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ssignment\Assignment_Sol\"/>
    </mc:Choice>
  </mc:AlternateContent>
  <xr:revisionPtr revIDLastSave="0" documentId="8_{0C1DBD50-3D18-439A-9D8B-E413C9C40B13}" xr6:coauthVersionLast="47" xr6:coauthVersionMax="47" xr10:uidLastSave="{00000000-0000-0000-0000-000000000000}"/>
  <bookViews>
    <workbookView xWindow="-108" yWindow="-108" windowWidth="23256" windowHeight="12456" firstSheet="21" activeTab="25" xr2:uid="{E4B56F38-D64E-4259-B219-6B5B05364F51}"/>
  </bookViews>
  <sheets>
    <sheet name="AVERAGE 1 - Question" sheetId="1" r:id="rId1"/>
    <sheet name="AVERAGE 3" sheetId="2" r:id="rId2"/>
    <sheet name="COUNT 1" sheetId="3" r:id="rId3"/>
    <sheet name="COUNT 2" sheetId="4" r:id="rId4"/>
    <sheet name="COUNT 3" sheetId="5" r:id="rId5"/>
    <sheet name="HLOOKUP" sheetId="6" r:id="rId6"/>
    <sheet name="IF 1" sheetId="7" r:id="rId7"/>
    <sheet name="IF 2" sheetId="8" r:id="rId8"/>
    <sheet name="IF 3" sheetId="9" r:id="rId9"/>
    <sheet name="IF 4" sheetId="10" r:id="rId10"/>
    <sheet name="MATH 1" sheetId="11" r:id="rId11"/>
    <sheet name="MAX  Min 1" sheetId="12" r:id="rId12"/>
    <sheet name="MAX Min 2" sheetId="13" r:id="rId13"/>
    <sheet name="MAX Min 3" sheetId="14" r:id="rId14"/>
    <sheet name="Nested IF" sheetId="15" r:id="rId15"/>
    <sheet name="SUM 1" sheetId="16" r:id="rId16"/>
    <sheet name="SUM 2" sheetId="17" r:id="rId17"/>
    <sheet name="SUM 3" sheetId="18" r:id="rId18"/>
    <sheet name="SUM IF 1" sheetId="19" r:id="rId19"/>
    <sheet name="SUM IF 2" sheetId="20" r:id="rId20"/>
    <sheet name="VLOOKUP Approx" sheetId="21" r:id="rId21"/>
    <sheet name="VLOOKUP 1" sheetId="22" r:id="rId22"/>
    <sheet name="VLOOKUP 2a" sheetId="23" r:id="rId23"/>
    <sheet name="Q3. Power_Query" sheetId="29" r:id="rId24"/>
    <sheet name="Q4. Power Query" sheetId="25" r:id="rId25"/>
    <sheet name="Q4_Power Query Investment" sheetId="28" r:id="rId26"/>
  </sheets>
  <definedNames>
    <definedName name="ExternalData_2" localSheetId="23" hidden="1">'Q3. Power_Query'!$A$1:$F$243</definedName>
    <definedName name="ExternalData_3" localSheetId="24" hidden="1">'Q4. Power Query'!$A$2:$D$15</definedName>
    <definedName name="ExternalData_3" localSheetId="25" hidden="1">'Q4_Power Query Investment'!$A$1:$E$222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3" l="1"/>
  <c r="C31" i="23"/>
  <c r="C20" i="23"/>
  <c r="C34" i="22"/>
  <c r="C33" i="22"/>
  <c r="C32" i="22"/>
  <c r="C27" i="22"/>
  <c r="C26" i="22"/>
  <c r="C25" i="22"/>
  <c r="E20" i="22"/>
  <c r="E18" i="22"/>
  <c r="B11" i="21"/>
  <c r="B10" i="21"/>
  <c r="B9" i="21"/>
  <c r="C41" i="20"/>
  <c r="C30" i="20"/>
  <c r="C19" i="20"/>
  <c r="H22" i="19"/>
  <c r="H21" i="19"/>
  <c r="H19" i="19"/>
  <c r="H17" i="19"/>
  <c r="H16" i="19"/>
  <c r="C20" i="18"/>
  <c r="C19" i="18"/>
  <c r="C19" i="18" a="1"/>
  <c r="C16" i="18"/>
  <c r="C13" i="18"/>
  <c r="C10" i="18"/>
  <c r="C7" i="18"/>
  <c r="C4" i="18"/>
  <c r="B95" i="17"/>
  <c r="B18" i="16"/>
  <c r="C12" i="15"/>
  <c r="C12" i="15" a="1"/>
  <c r="C11" i="15"/>
  <c r="C11" i="15" a="1"/>
  <c r="C10" i="15"/>
  <c r="C10" i="15" a="1"/>
  <c r="C9" i="15"/>
  <c r="C9" i="15" a="1"/>
  <c r="B12" i="14"/>
  <c r="G11" i="13"/>
  <c r="G10" i="13"/>
  <c r="G9" i="13"/>
  <c r="G8" i="13"/>
  <c r="C14" i="12"/>
  <c r="C13" i="12"/>
  <c r="C12" i="12"/>
  <c r="D25" i="11"/>
  <c r="D24" i="11"/>
  <c r="D20" i="11"/>
  <c r="D19" i="11"/>
  <c r="D18" i="11"/>
  <c r="D14" i="11"/>
  <c r="D13" i="11"/>
  <c r="D12" i="11"/>
  <c r="D11" i="11"/>
  <c r="D17" i="10"/>
  <c r="D16" i="10"/>
  <c r="D15" i="10"/>
  <c r="D14" i="10"/>
  <c r="D13" i="10"/>
  <c r="D12" i="10"/>
  <c r="D11" i="10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D10" i="8"/>
  <c r="D9" i="8"/>
  <c r="D8" i="8"/>
  <c r="D7" i="8"/>
  <c r="C10" i="7"/>
  <c r="C9" i="7"/>
  <c r="C8" i="7"/>
  <c r="C7" i="7"/>
  <c r="C33" i="6"/>
  <c r="C23" i="6"/>
  <c r="C12" i="6"/>
  <c r="B27" i="5"/>
  <c r="B24" i="5"/>
  <c r="B21" i="5"/>
  <c r="B18" i="5"/>
  <c r="B27" i="4"/>
  <c r="B21" i="4"/>
  <c r="B18" i="3"/>
  <c r="B15" i="3"/>
  <c r="E24" i="2"/>
  <c r="B24" i="2"/>
  <c r="G23" i="2"/>
  <c r="E23" i="2"/>
  <c r="B23" i="2"/>
  <c r="B18" i="2"/>
  <c r="B17" i="2"/>
  <c r="B16" i="2"/>
  <c r="D22" i="1"/>
  <c r="D20" i="1"/>
  <c r="D18" i="1"/>
  <c r="D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2B968A-711F-42EE-9233-98CF1ADFA0F9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  <connection id="2" xr16:uid="{4DDDD942-1AF0-4B08-BBF5-F14333BE4EA6}" keepAlive="1" name="Query - List_of_countries_and_territories_by_total_population" description="Connection to the 'List_of_countries_and_territories_by_total_population' query in the workbook." type="5" refreshedVersion="8" background="1" saveData="1">
    <dbPr connection="Provider=Microsoft.Mashup.OleDb.1;Data Source=$Workbook$;Location=List_of_countries_and_territories_by_total_population;Extended Properties=&quot;&quot;" command="SELECT * FROM [List_of_countries_and_territories_by_total_population]"/>
  </connection>
  <connection id="3" xr16:uid="{B868C6E0-0F1B-43BD-B00C-CCBD30E21EFF}" keepAlive="1" name="Query - Q4_Power Query Investment" description="Connection to the 'Q4_Power Query Investment' query in the workbook." type="5" refreshedVersion="8" background="1" saveData="1">
    <dbPr connection="Provider=Microsoft.Mashup.OleDb.1;Data Source=$Workbook$;Location=&quot;Q4_Power Query Investment&quot;;Extended Properties=&quot;&quot;" command="SELECT * FROM [Q4_Power Query Investment]"/>
  </connection>
  <connection id="4" xr16:uid="{504E3AD3-275B-4752-89D2-E183E55423BB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5" xr16:uid="{159A404D-4777-448A-876B-0FE768F85AFC}" keepAlive="1" name="Query - Spot_Rates_Near_real_time_rates___Not_to_be_used_for_trading_purposes" description="Connection to the 'Spot_Rates_Near_real_time_rates___Not_to_be_used_for_trading_purposes' query in the workbook." type="5" refreshedVersion="0" background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6" xr16:uid="{3F0B5B8F-265B-4655-A0BD-8199AA6D05A3}" keepAlive="1" name="Query - Spot_Rates_Near_real_time_rates___Not_to_be_used_for_trading_purposes (2)" description="Connection to the 'Spot_Rates_Near_real_time_rates___Not_to_be_used_for_trading_purposes (2)' query in the workbook." type="5" refreshedVersion="8" background="1" saveData="1">
    <dbPr connection="Provider=Microsoft.Mashup.OleDb.1;Data Source=$Workbook$;Location=&quot;Spot_Rates_Near_real_time_rates___Not_to_be_used_for_trading_purposes (2)&quot;;Extended Properties=&quot;&quot;" command="SELECT * FROM [Spot_Rates_Near_real_time_rates___Not_to_be_used_for_trading_purposes (2)]"/>
  </connection>
  <connection id="7" xr16:uid="{1A411C42-A75C-4C1B-B6D0-8F3594320565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<sst xmlns="http://schemas.openxmlformats.org/spreadsheetml/2006/main" count="2231" uniqueCount="1646">
  <si>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</si>
  <si>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</si>
  <si>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</si>
  <si>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</si>
  <si>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</si>
  <si>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</si>
  <si>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</si>
  <si>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</si>
  <si>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</si>
  <si>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</si>
  <si>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</si>
  <si>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</si>
  <si>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</si>
  <si>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</si>
  <si>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</si>
  <si>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</si>
  <si>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</si>
  <si>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</si>
  <si>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</si>
  <si>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</si>
  <si>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</si>
  <si>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</si>
  <si>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</si>
  <si>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</si>
  <si>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</si>
  <si>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</si>
  <si>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</si>
  <si>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</si>
  <si>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</si>
  <si>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</si>
  <si>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</si>
  <si>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</si>
  <si>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</si>
  <si>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</si>
  <si>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</si>
  <si>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</si>
  <si>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</si>
  <si>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</si>
  <si>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</si>
  <si>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</si>
  <si>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</si>
  <si>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</si>
  <si>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</si>
  <si>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</si>
  <si>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</si>
  <si>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</si>
  <si>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</si>
  <si>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</si>
  <si>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</si>
  <si>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</si>
  <si>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</si>
  <si>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</si>
  <si>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</si>
  <si>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</si>
  <si>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</si>
  <si>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</si>
  <si>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</si>
  <si>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</si>
  <si>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</si>
  <si>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</si>
  <si>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</si>
  <si>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</si>
  <si>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</si>
  <si>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</si>
  <si>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</si>
  <si>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</si>
  <si>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</si>
  <si>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</si>
  <si>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</si>
  <si>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</si>
  <si>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</si>
  <si>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</si>
  <si>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</si>
  <si>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</si>
  <si>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</si>
  <si>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</si>
  <si>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</si>
  <si>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</si>
  <si>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</si>
  <si>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</si>
  <si>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</si>
  <si>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</si>
  <si>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</si>
  <si>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</si>
  <si>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</si>
  <si>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</si>
  <si>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</si>
  <si>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</si>
  <si>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</si>
  <si>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</si>
  <si>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</si>
  <si>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</si>
  <si>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</si>
  <si>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</si>
  <si>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</si>
  <si>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</si>
  <si>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</si>
  <si>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</si>
  <si>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</si>
  <si>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</si>
  <si>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</si>
  <si>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</si>
  <si>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</si>
  <si>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</si>
  <si>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</si>
  <si>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</si>
  <si>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</si>
  <si>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</si>
  <si>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</si>
  <si>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</si>
  <si>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</si>
  <si>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</si>
  <si>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</si>
  <si>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</si>
  <si>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</si>
  <si>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</si>
  <si>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</si>
  <si>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</si>
  <si>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</si>
  <si>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</si>
  <si>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</si>
  <si>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</si>
  <si>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</si>
  <si>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</si>
  <si>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</si>
  <si>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</si>
  <si>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</si>
  <si>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</si>
  <si>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</si>
  <si>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</si>
  <si>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</si>
  <si>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</si>
  <si>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</si>
  <si>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</si>
  <si>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</si>
  <si>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</si>
  <si>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</si>
  <si>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</si>
  <si>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</si>
  <si>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</si>
  <si>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</si>
  <si>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</si>
  <si>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</si>
  <si>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</si>
  <si>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</si>
  <si>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</si>
  <si>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</si>
  <si>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</si>
  <si>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</si>
  <si>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</si>
  <si>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</si>
  <si>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</si>
  <si>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</si>
  <si>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</si>
  <si>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</si>
  <si>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</si>
  <si>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</si>
  <si>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</si>
  <si>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</si>
  <si>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</si>
  <si>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</si>
  <si>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</si>
  <si>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</si>
  <si>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</si>
  <si>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</si>
  <si>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</si>
  <si>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</si>
  <si>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</si>
  <si>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</si>
  <si>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</si>
  <si>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</si>
  <si>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</si>
  <si>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</si>
  <si>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</si>
  <si>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</si>
  <si>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</si>
  <si>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</si>
  <si>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</si>
  <si>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</si>
  <si>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</si>
  <si>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</si>
  <si>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</si>
  <si>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</si>
  <si>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</si>
  <si>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</si>
  <si>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</si>
  <si>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</si>
  <si>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</si>
  <si>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</si>
  <si>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</si>
  <si>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</si>
  <si>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</si>
  <si>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</si>
  <si>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</si>
  <si>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</si>
  <si>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</si>
  <si>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</si>
  <si>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</si>
  <si>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</si>
  <si>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</si>
  <si>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</si>
  <si>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</si>
  <si>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</si>
  <si>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</si>
  <si>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</si>
  <si>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</si>
  <si>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</si>
  <si>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</si>
  <si>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</si>
  <si>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</si>
  <si>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</si>
  <si>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</si>
  <si>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</si>
  <si>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</si>
  <si>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</si>
  <si>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</si>
  <si>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</si>
  <si>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</si>
  <si>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</si>
  <si>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</si>
  <si>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</si>
  <si>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</si>
  <si>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</si>
  <si>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</si>
  <si>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</si>
  <si>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</si>
  <si>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</si>
  <si>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</si>
  <si>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</si>
  <si>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</si>
  <si>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</si>
  <si>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</si>
  <si>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</si>
  <si>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</si>
  <si>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</si>
  <si>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</si>
  <si>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</si>
  <si>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</si>
  <si>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</si>
  <si>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</si>
  <si>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</si>
  <si>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</si>
  <si>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</si>
  <si>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</si>
  <si>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</si>
  <si>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</si>
  <si>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</si>
  <si>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</si>
  <si>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</si>
  <si>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</si>
  <si>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</si>
  <si>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</si>
  <si>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</si>
  <si>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</si>
  <si>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</si>
  <si>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</si>
  <si>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</si>
  <si>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</si>
  <si>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</si>
  <si>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</si>
  <si>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</si>
  <si>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</si>
  <si>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</si>
  <si>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</si>
  <si>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</si>
  <si>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</si>
  <si>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</si>
  <si>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</si>
  <si>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</si>
  <si>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</si>
  <si>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</si>
  <si>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</si>
  <si>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</si>
  <si>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</si>
  <si>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</si>
  <si>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</si>
  <si>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</si>
  <si>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</si>
  <si>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</si>
  <si>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</si>
  <si>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</si>
  <si>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</si>
  <si>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</si>
  <si>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</si>
  <si>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</si>
  <si>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</si>
  <si>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</si>
  <si>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</si>
  <si>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</si>
  <si>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</si>
  <si>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</si>
  <si>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</si>
  <si>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</si>
  <si>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</si>
  <si>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</si>
  <si>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</si>
  <si>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</si>
  <si>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</si>
  <si>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</si>
  <si>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</si>
  <si>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</si>
  <si>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</si>
  <si>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</si>
  <si>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</si>
  <si>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</si>
  <si>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</si>
  <si>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</si>
  <si>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</si>
  <si>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</si>
  <si>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</si>
  <si>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</si>
  <si>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</si>
  <si>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</si>
  <si>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</si>
  <si>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</si>
  <si>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</si>
  <si>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</si>
  <si>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</si>
  <si>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</si>
  <si>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</si>
  <si>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</si>
  <si>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</si>
  <si>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</si>
  <si>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</si>
  <si>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</si>
  <si>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</si>
  <si>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</si>
  <si>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</si>
  <si>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</si>
  <si>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</si>
  <si>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</si>
  <si>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</si>
  <si>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</si>
  <si>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</si>
  <si>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</si>
  <si>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</si>
  <si>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</si>
  <si>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</si>
  <si>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</si>
  <si>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</si>
  <si>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</si>
  <si>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</si>
  <si>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</si>
  <si>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</si>
  <si>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</si>
  <si>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</si>
  <si>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</si>
  <si>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</si>
  <si>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</si>
  <si>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</si>
  <si>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</si>
  <si>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</si>
  <si>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</si>
  <si>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</si>
  <si>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</si>
  <si>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</si>
  <si>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</si>
  <si>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</si>
  <si>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</si>
  <si>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</si>
  <si>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</si>
  <si>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</si>
  <si>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</si>
  <si>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</si>
  <si>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</si>
  <si>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</si>
  <si>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</si>
  <si>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</si>
  <si>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</si>
  <si>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</si>
  <si>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</si>
  <si>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</si>
  <si>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</si>
  <si>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</si>
  <si>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</si>
  <si>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</si>
  <si>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</si>
  <si>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</si>
  <si>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</si>
  <si>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</si>
  <si>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</si>
  <si>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</si>
  <si>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</si>
  <si>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</si>
  <si>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</si>
  <si>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</si>
  <si>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</si>
  <si>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</si>
  <si>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</si>
  <si>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</si>
  <si>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</si>
  <si>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</si>
  <si>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</si>
  <si>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</si>
  <si>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</si>
  <si>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</si>
  <si>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</si>
  <si>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</si>
  <si>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</si>
  <si>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</si>
  <si>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</si>
  <si>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</si>
  <si>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</si>
  <si>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</si>
  <si>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</si>
  <si>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</si>
  <si>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</si>
  <si>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</si>
  <si>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</si>
  <si>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</si>
  <si>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</si>
  <si>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</si>
  <si>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</si>
  <si>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</si>
  <si>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</si>
  <si>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</si>
  <si>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</si>
  <si>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</si>
  <si>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</si>
  <si>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</si>
  <si>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</si>
  <si>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</si>
  <si>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</si>
  <si>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</si>
  <si>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</si>
  <si>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</si>
  <si>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</si>
  <si>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</si>
  <si>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</si>
  <si>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</si>
  <si>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</si>
  <si>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</si>
  <si>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</si>
  <si>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</si>
  <si>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</si>
  <si>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</si>
  <si>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</si>
  <si>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</si>
  <si>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</si>
  <si>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</si>
  <si>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</si>
  <si>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</si>
  <si>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</si>
  <si>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</si>
  <si>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</si>
  <si>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</si>
  <si>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</si>
  <si>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</si>
  <si>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</si>
  <si>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</si>
  <si>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</si>
  <si>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</si>
  <si>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</si>
  <si>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</si>
  <si>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</si>
  <si>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</si>
  <si>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</si>
  <si>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</si>
  <si>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</si>
  <si>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</si>
  <si>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</si>
  <si>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</si>
  <si>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</si>
  <si>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</si>
  <si>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</si>
  <si>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</si>
  <si>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</si>
  <si>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</si>
  <si>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</si>
  <si>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</si>
  <si>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</si>
  <si>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</si>
  <si>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</si>
  <si>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</si>
  <si>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</si>
  <si>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</si>
  <si>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</si>
  <si>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</si>
  <si>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</si>
  <si>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</si>
  <si>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</si>
  <si>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</si>
  <si>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</si>
  <si>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</si>
  <si>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</si>
  <si>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</si>
  <si>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</si>
  <si>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</si>
  <si>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</si>
  <si>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</si>
  <si>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</si>
  <si>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</si>
  <si>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</si>
  <si>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</si>
  <si>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</si>
  <si>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</si>
  <si>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</si>
  <si>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</si>
  <si>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</si>
  <si>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</si>
  <si>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</si>
  <si>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</si>
  <si>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</si>
  <si>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</si>
  <si>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</si>
  <si>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</si>
  <si>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</si>
  <si>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</si>
  <si>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</si>
  <si>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</si>
  <si>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</si>
  <si>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</si>
  <si>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</si>
  <si>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</si>
  <si>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</si>
  <si>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</si>
  <si>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</si>
  <si>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</si>
  <si>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</si>
  <si>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</si>
  <si>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</si>
  <si>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</si>
  <si>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</si>
  <si>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</si>
  <si>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</si>
  <si>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</si>
  <si>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Population</t>
  </si>
  <si>
    <t>% ofworld</t>
  </si>
  <si>
    <t>Notes</t>
  </si>
  <si>
    <t>World</t>
  </si>
  <si>
    <t/>
  </si>
  <si>
    <t>India</t>
  </si>
  <si>
    <t>[b]</t>
  </si>
  <si>
    <t>China</t>
  </si>
  <si>
    <t>[c]</t>
  </si>
  <si>
    <t>United States</t>
  </si>
  <si>
    <t>[d]</t>
  </si>
  <si>
    <t>Indonesia</t>
  </si>
  <si>
    <t>Pakistan</t>
  </si>
  <si>
    <t>[e]</t>
  </si>
  <si>
    <t>Nigeria</t>
  </si>
  <si>
    <t>Brazil</t>
  </si>
  <si>
    <t>Bangladesh</t>
  </si>
  <si>
    <t>[f]</t>
  </si>
  <si>
    <t>[g]</t>
  </si>
  <si>
    <t>Mexico</t>
  </si>
  <si>
    <t>Japan</t>
  </si>
  <si>
    <t>Philippines</t>
  </si>
  <si>
    <t>Democratic Republic of the Congo</t>
  </si>
  <si>
    <t>Ethiopia</t>
  </si>
  <si>
    <t>Egypt</t>
  </si>
  <si>
    <t>Vietnam</t>
  </si>
  <si>
    <t>Iran</t>
  </si>
  <si>
    <t>Turkey</t>
  </si>
  <si>
    <t>France</t>
  </si>
  <si>
    <t>[h]</t>
  </si>
  <si>
    <t>United Kingdom</t>
  </si>
  <si>
    <t>[i]</t>
  </si>
  <si>
    <t>Tanzania</t>
  </si>
  <si>
    <t>[j]</t>
  </si>
  <si>
    <t>Thailand</t>
  </si>
  <si>
    <t>South Africa</t>
  </si>
  <si>
    <t>Italy</t>
  </si>
  <si>
    <t>Kenya</t>
  </si>
  <si>
    <t>Colombia</t>
  </si>
  <si>
    <t>Sudan</t>
  </si>
  <si>
    <t>Myanmar</t>
  </si>
  <si>
    <t>[k]</t>
  </si>
  <si>
    <t>South Korea</t>
  </si>
  <si>
    <t>Spain</t>
  </si>
  <si>
    <t>Algeria</t>
  </si>
  <si>
    <t>Argentina</t>
  </si>
  <si>
    <t>Iraq</t>
  </si>
  <si>
    <t>Uganda</t>
  </si>
  <si>
    <t>Afghanistan</t>
  </si>
  <si>
    <t>[l]</t>
  </si>
  <si>
    <t>Canada</t>
  </si>
  <si>
    <t>Uzbekistan</t>
  </si>
  <si>
    <t>Morocco</t>
  </si>
  <si>
    <t>[m]</t>
  </si>
  <si>
    <t>Poland</t>
  </si>
  <si>
    <t>Angola</t>
  </si>
  <si>
    <t>Saudi Arabia</t>
  </si>
  <si>
    <t>Peru</t>
  </si>
  <si>
    <t>Malaysia</t>
  </si>
  <si>
    <t>Mozambique</t>
  </si>
  <si>
    <t>Ghana</t>
  </si>
  <si>
    <t>Ukraine</t>
  </si>
  <si>
    <t>[n]</t>
  </si>
  <si>
    <t>Yemen</t>
  </si>
  <si>
    <t>Madagascar</t>
  </si>
  <si>
    <t>Nepal</t>
  </si>
  <si>
    <t>Cameroon</t>
  </si>
  <si>
    <t>Ivory Coast</t>
  </si>
  <si>
    <t>Venezuela</t>
  </si>
  <si>
    <t>Australia</t>
  </si>
  <si>
    <t>[o]</t>
  </si>
  <si>
    <t>Niger</t>
  </si>
  <si>
    <t>North Korea</t>
  </si>
  <si>
    <t>Syria</t>
  </si>
  <si>
    <t>Burkina Faso</t>
  </si>
  <si>
    <t>Taiwan</t>
  </si>
  <si>
    <t>[p]</t>
  </si>
  <si>
    <t>Mali</t>
  </si>
  <si>
    <t>Sri Lanka</t>
  </si>
  <si>
    <t>Malawi</t>
  </si>
  <si>
    <t>Kazakhstan</t>
  </si>
  <si>
    <t>Chile</t>
  </si>
  <si>
    <t>Zambia</t>
  </si>
  <si>
    <t>Somalia</t>
  </si>
  <si>
    <t>[q]</t>
  </si>
  <si>
    <t>Chad</t>
  </si>
  <si>
    <t>Senegal</t>
  </si>
  <si>
    <t>Ecuador</t>
  </si>
  <si>
    <t>Netherlands</t>
  </si>
  <si>
    <t>[r]</t>
  </si>
  <si>
    <t>Guatemala</t>
  </si>
  <si>
    <t>Cambodia</t>
  </si>
  <si>
    <t>Zimbabwe</t>
  </si>
  <si>
    <t>South Sudan</t>
  </si>
  <si>
    <t>Guinea</t>
  </si>
  <si>
    <t>Rwanda</t>
  </si>
  <si>
    <t>Benin</t>
  </si>
  <si>
    <t>Burundi</t>
  </si>
  <si>
    <t>Tunisia</t>
  </si>
  <si>
    <t>Haiti</t>
  </si>
  <si>
    <t>Belgium</t>
  </si>
  <si>
    <t>Papua New Guinea</t>
  </si>
  <si>
    <t>Jordan</t>
  </si>
  <si>
    <t>Bolivia</t>
  </si>
  <si>
    <t>Czech Republic</t>
  </si>
  <si>
    <t>Dominican Republic</t>
  </si>
  <si>
    <t>Portugal</t>
  </si>
  <si>
    <t>United Arab Emirates</t>
  </si>
  <si>
    <t>Sweden</t>
  </si>
  <si>
    <t>Tajikistan</t>
  </si>
  <si>
    <t>Greece</t>
  </si>
  <si>
    <t>Azerbaijan</t>
  </si>
  <si>
    <t>Israel</t>
  </si>
  <si>
    <t>[s]</t>
  </si>
  <si>
    <t>Honduras</t>
  </si>
  <si>
    <t>Cuba</t>
  </si>
  <si>
    <t>Hungary</t>
  </si>
  <si>
    <t>Austria</t>
  </si>
  <si>
    <t>Belarus</t>
  </si>
  <si>
    <t>Sierra Leone</t>
  </si>
  <si>
    <t>Switzerland</t>
  </si>
  <si>
    <t>Togo</t>
  </si>
  <si>
    <t>Laos</t>
  </si>
  <si>
    <t>Hong Kong (China)</t>
  </si>
  <si>
    <t>Libya</t>
  </si>
  <si>
    <t>Kyrgyzstan</t>
  </si>
  <si>
    <t>Turkmenistan</t>
  </si>
  <si>
    <t>Nicaragua</t>
  </si>
  <si>
    <t>Serbia</t>
  </si>
  <si>
    <t>[t]</t>
  </si>
  <si>
    <t>Central African Republic</t>
  </si>
  <si>
    <t>Bulgaria</t>
  </si>
  <si>
    <t>Republic of the Congo</t>
  </si>
  <si>
    <t>Paraguay</t>
  </si>
  <si>
    <t>Singapore</t>
  </si>
  <si>
    <t>El Salvador</t>
  </si>
  <si>
    <t>Denmark</t>
  </si>
  <si>
    <t>[u]</t>
  </si>
  <si>
    <t>Finland</t>
  </si>
  <si>
    <t>[v]</t>
  </si>
  <si>
    <t>[w]</t>
  </si>
  <si>
    <t>Lebanon</t>
  </si>
  <si>
    <t>Palestine</t>
  </si>
  <si>
    <t>[x]</t>
  </si>
  <si>
    <t>Ireland</t>
  </si>
  <si>
    <t>Slovakia</t>
  </si>
  <si>
    <t>New Zealand</t>
  </si>
  <si>
    <t>[y]</t>
  </si>
  <si>
    <t>Costa Rica</t>
  </si>
  <si>
    <t>Oman</t>
  </si>
  <si>
    <t>Liberia</t>
  </si>
  <si>
    <t>Mauritania</t>
  </si>
  <si>
    <t>Kuwait</t>
  </si>
  <si>
    <t>Panama</t>
  </si>
  <si>
    <t>Croatia</t>
  </si>
  <si>
    <t>Georgia</t>
  </si>
  <si>
    <t>[z]</t>
  </si>
  <si>
    <t>Eritrea</t>
  </si>
  <si>
    <t>[aa]</t>
  </si>
  <si>
    <t>Mongolia</t>
  </si>
  <si>
    <t>Uruguay</t>
  </si>
  <si>
    <t>Bosnia and Herzegovina</t>
  </si>
  <si>
    <t>Puerto Rico (US)</t>
  </si>
  <si>
    <t>Qatar</t>
  </si>
  <si>
    <t>Armenia</t>
  </si>
  <si>
    <t>Namibia</t>
  </si>
  <si>
    <t>Lithuania</t>
  </si>
  <si>
    <t>Gabon</t>
  </si>
  <si>
    <t>Gambia</t>
  </si>
  <si>
    <t>Moldova</t>
  </si>
  <si>
    <t>[ab]</t>
  </si>
  <si>
    <t>Albania</t>
  </si>
  <si>
    <t>Botswana</t>
  </si>
  <si>
    <t>Lesotho</t>
  </si>
  <si>
    <t>Slovenia</t>
  </si>
  <si>
    <t>Latvia</t>
  </si>
  <si>
    <t>North Macedonia</t>
  </si>
  <si>
    <t>Guinea-Bissau</t>
  </si>
  <si>
    <t>Equatorial Guinea</t>
  </si>
  <si>
    <t>Bahrain</t>
  </si>
  <si>
    <t>Kosovo</t>
  </si>
  <si>
    <t>Timor-Leste</t>
  </si>
  <si>
    <t>Estonia</t>
  </si>
  <si>
    <t>Trinidad and Tobago</t>
  </si>
  <si>
    <t>Mauritius</t>
  </si>
  <si>
    <t>Eswatini</t>
  </si>
  <si>
    <t>Djibouti</t>
  </si>
  <si>
    <t>Cyprus</t>
  </si>
  <si>
    <t>[ac]</t>
  </si>
  <si>
    <t>Fiji</t>
  </si>
  <si>
    <t>Comoros</t>
  </si>
  <si>
    <t>Bhutan</t>
  </si>
  <si>
    <t>Guyana</t>
  </si>
  <si>
    <t>Solomon Islands</t>
  </si>
  <si>
    <t>Macau (China)</t>
  </si>
  <si>
    <t>Luxembourg</t>
  </si>
  <si>
    <t>Montenegro</t>
  </si>
  <si>
    <t>Suriname</t>
  </si>
  <si>
    <t>Western Sahara (disputed)</t>
  </si>
  <si>
    <t>Malta</t>
  </si>
  <si>
    <t>Maldives</t>
  </si>
  <si>
    <t>Cape Verde</t>
  </si>
  <si>
    <t>Northern Cyprus</t>
  </si>
  <si>
    <t>[ad]</t>
  </si>
  <si>
    <t>Brunei</t>
  </si>
  <si>
    <t>Belize</t>
  </si>
  <si>
    <t>Bahamas</t>
  </si>
  <si>
    <t>Iceland</t>
  </si>
  <si>
    <t>Transnistria</t>
  </si>
  <si>
    <t>[ae]</t>
  </si>
  <si>
    <t>Vanuatu</t>
  </si>
  <si>
    <t>French Polynesia (France)</t>
  </si>
  <si>
    <t>New Caledonia (France)</t>
  </si>
  <si>
    <t>Barbados</t>
  </si>
  <si>
    <t>Abkhazia</t>
  </si>
  <si>
    <t>[af]</t>
  </si>
  <si>
    <t>São Tomé and Príncipe</t>
  </si>
  <si>
    <t>Samoa</t>
  </si>
  <si>
    <t>Saint Lucia</t>
  </si>
  <si>
    <t>Curaçao (Netherlands)</t>
  </si>
  <si>
    <t>Guam (US)</t>
  </si>
  <si>
    <t>Seychelles</t>
  </si>
  <si>
    <t>Kiribati</t>
  </si>
  <si>
    <t>Saint Vincent and the Grenadines</t>
  </si>
  <si>
    <t>Grenada</t>
  </si>
  <si>
    <t>Aruba (Netherlands)</t>
  </si>
  <si>
    <t>Micronesia</t>
  </si>
  <si>
    <t>Antigua and Barbuda</t>
  </si>
  <si>
    <t>Jersey (UK)</t>
  </si>
  <si>
    <t>Tonga</t>
  </si>
  <si>
    <t>Andorra</t>
  </si>
  <si>
    <t>U.S. Virgin Islands (US)</t>
  </si>
  <si>
    <t>Cayman Islands (UK)</t>
  </si>
  <si>
    <t>Isle of Man (UK)</t>
  </si>
  <si>
    <t>Dominica</t>
  </si>
  <si>
    <t>Guernsey (UK)</t>
  </si>
  <si>
    <t>Bermuda (UK)</t>
  </si>
  <si>
    <t>Greenland (Denmark)</t>
  </si>
  <si>
    <t>South Ossetia</t>
  </si>
  <si>
    <t>[ag]</t>
  </si>
  <si>
    <t>Faroe Islands (Denmark)</t>
  </si>
  <si>
    <t>Saint Kitts and Nevis</t>
  </si>
  <si>
    <t>Turks and Caicos Islands (UK)</t>
  </si>
  <si>
    <t>American Samoa (US)</t>
  </si>
  <si>
    <t>Northern Mariana Islands (US)</t>
  </si>
  <si>
    <t>Marshall Islands</t>
  </si>
  <si>
    <t>Sint Maarten (Netherlands)</t>
  </si>
  <si>
    <t>Liechtenstein</t>
  </si>
  <si>
    <t>British Virgin Islands (UK)</t>
  </si>
  <si>
    <t>Monaco</t>
  </si>
  <si>
    <t>Gibraltar (UK)</t>
  </si>
  <si>
    <t>San Marino</t>
  </si>
  <si>
    <t>Saint Martin (France)</t>
  </si>
  <si>
    <t>Bonaire (Netherlands)</t>
  </si>
  <si>
    <t>Palau</t>
  </si>
  <si>
    <t>Anguilla (UK)</t>
  </si>
  <si>
    <t>Cook Islands (New Zealand)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</si>
  <si>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</si>
  <si>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</si>
  <si>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</si>
  <si>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</si>
  <si>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</si>
  <si>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</si>
  <si>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</si>
  <si>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</si>
  <si>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</si>
  <si>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Saba (Netherlands)</t>
  </si>
  <si>
    <t>Christmas Island (Australia)</t>
  </si>
  <si>
    <t>Niue (New Zealand)</t>
  </si>
  <si>
    <t>Tokelau (New Zealand)</t>
  </si>
  <si>
    <t>Vatican City</t>
  </si>
  <si>
    <t>[ah]</t>
  </si>
  <si>
    <t>Cocos (Keeling) Islands (Australia)</t>
  </si>
  <si>
    <t>Pitcairn Islands (UK)</t>
  </si>
  <si>
    <t>Bid</t>
  </si>
  <si>
    <t>Ask</t>
  </si>
  <si>
    <t>Price</t>
  </si>
  <si>
    <t>Change</t>
  </si>
  <si>
    <t>180.50p</t>
  </si>
  <si>
    <t>97.50p</t>
  </si>
  <si>
    <t>3.13p</t>
  </si>
  <si>
    <t>8.63p</t>
  </si>
  <si>
    <t>102.13p</t>
  </si>
  <si>
    <t>13.63p</t>
  </si>
  <si>
    <t>73.50p</t>
  </si>
  <si>
    <t>190.80p</t>
  </si>
  <si>
    <t>25.25p</t>
  </si>
  <si>
    <t>59.00p</t>
  </si>
  <si>
    <t>327.13p</t>
  </si>
  <si>
    <t>1,193.50p</t>
  </si>
  <si>
    <t>3,214.00p</t>
  </si>
  <si>
    <t>1,469.50p</t>
  </si>
  <si>
    <t>152.50p</t>
  </si>
  <si>
    <t>392.88p</t>
  </si>
  <si>
    <t>875.00p</t>
  </si>
  <si>
    <t>0.00$</t>
  </si>
  <si>
    <t>476.13p</t>
  </si>
  <si>
    <t>197.63p</t>
  </si>
  <si>
    <t>114.13p</t>
  </si>
  <si>
    <t>886.25p</t>
  </si>
  <si>
    <t>464.20p</t>
  </si>
  <si>
    <t>498.50p</t>
  </si>
  <si>
    <t>65.25p</t>
  </si>
  <si>
    <t>1.00p</t>
  </si>
  <si>
    <t>188.88p</t>
  </si>
  <si>
    <t>457.50p</t>
  </si>
  <si>
    <t>89.88p</t>
  </si>
  <si>
    <t>201.00p</t>
  </si>
  <si>
    <t>328.38p</t>
  </si>
  <si>
    <t>174.00p</t>
  </si>
  <si>
    <t>151.00p</t>
  </si>
  <si>
    <t>1,090.00p</t>
  </si>
  <si>
    <t>82.25p</t>
  </si>
  <si>
    <t>264.20p</t>
  </si>
  <si>
    <t>274.00p</t>
  </si>
  <si>
    <t>2.63p</t>
  </si>
  <si>
    <t>576.00p</t>
  </si>
  <si>
    <t>69.63p</t>
  </si>
  <si>
    <t>27.75p</t>
  </si>
  <si>
    <t>106.00p</t>
  </si>
  <si>
    <t>309.50p</t>
  </si>
  <si>
    <t>0.00p</t>
  </si>
  <si>
    <t>55.00p</t>
  </si>
  <si>
    <t>5.05p</t>
  </si>
  <si>
    <t>185.00p</t>
  </si>
  <si>
    <t>0.15€</t>
  </si>
  <si>
    <t>0.73$</t>
  </si>
  <si>
    <t>1,513.00p</t>
  </si>
  <si>
    <t>444.75p</t>
  </si>
  <si>
    <t>57.38p</t>
  </si>
  <si>
    <t>139.63p</t>
  </si>
  <si>
    <t>142.75p</t>
  </si>
  <si>
    <t>4.85p</t>
  </si>
  <si>
    <t>32.00p</t>
  </si>
  <si>
    <t>2.34€</t>
  </si>
  <si>
    <t>32.50p</t>
  </si>
  <si>
    <t>150.00p</t>
  </si>
  <si>
    <t>0.33$</t>
  </si>
  <si>
    <t>6.43p</t>
  </si>
  <si>
    <t>0.41p</t>
  </si>
  <si>
    <t>0.87$</t>
  </si>
  <si>
    <t>0.96$</t>
  </si>
  <si>
    <t>0.70p</t>
  </si>
  <si>
    <t>0.35p</t>
  </si>
  <si>
    <t>0.78p</t>
  </si>
  <si>
    <t>1,605.00p</t>
  </si>
  <si>
    <t>0.58p</t>
  </si>
  <si>
    <t>287.13p</t>
  </si>
  <si>
    <t>232.50p</t>
  </si>
  <si>
    <t>951.25p</t>
  </si>
  <si>
    <t>0.28p</t>
  </si>
  <si>
    <t>100.00p</t>
  </si>
  <si>
    <t>69.00p</t>
  </si>
  <si>
    <t>88.00p</t>
  </si>
  <si>
    <t>76.50p</t>
  </si>
  <si>
    <t>66.00p</t>
  </si>
  <si>
    <t>106.63p</t>
  </si>
  <si>
    <t>0.16p</t>
  </si>
  <si>
    <t>381.00p</t>
  </si>
  <si>
    <t>20.75p</t>
  </si>
  <si>
    <t>18.00p</t>
  </si>
  <si>
    <t>21.50p</t>
  </si>
  <si>
    <t>25.50p</t>
  </si>
  <si>
    <t>38.00p</t>
  </si>
  <si>
    <t>500.75p</t>
  </si>
  <si>
    <t>590.00p</t>
  </si>
  <si>
    <t>580.50p</t>
  </si>
  <si>
    <t>1.88p</t>
  </si>
  <si>
    <t>70.50p</t>
  </si>
  <si>
    <t>3.85p</t>
  </si>
  <si>
    <t>46.38p</t>
  </si>
  <si>
    <t>0.10p</t>
  </si>
  <si>
    <t>492.50p</t>
  </si>
  <si>
    <t>16.75p</t>
  </si>
  <si>
    <t>58.00p</t>
  </si>
  <si>
    <t>156.50p</t>
  </si>
  <si>
    <t>17.00p</t>
  </si>
  <si>
    <t>102.00p</t>
  </si>
  <si>
    <t>67.00p</t>
  </si>
  <si>
    <t>10.88p</t>
  </si>
  <si>
    <t>913.25p</t>
  </si>
  <si>
    <t>0.38p</t>
  </si>
  <si>
    <t>33.25p</t>
  </si>
  <si>
    <t>155.00p</t>
  </si>
  <si>
    <t>2.03p</t>
  </si>
  <si>
    <t>138.00p</t>
  </si>
  <si>
    <t>505.75p</t>
  </si>
  <si>
    <t>8.23p</t>
  </si>
  <si>
    <t>20.88p</t>
  </si>
  <si>
    <t>312.50p</t>
  </si>
  <si>
    <t>2.13p</t>
  </si>
  <si>
    <t>1,153.75p</t>
  </si>
  <si>
    <t>4.50p</t>
  </si>
  <si>
    <t>91.75p</t>
  </si>
  <si>
    <t>595.25p</t>
  </si>
  <si>
    <t>194.00p</t>
  </si>
  <si>
    <t>291.00p</t>
  </si>
  <si>
    <t>754.00p</t>
  </si>
  <si>
    <t>1.75p</t>
  </si>
  <si>
    <t>29.50p</t>
  </si>
  <si>
    <t>171.50p</t>
  </si>
  <si>
    <t>13.50p</t>
  </si>
  <si>
    <t>12.50p</t>
  </si>
  <si>
    <t>10.75p</t>
  </si>
  <si>
    <t>57.50p</t>
  </si>
  <si>
    <t>1,508.00p</t>
  </si>
  <si>
    <t>0.18$</t>
  </si>
  <si>
    <t>0.19p</t>
  </si>
  <si>
    <t>52.50p</t>
  </si>
  <si>
    <t>8.88p</t>
  </si>
  <si>
    <t>5.88p</t>
  </si>
  <si>
    <t>30.50p</t>
  </si>
  <si>
    <t>0.83p</t>
  </si>
  <si>
    <t>44.00p</t>
  </si>
  <si>
    <t>0.04p</t>
  </si>
  <si>
    <t>6.00p</t>
  </si>
  <si>
    <t>0.02p</t>
  </si>
  <si>
    <t>35.00p</t>
  </si>
  <si>
    <t>2.25$</t>
  </si>
  <si>
    <t>245.38p</t>
  </si>
  <si>
    <t>62.50p</t>
  </si>
  <si>
    <t>27.00p</t>
  </si>
  <si>
    <t>277.13p</t>
  </si>
  <si>
    <t>6.13p</t>
  </si>
  <si>
    <t>0.18p</t>
  </si>
  <si>
    <t>0.45$</t>
  </si>
  <si>
    <t>266.50p</t>
  </si>
  <si>
    <t>29.00p</t>
  </si>
  <si>
    <t>4.38p</t>
  </si>
  <si>
    <t>3.90$</t>
  </si>
  <si>
    <t>3.80£</t>
  </si>
  <si>
    <t>289.50p</t>
  </si>
  <si>
    <t>1,115.50p</t>
  </si>
  <si>
    <t>6.63p</t>
  </si>
  <si>
    <t>16.00p</t>
  </si>
  <si>
    <t>212.38p</t>
  </si>
  <si>
    <t>292.50p</t>
  </si>
  <si>
    <t>120.00p</t>
  </si>
  <si>
    <t>3,129.50p</t>
  </si>
  <si>
    <t>55.63p</t>
  </si>
  <si>
    <t>4,439.50p</t>
  </si>
  <si>
    <t>195.00p</t>
  </si>
  <si>
    <t>1,331.50p</t>
  </si>
  <si>
    <t>0.14p</t>
  </si>
  <si>
    <t>128.00p</t>
  </si>
  <si>
    <t>28.00p</t>
  </si>
  <si>
    <t>5.38p</t>
  </si>
  <si>
    <t>7.80$</t>
  </si>
  <si>
    <t>57.00p</t>
  </si>
  <si>
    <t>137.50£</t>
  </si>
  <si>
    <t>8.75p</t>
  </si>
  <si>
    <t>42.25p</t>
  </si>
  <si>
    <t>22.00p</t>
  </si>
  <si>
    <t>7.25p</t>
  </si>
  <si>
    <t>0.30p</t>
  </si>
  <si>
    <t>148.00p</t>
  </si>
  <si>
    <t>9.75p</t>
  </si>
  <si>
    <t>0.95p</t>
  </si>
  <si>
    <t>0.85p</t>
  </si>
  <si>
    <t>19,038.60$</t>
  </si>
  <si>
    <t>40.50p</t>
  </si>
  <si>
    <t>239.13p</t>
  </si>
  <si>
    <t>10.50p</t>
  </si>
  <si>
    <t>151.50p</t>
  </si>
  <si>
    <t>131.00p</t>
  </si>
  <si>
    <t>105.00p</t>
  </si>
  <si>
    <t>144.75p</t>
  </si>
  <si>
    <t>572.25p</t>
  </si>
  <si>
    <t>5.25p</t>
  </si>
  <si>
    <t>735.50p</t>
  </si>
  <si>
    <t>42.63p</t>
  </si>
  <si>
    <t>Base</t>
  </si>
  <si>
    <t>Quote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</si>
  <si>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</si>
  <si>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</si>
  <si>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</si>
  <si>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</si>
  <si>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</si>
  <si>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</si>
  <si>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</si>
  <si>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</si>
  <si>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</si>
  <si>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</si>
  <si>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</si>
  <si>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</si>
  <si>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</si>
  <si>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Company</t>
  </si>
  <si>
    <t>Symbol</t>
  </si>
  <si>
    <t>AB Dynamics Ord 1p</t>
  </si>
  <si>
    <t xml:space="preserve"> ABDP </t>
  </si>
  <si>
    <t>ADVFN</t>
  </si>
  <si>
    <t xml:space="preserve"> AFN </t>
  </si>
  <si>
    <t>AEC Education</t>
  </si>
  <si>
    <t xml:space="preserve"> AEC </t>
  </si>
  <si>
    <t>AFC Energy</t>
  </si>
  <si>
    <t xml:space="preserve"> AFC </t>
  </si>
  <si>
    <t>AGA Rangemaster Group</t>
  </si>
  <si>
    <t xml:space="preserve"> AGA </t>
  </si>
  <si>
    <t>AIREA</t>
  </si>
  <si>
    <t xml:space="preserve"> AIEA </t>
  </si>
  <si>
    <t>ANGLE</t>
  </si>
  <si>
    <t xml:space="preserve"> AGL </t>
  </si>
  <si>
    <t>AO World</t>
  </si>
  <si>
    <t xml:space="preserve"> AO. </t>
  </si>
  <si>
    <t>APC Technology Group</t>
  </si>
  <si>
    <t xml:space="preserve"> APC </t>
  </si>
  <si>
    <t>API Group</t>
  </si>
  <si>
    <t xml:space="preserve"> API </t>
  </si>
  <si>
    <t>APR Energy</t>
  </si>
  <si>
    <t xml:space="preserve"> APR </t>
  </si>
  <si>
    <t>ARM Holdings</t>
  </si>
  <si>
    <t xml:space="preserve"> ARM </t>
  </si>
  <si>
    <t>ASOS</t>
  </si>
  <si>
    <t xml:space="preserve"> ASC </t>
  </si>
  <si>
    <t>AVEVA Group</t>
  </si>
  <si>
    <t xml:space="preserve"> AVV </t>
  </si>
  <si>
    <t>AVIVA 8 3/4% CUM</t>
  </si>
  <si>
    <t xml:space="preserve"> AV.A </t>
  </si>
  <si>
    <t>Aa Ord 0.1p</t>
  </si>
  <si>
    <t xml:space="preserve"> AA. </t>
  </si>
  <si>
    <t>Abbey</t>
  </si>
  <si>
    <t xml:space="preserve"> ABBY </t>
  </si>
  <si>
    <t>Abbott Laboratories</t>
  </si>
  <si>
    <t xml:space="preserve"> ABT </t>
  </si>
  <si>
    <t>Abcam</t>
  </si>
  <si>
    <t xml:space="preserve"> ABC </t>
  </si>
  <si>
    <t>Aberdeen Asian Income Fund</t>
  </si>
  <si>
    <t xml:space="preserve"> AAIF </t>
  </si>
  <si>
    <t>Aberdeen Asian Smaller Co Inv Trust</t>
  </si>
  <si>
    <t xml:space="preserve"> AASC </t>
  </si>
  <si>
    <t>Aberdeen Asian Smaller Companies Investment Trust</t>
  </si>
  <si>
    <t xml:space="preserve"> AAS </t>
  </si>
  <si>
    <t>Aberdeen Asset Management</t>
  </si>
  <si>
    <t xml:space="preserve"> ADN </t>
  </si>
  <si>
    <t>Aberdeen Japan Investment Trust</t>
  </si>
  <si>
    <t xml:space="preserve"> AJIT </t>
  </si>
  <si>
    <t>Aberdeen Latin American Income Fund</t>
  </si>
  <si>
    <t xml:space="preserve"> ALAI </t>
  </si>
  <si>
    <t>Aberdeen Latin American Income Fund Limited Sub Shs Npv</t>
  </si>
  <si>
    <t xml:space="preserve"> ALAS </t>
  </si>
  <si>
    <t>Aberdeen New Dawn Investment Trust</t>
  </si>
  <si>
    <t xml:space="preserve"> ABD </t>
  </si>
  <si>
    <t>Aberdeen New Thai Investment Trust</t>
  </si>
  <si>
    <t xml:space="preserve"> ANW </t>
  </si>
  <si>
    <t>Aberdeen Private Equity Fund</t>
  </si>
  <si>
    <t xml:space="preserve"> APEF </t>
  </si>
  <si>
    <t>Aberdeen Smaller Companies High Income Trust</t>
  </si>
  <si>
    <t xml:space="preserve"> ASCH </t>
  </si>
  <si>
    <t>Aberdeen Uk Tracker Trust</t>
  </si>
  <si>
    <t xml:space="preserve"> AUKT </t>
  </si>
  <si>
    <t>Aberforth Geared Income Trust</t>
  </si>
  <si>
    <t xml:space="preserve"> AGIT </t>
  </si>
  <si>
    <t xml:space="preserve"> AGIZ </t>
  </si>
  <si>
    <t>Aberforth Smaller Companies Trust</t>
  </si>
  <si>
    <t xml:space="preserve"> ASL </t>
  </si>
  <si>
    <t>Abu Dhabi Islamic Bank</t>
  </si>
  <si>
    <t xml:space="preserve"> 45SI </t>
  </si>
  <si>
    <t>Abzena Ord Gbp0.002</t>
  </si>
  <si>
    <t xml:space="preserve"> ABZA </t>
  </si>
  <si>
    <t>Acacia Mining Ord 10p</t>
  </si>
  <si>
    <t xml:space="preserve"> ACA </t>
  </si>
  <si>
    <t>Acal</t>
  </si>
  <si>
    <t xml:space="preserve"> ACL </t>
  </si>
  <si>
    <t>Access Intelligence</t>
  </si>
  <si>
    <t xml:space="preserve"> ACC </t>
  </si>
  <si>
    <t>Accesso Technology Group</t>
  </si>
  <si>
    <t xml:space="preserve"> ACSO </t>
  </si>
  <si>
    <t>Accsys Technologies</t>
  </si>
  <si>
    <t xml:space="preserve"> AXS </t>
  </si>
  <si>
    <t>Accumuli</t>
  </si>
  <si>
    <t xml:space="preserve"> ACM </t>
  </si>
  <si>
    <t>AcenciA Debt Strategies</t>
  </si>
  <si>
    <t xml:space="preserve"> ACD </t>
  </si>
  <si>
    <t>Acer Incorporated Gdr Repr 5 Shs Com Stk Twd10144a</t>
  </si>
  <si>
    <t xml:space="preserve"> ACIA </t>
  </si>
  <si>
    <t>Acorn Income Fund</t>
  </si>
  <si>
    <t xml:space="preserve"> AIF </t>
  </si>
  <si>
    <t>Acron Jsc</t>
  </si>
  <si>
    <t xml:space="preserve"> 34NF </t>
  </si>
  <si>
    <t>Acta S.p.A.</t>
  </si>
  <si>
    <t xml:space="preserve"> ACTA </t>
  </si>
  <si>
    <t>Action Hotels</t>
  </si>
  <si>
    <t xml:space="preserve"> AHCG </t>
  </si>
  <si>
    <t>Active Energy Group</t>
  </si>
  <si>
    <t xml:space="preserve"> AEG </t>
  </si>
  <si>
    <t>Actual Experience</t>
  </si>
  <si>
    <t xml:space="preserve"> ACT </t>
  </si>
  <si>
    <t>AdEPT Telecom</t>
  </si>
  <si>
    <t xml:space="preserve"> ADT </t>
  </si>
  <si>
    <t>Adalta Real</t>
  </si>
  <si>
    <t xml:space="preserve"> ADA </t>
  </si>
  <si>
    <t>Adamas Finance Asia Limited Ord Npv</t>
  </si>
  <si>
    <t xml:space="preserve"> ADAM </t>
  </si>
  <si>
    <t>Admiral Group</t>
  </si>
  <si>
    <t xml:space="preserve"> ADM </t>
  </si>
  <si>
    <t>Advance Developing Markets Fd</t>
  </si>
  <si>
    <t xml:space="preserve"> ADMF </t>
  </si>
  <si>
    <t>Advance Frontier Markets Fund</t>
  </si>
  <si>
    <t xml:space="preserve"> AFMF </t>
  </si>
  <si>
    <t>Advanced Computer Software</t>
  </si>
  <si>
    <t xml:space="preserve"> ASW </t>
  </si>
  <si>
    <t>Advanced Medical Solutions Group</t>
  </si>
  <si>
    <t xml:space="preserve"> AMS </t>
  </si>
  <si>
    <t>Advanced Oncotherapy</t>
  </si>
  <si>
    <t xml:space="preserve"> AVO </t>
  </si>
  <si>
    <t>Aeci</t>
  </si>
  <si>
    <t xml:space="preserve"> 87FZ </t>
  </si>
  <si>
    <t>Aeorema Communications</t>
  </si>
  <si>
    <t xml:space="preserve"> AEO </t>
  </si>
  <si>
    <t>Aer Lingus Group</t>
  </si>
  <si>
    <t xml:space="preserve"> AERL </t>
  </si>
  <si>
    <t>Afarak Group</t>
  </si>
  <si>
    <t xml:space="preserve"> AFRK </t>
  </si>
  <si>
    <t>Afh Financial Group Ord 10p</t>
  </si>
  <si>
    <t xml:space="preserve"> AFHP </t>
  </si>
  <si>
    <t>Afi Development</t>
  </si>
  <si>
    <t xml:space="preserve"> 53GI </t>
  </si>
  <si>
    <t xml:space="preserve"> AFRB </t>
  </si>
  <si>
    <t>Afren</t>
  </si>
  <si>
    <t xml:space="preserve"> AFR </t>
  </si>
  <si>
    <t>Afriag Ord 0.1p</t>
  </si>
  <si>
    <t xml:space="preserve"> AFRI </t>
  </si>
  <si>
    <t>Africa Opportunity Fund</t>
  </si>
  <si>
    <t xml:space="preserve"> AOF </t>
  </si>
  <si>
    <t>Africa Opportunity Fund Limited C Ord Usd0.10</t>
  </si>
  <si>
    <t xml:space="preserve"> AOFC </t>
  </si>
  <si>
    <t>African Consolidated Resources Ord 1p</t>
  </si>
  <si>
    <t xml:space="preserve"> VAST </t>
  </si>
  <si>
    <t>African Copper</t>
  </si>
  <si>
    <t xml:space="preserve"> ACU </t>
  </si>
  <si>
    <t>African Minerals</t>
  </si>
  <si>
    <t xml:space="preserve"> AMI </t>
  </si>
  <si>
    <t>African Potash Limited</t>
  </si>
  <si>
    <t xml:space="preserve"> AFPO </t>
  </si>
  <si>
    <t>Aggregated Micro Power Holdings Ord 0.5p</t>
  </si>
  <si>
    <t xml:space="preserve"> AMPH </t>
  </si>
  <si>
    <t>Aggreko</t>
  </si>
  <si>
    <t xml:space="preserve"> AGK </t>
  </si>
  <si>
    <t>Agriterra</t>
  </si>
  <si>
    <t xml:space="preserve"> AGTA </t>
  </si>
  <si>
    <t>Air China</t>
  </si>
  <si>
    <t xml:space="preserve"> AIRC </t>
  </si>
  <si>
    <t>Air Partner</t>
  </si>
  <si>
    <t xml:space="preserve"> AIP </t>
  </si>
  <si>
    <t>Akers Biosciences Inc</t>
  </si>
  <si>
    <t xml:space="preserve"> AKR </t>
  </si>
  <si>
    <t>Al Noor Hospitals Group</t>
  </si>
  <si>
    <t xml:space="preserve"> ANH </t>
  </si>
  <si>
    <t>Alba Mineral Resources</t>
  </si>
  <si>
    <t xml:space="preserve"> ALBA </t>
  </si>
  <si>
    <t>Albion Development VCT D</t>
  </si>
  <si>
    <t xml:space="preserve"> AADD </t>
  </si>
  <si>
    <t>Albion Development Vct</t>
  </si>
  <si>
    <t xml:space="preserve"> AADV </t>
  </si>
  <si>
    <t>Albion Enterprise VCT</t>
  </si>
  <si>
    <t xml:space="preserve"> AAEV </t>
  </si>
  <si>
    <t>Albion Technology &amp; General VCT</t>
  </si>
  <si>
    <t xml:space="preserve"> AATG </t>
  </si>
  <si>
    <t>Albion Venture Capital Trust</t>
  </si>
  <si>
    <t xml:space="preserve"> AAVC </t>
  </si>
  <si>
    <t>Alcentra European Floating Rate Income Fund Red</t>
  </si>
  <si>
    <t xml:space="preserve"> AEFS </t>
  </si>
  <si>
    <t>Alecto Minerals</t>
  </si>
  <si>
    <t xml:space="preserve"> ALO </t>
  </si>
  <si>
    <t>Alent</t>
  </si>
  <si>
    <t xml:space="preserve"> ALNT </t>
  </si>
  <si>
    <t>Alexander Mining</t>
  </si>
  <si>
    <t xml:space="preserve"> AXM </t>
  </si>
  <si>
    <t>Alkane Energy</t>
  </si>
  <si>
    <t xml:space="preserve"> ALK </t>
  </si>
  <si>
    <t>All Asia Asset Capital Limited Ord Npv</t>
  </si>
  <si>
    <t xml:space="preserve"> AAA </t>
  </si>
  <si>
    <t>All Leisure Group</t>
  </si>
  <si>
    <t xml:space="preserve"> ALLG </t>
  </si>
  <si>
    <t>Allergy Therapeutics</t>
  </si>
  <si>
    <t xml:space="preserve"> AGY </t>
  </si>
  <si>
    <t>Alliance Pharma</t>
  </si>
  <si>
    <t xml:space="preserve"> APH </t>
  </si>
  <si>
    <t>Alliance Trust</t>
  </si>
  <si>
    <t xml:space="preserve"> ATST </t>
  </si>
  <si>
    <t>Allianz Technology Trust Ord 25p</t>
  </si>
  <si>
    <t xml:space="preserve"> ATT </t>
  </si>
  <si>
    <t>Allied Mind Ord 1p</t>
  </si>
  <si>
    <t xml:space="preserve"> ALM </t>
  </si>
  <si>
    <t>Alpha Bank A E</t>
  </si>
  <si>
    <t xml:space="preserve"> 01NX </t>
  </si>
  <si>
    <t>Alpha Pyrenees</t>
  </si>
  <si>
    <t xml:space="preserve"> ALPH </t>
  </si>
  <si>
    <t>Alpha Real Trust</t>
  </si>
  <si>
    <t xml:space="preserve"> ARTL </t>
  </si>
  <si>
    <t>Alpha Returns Group Ord 0.01p</t>
  </si>
  <si>
    <t xml:space="preserve"> ARGP </t>
  </si>
  <si>
    <t>Alternative Asset Opps PCC</t>
  </si>
  <si>
    <t xml:space="preserve"> TLI </t>
  </si>
  <si>
    <t>Alternative Energy</t>
  </si>
  <si>
    <t xml:space="preserve"> ALR </t>
  </si>
  <si>
    <t>Alternative Networks</t>
  </si>
  <si>
    <t xml:space="preserve"> AN. </t>
  </si>
  <si>
    <t>Altitude Group</t>
  </si>
  <si>
    <t xml:space="preserve"> ALT </t>
  </si>
  <si>
    <t>Altona Energy</t>
  </si>
  <si>
    <t xml:space="preserve"> ANR </t>
  </si>
  <si>
    <t>Altus Resource Capital Limited</t>
  </si>
  <si>
    <t xml:space="preserve"> ARCL </t>
  </si>
  <si>
    <t>Alumasc Group</t>
  </si>
  <si>
    <t xml:space="preserve"> ALU </t>
  </si>
  <si>
    <t>Aluminium Bahrain B.s.c. Gdr Each Repr 15 Ord 144a</t>
  </si>
  <si>
    <t xml:space="preserve"> 78QZ </t>
  </si>
  <si>
    <t>Amara Mining</t>
  </si>
  <si>
    <t xml:space="preserve"> AMA </t>
  </si>
  <si>
    <t>Amati VCT 2</t>
  </si>
  <si>
    <t xml:space="preserve"> AT2 </t>
  </si>
  <si>
    <t>Amati VCT</t>
  </si>
  <si>
    <t xml:space="preserve"> ATI </t>
  </si>
  <si>
    <t>Ambrian</t>
  </si>
  <si>
    <t xml:space="preserve"> AMBR </t>
  </si>
  <si>
    <t>Amec Ord 50p</t>
  </si>
  <si>
    <t xml:space="preserve"> AMFW </t>
  </si>
  <si>
    <t>Amedeo Resources</t>
  </si>
  <si>
    <t xml:space="preserve"> AMED </t>
  </si>
  <si>
    <t>Amerisur Resources</t>
  </si>
  <si>
    <t xml:space="preserve"> AMER </t>
  </si>
  <si>
    <t>Amiad Water Systems</t>
  </si>
  <si>
    <t xml:space="preserve"> AFS </t>
  </si>
  <si>
    <t>Aminex</t>
  </si>
  <si>
    <t xml:space="preserve"> AEX </t>
  </si>
  <si>
    <t>Amino Technologies</t>
  </si>
  <si>
    <t xml:space="preserve"> AMO </t>
  </si>
  <si>
    <t>Amlin</t>
  </si>
  <si>
    <t xml:space="preserve"> AML </t>
  </si>
  <si>
    <t>Amphion Innovations</t>
  </si>
  <si>
    <t xml:space="preserve"> AMP </t>
  </si>
  <si>
    <t>Amur Minerals Corporation</t>
  </si>
  <si>
    <t xml:space="preserve"> AMC </t>
  </si>
  <si>
    <t>Andes Energia</t>
  </si>
  <si>
    <t xml:space="preserve"> AEN </t>
  </si>
  <si>
    <t>Andrews Sykes Group</t>
  </si>
  <si>
    <t xml:space="preserve"> ASY </t>
  </si>
  <si>
    <t>Anglesey Mining</t>
  </si>
  <si>
    <t xml:space="preserve"> AYM </t>
  </si>
  <si>
    <t>Anglo American</t>
  </si>
  <si>
    <t xml:space="preserve"> AAL </t>
  </si>
  <si>
    <t>Anglo Asian Mining</t>
  </si>
  <si>
    <t xml:space="preserve"> AAZ </t>
  </si>
  <si>
    <t>Anglo Pacific Group</t>
  </si>
  <si>
    <t xml:space="preserve"> APF </t>
  </si>
  <si>
    <t>Anglo-Eastern Plantations</t>
  </si>
  <si>
    <t xml:space="preserve"> AEP </t>
  </si>
  <si>
    <t>Animalcare Group</t>
  </si>
  <si>
    <t xml:space="preserve"> ANCR </t>
  </si>
  <si>
    <t>Anite</t>
  </si>
  <si>
    <t xml:space="preserve"> AIE </t>
  </si>
  <si>
    <t>Anpario</t>
  </si>
  <si>
    <t xml:space="preserve"> ANP </t>
  </si>
  <si>
    <t>Antofagasta</t>
  </si>
  <si>
    <t xml:space="preserve"> 70GD </t>
  </si>
  <si>
    <t xml:space="preserve"> ANTO </t>
  </si>
  <si>
    <t>Antrim Energy</t>
  </si>
  <si>
    <t xml:space="preserve"> AEY </t>
  </si>
  <si>
    <t>AorTech International</t>
  </si>
  <si>
    <t xml:space="preserve"> AOR </t>
  </si>
  <si>
    <t>Api Group Ord 1p Assd Cedar 2015 Cash</t>
  </si>
  <si>
    <t xml:space="preserve"> APIA </t>
  </si>
  <si>
    <t>Applied Graphene Materials</t>
  </si>
  <si>
    <t xml:space="preserve"> AGM </t>
  </si>
  <si>
    <t>Aqua Bounty Technologies Inc</t>
  </si>
  <si>
    <t xml:space="preserve"> ABTX </t>
  </si>
  <si>
    <t>Aqua Bounty Technologies Inc. Com Shs Usd0.001 Di</t>
  </si>
  <si>
    <t xml:space="preserve"> ABTU </t>
  </si>
  <si>
    <t>Aquarius Platinum</t>
  </si>
  <si>
    <t xml:space="preserve"> AQP </t>
  </si>
  <si>
    <t>Aquatic Foods Group Ord Npv</t>
  </si>
  <si>
    <t xml:space="preserve"> AFG </t>
  </si>
  <si>
    <t>Arab Potash Co</t>
  </si>
  <si>
    <t xml:space="preserve"> 88KZ </t>
  </si>
  <si>
    <t>Arbuthnot Banking Group</t>
  </si>
  <si>
    <t xml:space="preserve"> ARBB </t>
  </si>
  <si>
    <t>Arc Capital</t>
  </si>
  <si>
    <t xml:space="preserve"> ARCH </t>
  </si>
  <si>
    <t>Arcontech Group</t>
  </si>
  <si>
    <t xml:space="preserve"> ARC </t>
  </si>
  <si>
    <t>Arden Partners</t>
  </si>
  <si>
    <t xml:space="preserve"> ARDN </t>
  </si>
  <si>
    <t>Argo Group</t>
  </si>
  <si>
    <t xml:space="preserve"> ARGO </t>
  </si>
  <si>
    <t>Argos Resources</t>
  </si>
  <si>
    <t xml:space="preserve"> ARG </t>
  </si>
  <si>
    <t>Arian Silver Corporation</t>
  </si>
  <si>
    <t xml:space="preserve"> AGQ </t>
  </si>
  <si>
    <t>Ariana Resources</t>
  </si>
  <si>
    <t xml:space="preserve"> AAU </t>
  </si>
  <si>
    <t>Ark Therapeutics Group</t>
  </si>
  <si>
    <t xml:space="preserve"> AKT </t>
  </si>
  <si>
    <t>Armadale Capital</t>
  </si>
  <si>
    <t xml:space="preserve"> ACP </t>
  </si>
  <si>
    <t>Armour Group</t>
  </si>
  <si>
    <t xml:space="preserve"> AMR </t>
  </si>
  <si>
    <t>Armstrong Ventures Ord 0.01p</t>
  </si>
  <si>
    <t xml:space="preserve"> AVP </t>
  </si>
  <si>
    <t>Arria Nlg Ord 0.1p</t>
  </si>
  <si>
    <t xml:space="preserve"> NLG </t>
  </si>
  <si>
    <t>Arricano Real Estate Ord Eur0.0005</t>
  </si>
  <si>
    <t xml:space="preserve"> ARO </t>
  </si>
  <si>
    <t>Arrow Global Group</t>
  </si>
  <si>
    <t xml:space="preserve"> ARW </t>
  </si>
  <si>
    <t>Artemis Aim Vct 2</t>
  </si>
  <si>
    <t xml:space="preserve"> AAM </t>
  </si>
  <si>
    <t>Artemis Alpha Trust</t>
  </si>
  <si>
    <t xml:space="preserve"> ATSS </t>
  </si>
  <si>
    <t xml:space="preserve"> ATS </t>
  </si>
  <si>
    <t>Artilium</t>
  </si>
  <si>
    <t xml:space="preserve"> ARTA </t>
  </si>
  <si>
    <t>Ascent Resources</t>
  </si>
  <si>
    <t xml:space="preserve"> AST </t>
  </si>
  <si>
    <t>Aseana Properties</t>
  </si>
  <si>
    <t xml:space="preserve"> ASPL </t>
  </si>
  <si>
    <t>Ashcourt Rowan</t>
  </si>
  <si>
    <t xml:space="preserve"> ARP </t>
  </si>
  <si>
    <t>Ashley (Laura) Holdings</t>
  </si>
  <si>
    <t xml:space="preserve"> ALY </t>
  </si>
  <si>
    <t>Ashley House</t>
  </si>
  <si>
    <t xml:space="preserve"> ASH </t>
  </si>
  <si>
    <t>Ashmore Global Opportunities Limited Ord Npv (usd)</t>
  </si>
  <si>
    <t xml:space="preserve"> AGOU </t>
  </si>
  <si>
    <t>Ashmore Global Opportunities</t>
  </si>
  <si>
    <t xml:space="preserve"> AGOL </t>
  </si>
  <si>
    <t>Ashmore Group</t>
  </si>
  <si>
    <t xml:space="preserve"> ASHM </t>
  </si>
  <si>
    <t>Ashok Leyland</t>
  </si>
  <si>
    <t xml:space="preserve"> AKLS </t>
  </si>
  <si>
    <t>Ashpol</t>
  </si>
  <si>
    <t xml:space="preserve"> BC24 </t>
  </si>
  <si>
    <t>Ashtead Group</t>
  </si>
  <si>
    <t xml:space="preserve"> AHT </t>
  </si>
  <si>
    <t>Asia Ceramics Holdings</t>
  </si>
  <si>
    <t xml:space="preserve"> ACHP </t>
  </si>
  <si>
    <t>Asia Resource Minerals</t>
  </si>
  <si>
    <t xml:space="preserve"> ARMS </t>
  </si>
  <si>
    <t>Asian Citrus Holdings</t>
  </si>
  <si>
    <t xml:space="preserve"> ACHL </t>
  </si>
  <si>
    <t>Asian Growth Properties</t>
  </si>
  <si>
    <t xml:space="preserve"> AGP </t>
  </si>
  <si>
    <t>Asian Total Return Investment Company</t>
  </si>
  <si>
    <t xml:space="preserve"> ATR </t>
  </si>
  <si>
    <t>Asr Test Stock Ord</t>
  </si>
  <si>
    <t xml:space="preserve"> TE17 </t>
  </si>
  <si>
    <t>AssetCo</t>
  </si>
  <si>
    <t xml:space="preserve"> ASTO </t>
  </si>
  <si>
    <t>Associated British Engineering</t>
  </si>
  <si>
    <t xml:space="preserve"> ASBE </t>
  </si>
  <si>
    <t>Associated British Foods</t>
  </si>
  <si>
    <t xml:space="preserve"> ABF </t>
  </si>
  <si>
    <t>Assura Group</t>
  </si>
  <si>
    <t xml:space="preserve"> AGR </t>
  </si>
  <si>
    <t>AstraZeneca</t>
  </si>
  <si>
    <t xml:space="preserve"> AZN </t>
  </si>
  <si>
    <t>Athelney Trust</t>
  </si>
  <si>
    <t xml:space="preserve"> ATY </t>
  </si>
  <si>
    <t>Atia Group</t>
  </si>
  <si>
    <t xml:space="preserve"> ATIA </t>
  </si>
  <si>
    <t>Atkins (W S)</t>
  </si>
  <si>
    <t xml:space="preserve"> ATK </t>
  </si>
  <si>
    <t>Atlantic Coal</t>
  </si>
  <si>
    <t xml:space="preserve"> ATC </t>
  </si>
  <si>
    <t>Atlantis Japan</t>
  </si>
  <si>
    <t xml:space="preserve"> AJG </t>
  </si>
  <si>
    <t>Atlantis Resources Limited Ord Npv</t>
  </si>
  <si>
    <t xml:space="preserve"> ARL </t>
  </si>
  <si>
    <t>Atlas Development Support Services Limited Ord Npv</t>
  </si>
  <si>
    <t xml:space="preserve"> ADSS </t>
  </si>
  <si>
    <t>Atlas Mara Co-nvest Limited Ord Npv</t>
  </si>
  <si>
    <t xml:space="preserve"> ATMA </t>
  </si>
  <si>
    <t>Attraqt Group Ord 1p</t>
  </si>
  <si>
    <t xml:space="preserve"> ATQT </t>
  </si>
  <si>
    <t>Auctus Growth Ord Gbp0.10</t>
  </si>
  <si>
    <t xml:space="preserve"> AUCT </t>
  </si>
  <si>
    <t>Audax Properties</t>
  </si>
  <si>
    <t xml:space="preserve"> 34GE </t>
  </si>
  <si>
    <t>Audioboom Group</t>
  </si>
  <si>
    <t xml:space="preserve"> BOOM </t>
  </si>
  <si>
    <t>Augean</t>
  </si>
  <si>
    <t xml:space="preserve"> AUG </t>
  </si>
  <si>
    <t>Auhua Clean Energy</t>
  </si>
  <si>
    <t xml:space="preserve"> ACE </t>
  </si>
  <si>
    <t>Aukett Swanke Group</t>
  </si>
  <si>
    <t xml:space="preserve"> AUK </t>
  </si>
  <si>
    <t>Aurasian Minerals Ord 0.1p</t>
  </si>
  <si>
    <t xml:space="preserve"> AUM </t>
  </si>
  <si>
    <t>Aureus Mining</t>
  </si>
  <si>
    <t xml:space="preserve"> AUE </t>
  </si>
  <si>
    <t>Aurora Investment Trust</t>
  </si>
  <si>
    <t xml:space="preserve"> ARR </t>
  </si>
  <si>
    <t>Aurora Russia</t>
  </si>
  <si>
    <t xml:space="preserve"> AURR </t>
  </si>
  <si>
    <t>Aurum Mining</t>
  </si>
  <si>
    <t xml:space="preserve"> AUR </t>
  </si>
  <si>
    <t>Avacta Group</t>
  </si>
  <si>
    <t xml:space="preserve"> AVCT </t>
  </si>
  <si>
    <t>Avanta Serviced Office Group Ord 30p</t>
  </si>
  <si>
    <t xml:space="preserve"> ASOG </t>
  </si>
  <si>
    <t>Avanti Capital</t>
  </si>
  <si>
    <t xml:space="preserve"> AVA </t>
  </si>
  <si>
    <t>Avanti Communications Group</t>
  </si>
  <si>
    <t xml:space="preserve"> AVN </t>
  </si>
  <si>
    <t>Avarae Global Coins</t>
  </si>
  <si>
    <t xml:space="preserve"> AVR </t>
  </si>
  <si>
    <t>Avation</t>
  </si>
  <si>
    <t xml:space="preserve"> AVAP </t>
  </si>
  <si>
    <t>Avesco Group</t>
  </si>
  <si>
    <t xml:space="preserve"> AVS </t>
  </si>
  <si>
    <t>Avingtrans</t>
  </si>
  <si>
    <t xml:space="preserve"> AVG </t>
  </si>
  <si>
    <t>Aviva</t>
  </si>
  <si>
    <t xml:space="preserve"> AV.B </t>
  </si>
  <si>
    <t xml:space="preserve"> AV. </t>
  </si>
  <si>
    <t>Avocet Mining</t>
  </si>
  <si>
    <t xml:space="preserve"> AVM </t>
  </si>
  <si>
    <t>Avon Rubber</t>
  </si>
  <si>
    <t xml:space="preserve"> AVON </t>
  </si>
  <si>
    <t>Axa Property</t>
  </si>
  <si>
    <t xml:space="preserve"> APT </t>
  </si>
  <si>
    <t>Axis Bank</t>
  </si>
  <si>
    <t xml:space="preserve"> AXBA </t>
  </si>
  <si>
    <t>Azonto Petroleum Ord Npv</t>
  </si>
  <si>
    <t xml:space="preserve"> AZO </t>
  </si>
  <si>
    <t>Short Name</t>
  </si>
  <si>
    <t>WOR</t>
  </si>
  <si>
    <t>IND</t>
  </si>
  <si>
    <t>CHI</t>
  </si>
  <si>
    <t>UNI</t>
  </si>
  <si>
    <t>PAK</t>
  </si>
  <si>
    <t>NIG</t>
  </si>
  <si>
    <t>BRA</t>
  </si>
  <si>
    <t>BAN</t>
  </si>
  <si>
    <t>RUS</t>
  </si>
  <si>
    <t>MEX</t>
  </si>
  <si>
    <t>JAP</t>
  </si>
  <si>
    <t>PHI</t>
  </si>
  <si>
    <t>DEM</t>
  </si>
  <si>
    <t>ETH</t>
  </si>
  <si>
    <t>EGY</t>
  </si>
  <si>
    <t>VIE</t>
  </si>
  <si>
    <t>IRA</t>
  </si>
  <si>
    <t>TUR</t>
  </si>
  <si>
    <t>GER</t>
  </si>
  <si>
    <t>FRA</t>
  </si>
  <si>
    <t>TAN</t>
  </si>
  <si>
    <t>THA</t>
  </si>
  <si>
    <t>SOU</t>
  </si>
  <si>
    <t>ITA</t>
  </si>
  <si>
    <t>KEN</t>
  </si>
  <si>
    <t>COL</t>
  </si>
  <si>
    <t>SUD</t>
  </si>
  <si>
    <t>MYA</t>
  </si>
  <si>
    <t>SPA</t>
  </si>
  <si>
    <t>ALG</t>
  </si>
  <si>
    <t>ARG</t>
  </si>
  <si>
    <t>UGA</t>
  </si>
  <si>
    <t>AFG</t>
  </si>
  <si>
    <t>CAN</t>
  </si>
  <si>
    <t>UZB</t>
  </si>
  <si>
    <t>MOR</t>
  </si>
  <si>
    <t>POL</t>
  </si>
  <si>
    <t>ANG</t>
  </si>
  <si>
    <t>SAU</t>
  </si>
  <si>
    <t>PER</t>
  </si>
  <si>
    <t>MAL</t>
  </si>
  <si>
    <t>MOZ</t>
  </si>
  <si>
    <t>GHA</t>
  </si>
  <si>
    <t>UKR</t>
  </si>
  <si>
    <t>YEM</t>
  </si>
  <si>
    <t>MAD</t>
  </si>
  <si>
    <t>NEP</t>
  </si>
  <si>
    <t>CAM</t>
  </si>
  <si>
    <t>IVO</t>
  </si>
  <si>
    <t>VEN</t>
  </si>
  <si>
    <t>AUS</t>
  </si>
  <si>
    <t>NOR</t>
  </si>
  <si>
    <t>SYR</t>
  </si>
  <si>
    <t>BUR</t>
  </si>
  <si>
    <t>TAI</t>
  </si>
  <si>
    <t>SRI</t>
  </si>
  <si>
    <t>KAZ</t>
  </si>
  <si>
    <t>ZAM</t>
  </si>
  <si>
    <t>SOM</t>
  </si>
  <si>
    <t>CHA</t>
  </si>
  <si>
    <t>ROM</t>
  </si>
  <si>
    <t>SEN</t>
  </si>
  <si>
    <t>ECU</t>
  </si>
  <si>
    <t>NET</t>
  </si>
  <si>
    <t>GUA</t>
  </si>
  <si>
    <t>ZIM</t>
  </si>
  <si>
    <t>GUI</t>
  </si>
  <si>
    <t>RWA</t>
  </si>
  <si>
    <t>BEN</t>
  </si>
  <si>
    <t>TUN</t>
  </si>
  <si>
    <t>HAI</t>
  </si>
  <si>
    <t>BEL</t>
  </si>
  <si>
    <t>PAP</t>
  </si>
  <si>
    <t>JOR</t>
  </si>
  <si>
    <t>BOL</t>
  </si>
  <si>
    <t>CZE</t>
  </si>
  <si>
    <t>DOM</t>
  </si>
  <si>
    <t>POR</t>
  </si>
  <si>
    <t>SWE</t>
  </si>
  <si>
    <t>TAJ</t>
  </si>
  <si>
    <t>GRE</t>
  </si>
  <si>
    <t>AZE</t>
  </si>
  <si>
    <t>ISR</t>
  </si>
  <si>
    <t>HON</t>
  </si>
  <si>
    <t>CUB</t>
  </si>
  <si>
    <t>HUN</t>
  </si>
  <si>
    <t>SIE</t>
  </si>
  <si>
    <t>SWI</t>
  </si>
  <si>
    <t>TOG</t>
  </si>
  <si>
    <t>LAO</t>
  </si>
  <si>
    <t>LIB</t>
  </si>
  <si>
    <t>KYR</t>
  </si>
  <si>
    <t>NIC</t>
  </si>
  <si>
    <t>SER</t>
  </si>
  <si>
    <t>CEN</t>
  </si>
  <si>
    <t>BUL</t>
  </si>
  <si>
    <t>REP</t>
  </si>
  <si>
    <t>PAR</t>
  </si>
  <si>
    <t>SIN</t>
  </si>
  <si>
    <t xml:space="preserve">EL </t>
  </si>
  <si>
    <t>DEN</t>
  </si>
  <si>
    <t>FIN</t>
  </si>
  <si>
    <t>LEB</t>
  </si>
  <si>
    <t>PAL</t>
  </si>
  <si>
    <t>IRE</t>
  </si>
  <si>
    <t>SLO</t>
  </si>
  <si>
    <t>NEW</t>
  </si>
  <si>
    <t>COS</t>
  </si>
  <si>
    <t>OMA</t>
  </si>
  <si>
    <t>MAU</t>
  </si>
  <si>
    <t>KUW</t>
  </si>
  <si>
    <t>PAN</t>
  </si>
  <si>
    <t>CRO</t>
  </si>
  <si>
    <t>GEO</t>
  </si>
  <si>
    <t>ERI</t>
  </si>
  <si>
    <t>MON</t>
  </si>
  <si>
    <t>URU</t>
  </si>
  <si>
    <t>BOS</t>
  </si>
  <si>
    <t>PUE</t>
  </si>
  <si>
    <t>QAT</t>
  </si>
  <si>
    <t>ARM</t>
  </si>
  <si>
    <t>NAM</t>
  </si>
  <si>
    <t>LIT</t>
  </si>
  <si>
    <t>JAM</t>
  </si>
  <si>
    <t>GAB</t>
  </si>
  <si>
    <t>GAM</t>
  </si>
  <si>
    <t>MOL</t>
  </si>
  <si>
    <t>ALB</t>
  </si>
  <si>
    <t>BOT</t>
  </si>
  <si>
    <t>LES</t>
  </si>
  <si>
    <t>LAT</t>
  </si>
  <si>
    <t>EQU</t>
  </si>
  <si>
    <t>BAH</t>
  </si>
  <si>
    <t>KOS</t>
  </si>
  <si>
    <t>TIM</t>
  </si>
  <si>
    <t>EST</t>
  </si>
  <si>
    <t>TRI</t>
  </si>
  <si>
    <t>ESW</t>
  </si>
  <si>
    <t>DJI</t>
  </si>
  <si>
    <t>CYP</t>
  </si>
  <si>
    <t>FIJ</t>
  </si>
  <si>
    <t>COM</t>
  </si>
  <si>
    <t>BHU</t>
  </si>
  <si>
    <t>GUY</t>
  </si>
  <si>
    <t>SOL</t>
  </si>
  <si>
    <t>MAC</t>
  </si>
  <si>
    <t>LUX</t>
  </si>
  <si>
    <t>SUR</t>
  </si>
  <si>
    <t>WES</t>
  </si>
  <si>
    <t>CAP</t>
  </si>
  <si>
    <t>BRU</t>
  </si>
  <si>
    <t>ICE</t>
  </si>
  <si>
    <t>TRA</t>
  </si>
  <si>
    <t>VAN</t>
  </si>
  <si>
    <t>FRE</t>
  </si>
  <si>
    <t>BAR</t>
  </si>
  <si>
    <t>ABK</t>
  </si>
  <si>
    <t>SÃO</t>
  </si>
  <si>
    <t>SAM</t>
  </si>
  <si>
    <t>SAI</t>
  </si>
  <si>
    <t>CUR</t>
  </si>
  <si>
    <t>SEY</t>
  </si>
  <si>
    <t>KIR</t>
  </si>
  <si>
    <t>ARU</t>
  </si>
  <si>
    <t>MIC</t>
  </si>
  <si>
    <t>ANT</t>
  </si>
  <si>
    <t>JER</t>
  </si>
  <si>
    <t>TON</t>
  </si>
  <si>
    <t>AND</t>
  </si>
  <si>
    <t>U.S</t>
  </si>
  <si>
    <t>CAY</t>
  </si>
  <si>
    <t>ISL</t>
  </si>
  <si>
    <t>GUE</t>
  </si>
  <si>
    <t>BER</t>
  </si>
  <si>
    <t>FAR</t>
  </si>
  <si>
    <t>AME</t>
  </si>
  <si>
    <t>MAR</t>
  </si>
  <si>
    <t>LIE</t>
  </si>
  <si>
    <t>BRI</t>
  </si>
  <si>
    <t>GIB</t>
  </si>
  <si>
    <t>SAN</t>
  </si>
  <si>
    <t>BON</t>
  </si>
  <si>
    <t>COO</t>
  </si>
  <si>
    <t>NAU</t>
  </si>
  <si>
    <t>WAL</t>
  </si>
  <si>
    <t>TUV</t>
  </si>
  <si>
    <t>FAL</t>
  </si>
  <si>
    <t>SAB</t>
  </si>
  <si>
    <t>CHR</t>
  </si>
  <si>
    <t>NIU</t>
  </si>
  <si>
    <t>TOK</t>
  </si>
  <si>
    <t>VAT</t>
  </si>
  <si>
    <t>COC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</si>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</sst>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B1mmm\-yy"/>
    <numFmt numFmtId="165" formatCode="_(* #,##0.00_);_(* \(#,##0.00\);_(* &quot;-&quot;??_);_(@_)"/>
    <numFmt numFmtId="166" formatCode="_([$$-409]* #,##0.00_);_([$$-409]* \(#,##0.00\);_([$$-409]* &quot;-&quot;??_);_(@_)"/>
    <numFmt numFmtId="167" formatCode="_ * #,##0_ ;_ * \-#,##0_ ;_ * &quot;-&quot;??_ ;_ @_ "/>
    <numFmt numFmtId="168" formatCode="_(* #,##0_);_(* \(#,##0\);_(* &quot;-&quot;??_);_(@_)"/>
    <numFmt numFmtId="169" formatCode="_(&quot;$&quot;* #,##0.00_);_(&quot;$&quot;* \(#,##0.00\);_(&quot;$&quot;* &quot;-&quot;??_);_(@_)"/>
    <numFmt numFmtId="170" formatCode="_-[$$-409]* #,##0.0000_ ;_-[$$-409]* \-#,##0.0000\ ;_-[$$-409]* &quot;-&quot;??_ ;_-@_ "/>
  </numFmts>
  <fonts count="3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E101A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0E101A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Roboto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2D05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2" borderId="1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164" fontId="5" fillId="0" borderId="0" xfId="0" applyNumberFormat="1" applyFont="1"/>
    <xf numFmtId="0" fontId="5" fillId="2" borderId="0" xfId="0" applyFont="1" applyFill="1" applyProtection="1">
      <protection locked="0"/>
    </xf>
    <xf numFmtId="2" fontId="5" fillId="2" borderId="0" xfId="0" applyNumberFormat="1" applyFont="1" applyFill="1" applyProtection="1">
      <protection locked="0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2" xfId="0" applyFont="1" applyBorder="1"/>
    <xf numFmtId="0" fontId="12" fillId="6" borderId="2" xfId="0" applyFont="1" applyFill="1" applyBorder="1"/>
    <xf numFmtId="0" fontId="11" fillId="6" borderId="2" xfId="0" applyFont="1" applyFill="1" applyBorder="1"/>
    <xf numFmtId="0" fontId="11" fillId="2" borderId="1" xfId="0" applyFont="1" applyFill="1" applyBorder="1" applyProtection="1">
      <protection locked="0"/>
    </xf>
    <xf numFmtId="0" fontId="13" fillId="0" borderId="0" xfId="0" applyFont="1"/>
    <xf numFmtId="0" fontId="14" fillId="0" borderId="0" xfId="0" applyFont="1"/>
    <xf numFmtId="0" fontId="2" fillId="0" borderId="0" xfId="0" applyFont="1"/>
    <xf numFmtId="0" fontId="15" fillId="7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165" fontId="16" fillId="7" borderId="2" xfId="0" applyNumberFormat="1" applyFont="1" applyFill="1" applyBorder="1" applyAlignment="1">
      <alignment vertical="center" wrapText="1"/>
    </xf>
    <xf numFmtId="165" fontId="16" fillId="7" borderId="2" xfId="0" applyNumberFormat="1" applyFont="1" applyFill="1" applyBorder="1" applyAlignment="1">
      <alignment horizontal="center" vertical="center" wrapText="1"/>
    </xf>
    <xf numFmtId="1" fontId="16" fillId="7" borderId="2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Protection="1">
      <protection locked="0"/>
    </xf>
    <xf numFmtId="0" fontId="11" fillId="8" borderId="3" xfId="0" applyFont="1" applyFill="1" applyBorder="1"/>
    <xf numFmtId="0" fontId="11" fillId="8" borderId="4" xfId="0" applyFont="1" applyFill="1" applyBorder="1"/>
    <xf numFmtId="0" fontId="11" fillId="8" borderId="5" xfId="0" applyFont="1" applyFill="1" applyBorder="1"/>
    <xf numFmtId="0" fontId="11" fillId="2" borderId="0" xfId="0" applyFont="1" applyFill="1" applyProtection="1">
      <protection locked="0"/>
    </xf>
    <xf numFmtId="0" fontId="17" fillId="0" borderId="0" xfId="0" applyFont="1"/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9" borderId="6" xfId="0" applyFont="1" applyFill="1" applyBorder="1"/>
    <xf numFmtId="0" fontId="14" fillId="0" borderId="0" xfId="0" applyFont="1" applyAlignment="1">
      <alignment horizontal="left" indent="1"/>
    </xf>
    <xf numFmtId="0" fontId="18" fillId="0" borderId="0" xfId="0" applyFont="1"/>
    <xf numFmtId="0" fontId="6" fillId="0" borderId="2" xfId="0" applyFont="1" applyBorder="1"/>
    <xf numFmtId="0" fontId="5" fillId="2" borderId="2" xfId="0" applyFont="1" applyFill="1" applyBorder="1" applyProtection="1">
      <protection locked="0"/>
    </xf>
    <xf numFmtId="0" fontId="19" fillId="0" borderId="0" xfId="0" applyFont="1"/>
    <xf numFmtId="0" fontId="20" fillId="0" borderId="0" xfId="0" applyFont="1"/>
    <xf numFmtId="166" fontId="5" fillId="0" borderId="2" xfId="0" applyNumberFormat="1" applyFont="1" applyBorder="1"/>
    <xf numFmtId="0" fontId="5" fillId="0" borderId="0" xfId="0" applyFont="1" applyAlignment="1">
      <alignment horizontal="left"/>
    </xf>
    <xf numFmtId="0" fontId="21" fillId="0" borderId="0" xfId="0" applyFont="1"/>
    <xf numFmtId="0" fontId="5" fillId="0" borderId="0" xfId="0" applyFont="1" applyAlignment="1">
      <alignment horizontal="right"/>
    </xf>
    <xf numFmtId="0" fontId="20" fillId="0" borderId="2" xfId="0" applyFont="1" applyBorder="1"/>
    <xf numFmtId="0" fontId="20" fillId="0" borderId="7" xfId="0" applyFont="1" applyBorder="1"/>
    <xf numFmtId="0" fontId="5" fillId="0" borderId="7" xfId="0" applyFont="1" applyBorder="1"/>
    <xf numFmtId="0" fontId="2" fillId="0" borderId="2" xfId="0" applyFont="1" applyBorder="1"/>
    <xf numFmtId="9" fontId="2" fillId="0" borderId="2" xfId="0" applyNumberFormat="1" applyFont="1" applyBorder="1"/>
    <xf numFmtId="0" fontId="8" fillId="0" borderId="2" xfId="0" applyFont="1" applyBorder="1"/>
    <xf numFmtId="167" fontId="2" fillId="0" borderId="2" xfId="3" applyNumberFormat="1" applyFont="1" applyBorder="1"/>
    <xf numFmtId="3" fontId="2" fillId="2" borderId="2" xfId="0" applyNumberFormat="1" applyFont="1" applyFill="1" applyBorder="1" applyProtection="1">
      <protection locked="0"/>
    </xf>
    <xf numFmtId="0" fontId="5" fillId="0" borderId="0" xfId="0" quotePrefix="1" applyFont="1"/>
    <xf numFmtId="9" fontId="5" fillId="2" borderId="0" xfId="0" applyNumberFormat="1" applyFont="1" applyFill="1" applyProtection="1">
      <protection locked="0"/>
    </xf>
    <xf numFmtId="9" fontId="5" fillId="0" borderId="0" xfId="0" applyNumberFormat="1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8" xfId="0" applyFont="1" applyBorder="1"/>
    <xf numFmtId="0" fontId="10" fillId="0" borderId="8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6" xfId="0" applyFont="1" applyBorder="1"/>
    <xf numFmtId="0" fontId="0" fillId="0" borderId="6" xfId="0" applyBorder="1"/>
    <xf numFmtId="0" fontId="0" fillId="9" borderId="6" xfId="0" applyFill="1" applyBorder="1" applyProtection="1">
      <protection locked="0"/>
    </xf>
    <xf numFmtId="168" fontId="5" fillId="0" borderId="0" xfId="0" applyNumberFormat="1" applyFont="1" applyAlignment="1">
      <alignment horizontal="center"/>
    </xf>
    <xf numFmtId="168" fontId="5" fillId="2" borderId="1" xfId="0" applyNumberFormat="1" applyFont="1" applyFill="1" applyBorder="1" applyProtection="1">
      <protection locked="0"/>
    </xf>
    <xf numFmtId="14" fontId="6" fillId="10" borderId="2" xfId="0" applyNumberFormat="1" applyFont="1" applyFill="1" applyBorder="1"/>
    <xf numFmtId="169" fontId="6" fillId="10" borderId="2" xfId="0" applyNumberFormat="1" applyFont="1" applyFill="1" applyBorder="1"/>
    <xf numFmtId="14" fontId="5" fillId="0" borderId="2" xfId="0" applyNumberFormat="1" applyFont="1" applyBorder="1"/>
    <xf numFmtId="169" fontId="5" fillId="0" borderId="2" xfId="0" applyNumberFormat="1" applyFont="1" applyBorder="1"/>
    <xf numFmtId="14" fontId="5" fillId="0" borderId="0" xfId="0" applyNumberFormat="1" applyFont="1"/>
    <xf numFmtId="169" fontId="5" fillId="9" borderId="2" xfId="0" applyNumberFormat="1" applyFont="1" applyFill="1" applyBorder="1" applyProtection="1">
      <protection locked="0"/>
    </xf>
    <xf numFmtId="3" fontId="22" fillId="11" borderId="2" xfId="0" applyNumberFormat="1" applyFont="1" applyFill="1" applyBorder="1" applyAlignment="1">
      <alignment horizontal="center"/>
    </xf>
    <xf numFmtId="3" fontId="18" fillId="0" borderId="0" xfId="0" applyNumberFormat="1" applyFont="1"/>
    <xf numFmtId="3" fontId="22" fillId="0" borderId="0" xfId="0" applyNumberFormat="1" applyFont="1" applyAlignment="1">
      <alignment horizontal="right"/>
    </xf>
    <xf numFmtId="3" fontId="5" fillId="2" borderId="2" xfId="0" applyNumberFormat="1" applyFont="1" applyFill="1" applyBorder="1" applyProtection="1">
      <protection locked="0"/>
    </xf>
    <xf numFmtId="0" fontId="23" fillId="0" borderId="0" xfId="0" applyFont="1"/>
    <xf numFmtId="3" fontId="5" fillId="2" borderId="6" xfId="0" applyNumberFormat="1" applyFont="1" applyFill="1" applyBorder="1" applyProtection="1">
      <protection locked="0"/>
    </xf>
    <xf numFmtId="3" fontId="5" fillId="9" borderId="6" xfId="0" applyNumberFormat="1" applyFont="1" applyFill="1" applyBorder="1" applyProtection="1">
      <protection locked="0"/>
    </xf>
    <xf numFmtId="0" fontId="22" fillId="11" borderId="2" xfId="0" applyFont="1" applyFill="1" applyBorder="1" applyAlignment="1">
      <alignment horizontal="center"/>
    </xf>
    <xf numFmtId="0" fontId="26" fillId="11" borderId="2" xfId="0" applyFont="1" applyFill="1" applyBorder="1" applyAlignment="1">
      <alignment horizontal="center"/>
    </xf>
    <xf numFmtId="0" fontId="22" fillId="0" borderId="2" xfId="0" applyFont="1" applyBorder="1" applyAlignment="1">
      <alignment horizontal="center"/>
    </xf>
    <xf numFmtId="3" fontId="22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67" fontId="0" fillId="0" borderId="6" xfId="4" applyNumberFormat="1" applyFont="1" applyBorder="1"/>
    <xf numFmtId="0" fontId="8" fillId="0" borderId="0" xfId="0" applyFont="1"/>
    <xf numFmtId="0" fontId="0" fillId="9" borderId="11" xfId="0" applyFill="1" applyBorder="1" applyProtection="1">
      <protection locked="0"/>
    </xf>
    <xf numFmtId="167" fontId="0" fillId="9" borderId="11" xfId="0" applyNumberFormat="1" applyFill="1" applyBorder="1" applyProtection="1">
      <protection locked="0"/>
    </xf>
    <xf numFmtId="0" fontId="27" fillId="0" borderId="0" xfId="0" applyFont="1"/>
    <xf numFmtId="0" fontId="28" fillId="0" borderId="0" xfId="0" applyFont="1"/>
    <xf numFmtId="0" fontId="28" fillId="0" borderId="6" xfId="0" applyFont="1" applyBorder="1"/>
    <xf numFmtId="0" fontId="27" fillId="0" borderId="6" xfId="0" applyFont="1" applyBorder="1"/>
    <xf numFmtId="0" fontId="29" fillId="0" borderId="0" xfId="0" applyFont="1" applyAlignment="1">
      <alignment vertical="center"/>
    </xf>
    <xf numFmtId="0" fontId="4" fillId="0" borderId="0" xfId="2" quotePrefix="1"/>
    <xf numFmtId="0" fontId="30" fillId="0" borderId="0" xfId="0" applyFont="1" applyAlignment="1">
      <alignment vertical="center"/>
    </xf>
    <xf numFmtId="0" fontId="31" fillId="0" borderId="0" xfId="0" applyFont="1"/>
    <xf numFmtId="0" fontId="32" fillId="0" borderId="0" xfId="0" applyFont="1"/>
    <xf numFmtId="0" fontId="33" fillId="9" borderId="6" xfId="0" applyFont="1" applyFill="1" applyBorder="1"/>
    <xf numFmtId="0" fontId="34" fillId="0" borderId="0" xfId="0" applyFont="1" applyAlignment="1">
      <alignment wrapText="1"/>
    </xf>
    <xf numFmtId="14" fontId="35" fillId="0" borderId="0" xfId="0" applyNumberFormat="1" applyFont="1" applyAlignment="1">
      <alignment wrapText="1"/>
    </xf>
    <xf numFmtId="170" fontId="35" fillId="0" borderId="0" xfId="0" applyNumberFormat="1" applyFont="1" applyAlignment="1">
      <alignment horizontal="left" wrapText="1"/>
    </xf>
    <xf numFmtId="14" fontId="0" fillId="0" borderId="0" xfId="0" applyNumberFormat="1"/>
    <xf numFmtId="0" fontId="0" fillId="9" borderId="0" xfId="0" applyFill="1" applyProtection="1">
      <protection locked="0"/>
    </xf>
    <xf numFmtId="0" fontId="36" fillId="0" borderId="0" xfId="0" applyFont="1"/>
    <xf numFmtId="0" fontId="37" fillId="0" borderId="0" xfId="0" applyFont="1"/>
    <xf numFmtId="0" fontId="36" fillId="14" borderId="2" xfId="0" applyFont="1" applyFill="1" applyBorder="1"/>
    <xf numFmtId="0" fontId="36" fillId="14" borderId="10" xfId="0" applyFont="1" applyFill="1" applyBorder="1"/>
    <xf numFmtId="0" fontId="37" fillId="0" borderId="12" xfId="0" applyFont="1" applyBorder="1" applyAlignment="1">
      <alignment horizontal="left"/>
    </xf>
    <xf numFmtId="0" fontId="37" fillId="0" borderId="13" xfId="0" applyFont="1" applyBorder="1"/>
    <xf numFmtId="0" fontId="37" fillId="0" borderId="13" xfId="0" applyFont="1" applyBorder="1" applyAlignment="1">
      <alignment horizontal="right"/>
    </xf>
    <xf numFmtId="0" fontId="36" fillId="0" borderId="0" xfId="0" applyFont="1" applyAlignment="1">
      <alignment horizontal="right"/>
    </xf>
    <xf numFmtId="0" fontId="37" fillId="2" borderId="0" xfId="0" applyFont="1" applyFill="1" applyProtection="1">
      <protection locked="0"/>
    </xf>
    <xf numFmtId="0" fontId="36" fillId="0" borderId="2" xfId="0" applyFont="1" applyBorder="1"/>
    <xf numFmtId="0" fontId="36" fillId="0" borderId="10" xfId="0" applyFont="1" applyBorder="1"/>
    <xf numFmtId="0" fontId="37" fillId="2" borderId="13" xfId="0" applyFont="1" applyFill="1" applyBorder="1" applyProtection="1">
      <protection locked="0"/>
    </xf>
    <xf numFmtId="0" fontId="37" fillId="0" borderId="12" xfId="0" applyFont="1" applyBorder="1"/>
    <xf numFmtId="0" fontId="33" fillId="0" borderId="0" xfId="0" applyFont="1"/>
    <xf numFmtId="0" fontId="32" fillId="0" borderId="6" xfId="0" applyFont="1" applyBorder="1"/>
    <xf numFmtId="0" fontId="33" fillId="0" borderId="6" xfId="0" applyFont="1" applyBorder="1"/>
    <xf numFmtId="0" fontId="31" fillId="0" borderId="0" xfId="0" applyFont="1" applyAlignment="1">
      <alignment vertical="center"/>
    </xf>
    <xf numFmtId="10" fontId="0" fillId="0" borderId="0" xfId="0" applyNumberFormat="1"/>
    <xf numFmtId="0" fontId="24" fillId="12" borderId="7" xfId="0" applyFont="1" applyFill="1" applyBorder="1" applyAlignment="1">
      <alignment horizontal="center"/>
    </xf>
    <xf numFmtId="0" fontId="25" fillId="0" borderId="9" xfId="0" applyFont="1" applyBorder="1"/>
    <xf numFmtId="0" fontId="25" fillId="0" borderId="10" xfId="0" applyFont="1" applyBorder="1"/>
    <xf numFmtId="0" fontId="27" fillId="13" borderId="0" xfId="0" applyFont="1" applyFill="1" applyAlignment="1">
      <alignment horizontal="left" vertical="center" wrapText="1"/>
    </xf>
    <xf numFmtId="0" fontId="36" fillId="0" borderId="0" xfId="0" applyFont="1"/>
    <xf numFmtId="0" fontId="0" fillId="0" borderId="0" xfId="0"/>
    <xf numFmtId="0" fontId="37" fillId="0" borderId="0" xfId="0" applyFont="1"/>
    <xf numFmtId="0" fontId="33" fillId="13" borderId="0" xfId="0" applyFont="1" applyFill="1" applyAlignment="1">
      <alignment horizontal="left" vertical="center" wrapText="1"/>
    </xf>
  </cellXfs>
  <cellStyles count="5">
    <cellStyle name="Comma" xfId="3" builtinId="3"/>
    <cellStyle name="Comma 2" xfId="4" xr:uid="{281678B5-9CCC-421C-83CA-511E2F40138A}"/>
    <cellStyle name="Hyperlink 2" xfId="2" xr:uid="{8F3D1A4D-B52C-4A2F-A367-DED74E3979C1}"/>
    <cellStyle name="Normal" xfId="0" builtinId="0"/>
    <cellStyle name="Normal 2" xfId="1" xr:uid="{EB7893CD-57C7-41C9-9D6E-85E9E452B487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8CFD799-0A18-4F09-8043-EEB9548BE7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4CBB5A-8904-4810-A9D6-6663F421FDC2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Short Name" tableColumnId="2"/>
      <queryTableField id="3" name="Population" tableColumnId="3"/>
      <queryTableField id="4" name="% ofworld" tableColumnId="4"/>
      <queryTableField id="5" name="Date" tableColumnId="5"/>
      <queryTableField id="6" name="Not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F9577F7-5FBD-49C1-961D-C331D47D3F5E}" autoFormatId="16" applyNumberFormats="0" applyBorderFormats="0" applyFontFormats="0" applyPatternFormats="0" applyAlignmentFormats="0" applyWidthHeightFormats="0">
  <queryTableRefresh nextId="6">
    <queryTableFields count="4">
      <queryTableField id="1" name="Base" tableColumnId="1"/>
      <queryTableField id="2" name="Quote" tableColumnId="2"/>
      <queryTableField id="3" name="Bid" tableColumnId="3"/>
      <queryTableField id="4" name="A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7B04525-6FC2-4567-AFAB-597BF18DB551}" autoFormatId="16" applyNumberFormats="0" applyBorderFormats="0" applyFontFormats="0" applyPatternFormats="0" applyAlignmentFormats="0" applyWidthHeightFormats="0">
  <queryTableRefresh nextId="6">
    <queryTableFields count="5">
      <queryTableField id="1" name="Company" tableColumnId="1"/>
      <queryTableField id="2" name="Symbol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F3DB01-4D7A-4DE9-9B4A-85EAEC3F50B9}" name="List_of_countries_and_territories_by_total_population_1" displayName="List_of_countries_and_territories_by_total_population_1" ref="A1:F243" tableType="queryTable" totalsRowShown="0">
  <autoFilter ref="A1:F243" xr:uid="{62F3DB01-4D7A-4DE9-9B4A-85EAEC3F50B9}"/>
  <tableColumns count="6">
    <tableColumn id="1" xr3:uid="{5DD68825-1C4D-46D4-8DE6-D71F88531907}" uniqueName="1" name="Country" queryTableFieldId="1" dataDxfId="9"/>
    <tableColumn id="2" xr3:uid="{65575F9C-D940-4CA2-9DFD-6E3E98223377}" uniqueName="2" name="Short Name" queryTableFieldId="2" dataDxfId="8"/>
    <tableColumn id="3" xr3:uid="{7B9F4DEA-823B-44A0-B8EF-A40B2B946C51}" uniqueName="3" name="Population" queryTableFieldId="3"/>
    <tableColumn id="4" xr3:uid="{4EEF4E05-1A05-4C3C-A9E7-46B4CFE06865}" uniqueName="4" name="% ofworld" queryTableFieldId="4" dataDxfId="7"/>
    <tableColumn id="5" xr3:uid="{DEB2D35A-8E22-42E3-81E7-C07B1C11BB78}" uniqueName="5" name="Date" queryTableFieldId="5" dataDxfId="6"/>
    <tableColumn id="6" xr3:uid="{92E9C7E8-43B1-41E1-9785-E27F1987E07A}" uniqueName="6" name="Notes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09A1F1-64BB-4A3B-B88B-522AEE903D7E}" name="Spot_Rates_Near_real_time_rates___Not_to_be_used_for_trading_purposes_19" displayName="Spot_Rates_Near_real_time_rates___Not_to_be_used_for_trading_purposes_19" ref="A2:D15" tableType="queryTable" totalsRowShown="0">
  <autoFilter ref="A2:D15" xr:uid="{B609A1F1-64BB-4A3B-B88B-522AEE903D7E}"/>
  <tableColumns count="4">
    <tableColumn id="1" xr3:uid="{7B936BC0-303C-4095-B930-CBA890A0EED9}" uniqueName="1" name="Base" queryTableFieldId="1" dataDxfId="4"/>
    <tableColumn id="2" xr3:uid="{991153CA-BAA7-4DD4-8584-EF474EB9BD69}" uniqueName="2" name="Quote" queryTableFieldId="2" dataDxfId="3"/>
    <tableColumn id="3" xr3:uid="{1C27F7AE-BEAD-4A3C-831E-07CAD0D61ECC}" uniqueName="3" name="Bid" queryTableFieldId="3"/>
    <tableColumn id="4" xr3:uid="{D21D0AA3-CCB8-4A61-BD95-80E34916D9AD}" uniqueName="4" name="As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F18BB5-0399-4562-87F7-AD921F885925}" name="Q4_Power_Query_Investment" displayName="Q4_Power_Query_Investment" ref="A1:E222" tableType="queryTable" totalsRowShown="0">
  <autoFilter ref="A1:E222" xr:uid="{8AF18BB5-0399-4562-87F7-AD921F885925}"/>
  <tableColumns count="5">
    <tableColumn id="1" xr3:uid="{7A9AECD5-55E4-4442-89F4-06891EA65621}" uniqueName="1" name="Company" queryTableFieldId="1" dataDxfId="2"/>
    <tableColumn id="2" xr3:uid="{4B456FED-7FE0-4F93-A51C-C508C04DCC0D}" uniqueName="2" name="Symbol" queryTableFieldId="2" dataDxfId="1"/>
    <tableColumn id="3" xr3:uid="{6D223AAB-8615-4121-BCB6-5F81A9628041}" uniqueName="3" name="Price" queryTableFieldId="3" dataDxfId="0"/>
    <tableColumn id="4" xr3:uid="{5561F3A5-F036-47A0-AC72-9110E4EDE1CE}" uniqueName="4" name="%" queryTableFieldId="4"/>
    <tableColumn id="5" xr3:uid="{EE05B1CA-D3B9-45EB-B9D5-2A6F7D495CE8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B527-A6FD-4EA2-9782-3565827CEE67}">
  <dimension ref="A1:G24"/>
  <sheetViews>
    <sheetView topLeftCell="A5" workbookViewId="0">
      <selection activeCell="B24" sqref="B24"/>
    </sheetView>
  </sheetViews>
  <sheetFormatPr defaultRowHeight="14.4" x14ac:dyDescent="0.3"/>
  <cols>
    <col min="1" max="1" width="99" customWidth="1"/>
    <col min="2" max="2" width="8" bestFit="1" customWidth="1"/>
    <col min="3" max="3" width="12.33203125" bestFit="1" customWidth="1"/>
  </cols>
  <sheetData>
    <row r="1" spans="1:3" x14ac:dyDescent="0.3">
      <c r="A1" s="1" t="s">
        <v>20</v>
      </c>
    </row>
    <row r="2" spans="1:3" x14ac:dyDescent="0.3">
      <c r="A2" s="1" t="s">
        <v>21</v>
      </c>
    </row>
    <row r="3" spans="1:3" x14ac:dyDescent="0.3">
      <c r="A3" s="2" t="s">
        <v>22</v>
      </c>
      <c r="B3" s="2" t="s">
        <v>23</v>
      </c>
      <c r="C3" s="2" t="s">
        <v>24</v>
      </c>
    </row>
    <row r="4" spans="1:3" x14ac:dyDescent="0.3">
      <c r="A4" s="1" t="s">
        <v>25</v>
      </c>
      <c r="B4" s="9">
        <v>43101</v>
      </c>
      <c r="C4" s="1">
        <v>152</v>
      </c>
    </row>
    <row r="5" spans="1:3" x14ac:dyDescent="0.3">
      <c r="A5" s="1" t="s">
        <v>26</v>
      </c>
      <c r="B5" s="9">
        <v>43101</v>
      </c>
      <c r="C5" s="1">
        <v>171</v>
      </c>
    </row>
    <row r="6" spans="1:3" x14ac:dyDescent="0.3">
      <c r="A6" s="1" t="s">
        <v>27</v>
      </c>
      <c r="B6" s="9">
        <v>43101</v>
      </c>
      <c r="C6" s="1">
        <v>110</v>
      </c>
    </row>
    <row r="7" spans="1:3" x14ac:dyDescent="0.3">
      <c r="A7" s="1" t="s">
        <v>28</v>
      </c>
      <c r="B7" s="9">
        <v>43132</v>
      </c>
      <c r="C7" s="1">
        <v>173</v>
      </c>
    </row>
    <row r="8" spans="1:3" x14ac:dyDescent="0.3">
      <c r="A8" s="1" t="s">
        <v>29</v>
      </c>
      <c r="B8" s="9">
        <v>43132</v>
      </c>
      <c r="C8" s="1">
        <v>128</v>
      </c>
    </row>
    <row r="9" spans="1:3" x14ac:dyDescent="0.3">
      <c r="A9" s="1" t="s">
        <v>30</v>
      </c>
      <c r="B9" s="9">
        <v>43132</v>
      </c>
      <c r="C9" s="1">
        <v>107</v>
      </c>
    </row>
    <row r="10" spans="1:3" x14ac:dyDescent="0.3">
      <c r="A10" s="1" t="s">
        <v>31</v>
      </c>
      <c r="B10" s="9">
        <v>43160</v>
      </c>
      <c r="C10" s="1">
        <v>213</v>
      </c>
    </row>
    <row r="11" spans="1:3" x14ac:dyDescent="0.3">
      <c r="A11" s="1" t="s">
        <v>32</v>
      </c>
      <c r="B11" s="9">
        <v>43160</v>
      </c>
      <c r="C11" s="1">
        <v>238</v>
      </c>
    </row>
    <row r="12" spans="1:3" x14ac:dyDescent="0.3">
      <c r="A12" s="1" t="s">
        <v>33</v>
      </c>
      <c r="B12" s="9">
        <v>43160</v>
      </c>
      <c r="C12" s="1">
        <v>131</v>
      </c>
    </row>
    <row r="14" spans="1:3" x14ac:dyDescent="0.3">
      <c r="A14" s="1" t="s">
        <v>34</v>
      </c>
    </row>
    <row r="16" spans="1:3" x14ac:dyDescent="0.3">
      <c r="A16" s="9">
        <v>43101</v>
      </c>
      <c r="B16" s="10">
        <f>AVERAGE(C4:C6)</f>
        <v>144.33333333333334</v>
      </c>
      <c r="C16" s="1"/>
    </row>
    <row r="17" spans="1:7" x14ac:dyDescent="0.3">
      <c r="A17" s="9">
        <v>43132</v>
      </c>
      <c r="B17" s="10">
        <f>AVERAGE(C7:C9)</f>
        <v>136</v>
      </c>
      <c r="C17" s="1"/>
    </row>
    <row r="18" spans="1:7" x14ac:dyDescent="0.3">
      <c r="A18" s="9">
        <v>43160</v>
      </c>
      <c r="B18" s="10">
        <f>AVERAGE(C10:C12)</f>
        <v>194</v>
      </c>
      <c r="C18" s="1"/>
    </row>
    <row r="21" spans="1:7" x14ac:dyDescent="0.3">
      <c r="A21" s="1" t="s">
        <v>35</v>
      </c>
    </row>
    <row r="23" spans="1:7" x14ac:dyDescent="0.3">
      <c r="A23" s="1" t="s">
        <v>36</v>
      </c>
      <c r="B23" s="11">
        <f>QUOTIENT((SUM(C4:C12)),(COUNT(C4:C12)))</f>
        <v>158</v>
      </c>
      <c r="C23" s="1"/>
      <c r="E23">
        <f>SUM(C4:C12)</f>
        <v>1423</v>
      </c>
      <c r="G23">
        <f>B2</f>
        <v>0</v>
      </c>
    </row>
    <row r="24" spans="1:7" x14ac:dyDescent="0.3">
      <c r="A24" s="1" t="s">
        <v>37</v>
      </c>
      <c r="B24" s="10">
        <f>AVERAGE(C4:C12)</f>
        <v>158.11111111111111</v>
      </c>
      <c r="C24" s="1"/>
      <c r="E24">
        <f>COUNT(C4:C12)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2098-44F4-4977-9CB4-EF4B698C90E5}">
  <dimension ref="A1:G18"/>
  <sheetViews>
    <sheetView workbookViewId="0">
      <selection activeCell="B19" sqref="B19"/>
    </sheetView>
  </sheetViews>
  <sheetFormatPr defaultRowHeight="14.4" x14ac:dyDescent="0.3"/>
  <cols>
    <col min="1" max="1" width="22.44140625" customWidth="1"/>
    <col min="2" max="2" width="24.109375" customWidth="1"/>
  </cols>
  <sheetData>
    <row r="1" spans="1:7" x14ac:dyDescent="0.3">
      <c r="A1" s="12" t="s">
        <v>38</v>
      </c>
      <c r="B1" s="13"/>
      <c r="C1" s="13"/>
      <c r="D1" s="13"/>
      <c r="E1" s="13"/>
      <c r="F1" s="13"/>
      <c r="G1" s="13"/>
    </row>
    <row r="2" spans="1:7" x14ac:dyDescent="0.3">
      <c r="A2" s="14" t="s">
        <v>39</v>
      </c>
      <c r="B2" s="13"/>
      <c r="C2" s="13"/>
      <c r="D2" s="13"/>
      <c r="E2" s="13"/>
      <c r="F2" s="13"/>
      <c r="G2" s="13"/>
    </row>
    <row r="3" spans="1:7" x14ac:dyDescent="0.3">
      <c r="A3" s="15" t="s">
        <v>40</v>
      </c>
      <c r="B3" s="16" t="s">
        <v>41</v>
      </c>
      <c r="C3" s="13"/>
      <c r="D3" s="13"/>
      <c r="E3" s="13"/>
      <c r="F3" s="13"/>
      <c r="G3" s="13"/>
    </row>
    <row r="4" spans="1:7" x14ac:dyDescent="0.3">
      <c r="A4" s="15" t="s">
        <v>42</v>
      </c>
      <c r="B4" s="17">
        <v>7</v>
      </c>
      <c r="C4" s="13"/>
      <c r="D4" s="13"/>
      <c r="E4" s="13"/>
      <c r="F4" s="13"/>
      <c r="G4" s="13"/>
    </row>
    <row r="5" spans="1:7" x14ac:dyDescent="0.3">
      <c r="A5" s="15" t="s">
        <v>43</v>
      </c>
      <c r="B5" s="17">
        <v>5</v>
      </c>
      <c r="C5" s="13"/>
      <c r="D5" s="13"/>
      <c r="E5" s="13"/>
      <c r="F5" s="13"/>
      <c r="G5" s="13"/>
    </row>
    <row r="6" spans="1:7" x14ac:dyDescent="0.3">
      <c r="A6" s="15" t="s">
        <v>44</v>
      </c>
      <c r="B6" s="17">
        <v>6</v>
      </c>
      <c r="C6" s="13"/>
      <c r="D6" s="13"/>
      <c r="E6" s="13"/>
      <c r="F6" s="13"/>
      <c r="G6" s="13"/>
    </row>
    <row r="7" spans="1:7" x14ac:dyDescent="0.3">
      <c r="A7" s="15" t="s">
        <v>45</v>
      </c>
      <c r="B7" s="17">
        <v>4</v>
      </c>
      <c r="C7" s="13"/>
      <c r="D7" s="13"/>
      <c r="E7" s="13"/>
      <c r="F7" s="13"/>
      <c r="G7" s="13"/>
    </row>
    <row r="8" spans="1:7" x14ac:dyDescent="0.3">
      <c r="A8" s="15" t="s">
        <v>46</v>
      </c>
      <c r="B8" s="17" t="s">
        <v>47</v>
      </c>
      <c r="C8" s="13"/>
      <c r="D8" s="13"/>
      <c r="E8" s="13"/>
      <c r="F8" s="13"/>
      <c r="G8" s="13"/>
    </row>
    <row r="9" spans="1:7" x14ac:dyDescent="0.3">
      <c r="A9" s="15" t="s">
        <v>48</v>
      </c>
      <c r="B9" s="17" t="s">
        <v>49</v>
      </c>
      <c r="C9" s="13"/>
      <c r="D9" s="13"/>
      <c r="E9" s="13"/>
      <c r="F9" s="13"/>
      <c r="G9" s="13"/>
    </row>
    <row r="10" spans="1:7" x14ac:dyDescent="0.3">
      <c r="A10" s="15" t="s">
        <v>50</v>
      </c>
      <c r="B10" s="17" t="s">
        <v>50</v>
      </c>
      <c r="C10" s="13"/>
      <c r="D10" s="13"/>
      <c r="E10" s="13"/>
      <c r="F10" s="13"/>
      <c r="G10" s="13"/>
    </row>
    <row r="11" spans="1:7" x14ac:dyDescent="0.3">
      <c r="A11" s="13"/>
      <c r="B11" s="13"/>
      <c r="C11" s="13"/>
      <c r="D11" s="13"/>
      <c r="E11" s="13"/>
      <c r="F11" s="13"/>
      <c r="G11" s="13"/>
    </row>
    <row r="12" spans="1:7" x14ac:dyDescent="0.3">
      <c r="A12" s="14" t="s">
        <v>51</v>
      </c>
      <c r="B12" s="13"/>
      <c r="C12" s="13"/>
      <c r="D12" s="13"/>
      <c r="E12" s="13"/>
      <c r="F12" s="13"/>
      <c r="G12" s="13"/>
    </row>
    <row r="13" spans="1:7" x14ac:dyDescent="0.3">
      <c r="A13" s="13"/>
      <c r="B13" s="13"/>
      <c r="C13" s="13"/>
      <c r="D13" s="13"/>
      <c r="E13" s="13"/>
      <c r="F13" s="13"/>
      <c r="G13" s="13"/>
    </row>
    <row r="14" spans="1:7" ht="15" thickBot="1" x14ac:dyDescent="0.35">
      <c r="A14" s="14" t="s">
        <v>52</v>
      </c>
      <c r="B14" s="14" t="s">
        <v>53</v>
      </c>
      <c r="C14" s="13"/>
      <c r="D14" s="13"/>
      <c r="E14" s="13"/>
      <c r="F14" s="13"/>
      <c r="G14" s="13"/>
    </row>
    <row r="15" spans="1:7" ht="15" thickBot="1" x14ac:dyDescent="0.35">
      <c r="A15" s="14" t="s">
        <v>41</v>
      </c>
      <c r="B15" s="18">
        <f>COUNT(B4:B10)</f>
        <v>4</v>
      </c>
      <c r="C15" s="14"/>
      <c r="D15" s="13"/>
      <c r="E15" s="13"/>
      <c r="F15" s="13"/>
      <c r="G15" s="13"/>
    </row>
    <row r="16" spans="1:7" x14ac:dyDescent="0.3">
      <c r="A16" s="13"/>
      <c r="B16" s="13"/>
      <c r="C16" s="13"/>
      <c r="D16" s="13"/>
      <c r="E16" s="13"/>
      <c r="F16" s="13"/>
      <c r="G16" s="13"/>
    </row>
    <row r="17" spans="1:7" ht="15" thickBot="1" x14ac:dyDescent="0.35">
      <c r="A17" s="14" t="s">
        <v>52</v>
      </c>
      <c r="B17" s="14" t="s">
        <v>54</v>
      </c>
      <c r="C17" s="13"/>
      <c r="D17" s="13"/>
      <c r="E17" s="13"/>
      <c r="F17" s="13"/>
      <c r="G17" s="13"/>
    </row>
    <row r="18" spans="1:7" ht="15" thickBot="1" x14ac:dyDescent="0.35">
      <c r="A18" s="14" t="s">
        <v>41</v>
      </c>
      <c r="B18" s="18">
        <f>COUNTA(B4:B10)</f>
        <v>7</v>
      </c>
      <c r="C18" s="14"/>
      <c r="D18" s="13"/>
      <c r="E18" s="13"/>
      <c r="F18" s="13"/>
      <c r="G1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A480-F328-476E-800C-15203448190B}">
  <dimension ref="A1:G29"/>
  <sheetViews>
    <sheetView workbookViewId="0">
      <selection activeCell="H17" sqref="H17"/>
    </sheetView>
  </sheetViews>
  <sheetFormatPr defaultRowHeight="14.4" x14ac:dyDescent="0.3"/>
  <cols>
    <col min="1" max="1" width="14.88671875" customWidth="1"/>
    <col min="2" max="2" width="17.44140625" customWidth="1"/>
    <col min="3" max="3" width="16.33203125" customWidth="1"/>
  </cols>
  <sheetData>
    <row r="1" spans="1:7" ht="18.600000000000001" customHeight="1" x14ac:dyDescent="0.3">
      <c r="A1" s="19" t="s">
        <v>55</v>
      </c>
      <c r="B1" s="20"/>
      <c r="C1" s="20"/>
      <c r="D1" s="20"/>
      <c r="E1" s="20"/>
      <c r="F1" s="20"/>
      <c r="G1" s="21"/>
    </row>
    <row r="2" spans="1:7" x14ac:dyDescent="0.3">
      <c r="A2" s="19" t="s">
        <v>56</v>
      </c>
      <c r="B2" s="20"/>
      <c r="C2" s="20"/>
      <c r="D2" s="20"/>
      <c r="E2" s="20"/>
      <c r="F2" s="20"/>
      <c r="G2" s="21"/>
    </row>
    <row r="3" spans="1:7" x14ac:dyDescent="0.3">
      <c r="A3" s="22" t="s">
        <v>57</v>
      </c>
      <c r="B3" s="22" t="s">
        <v>58</v>
      </c>
      <c r="C3" s="22" t="s">
        <v>59</v>
      </c>
      <c r="D3" s="20"/>
      <c r="E3" s="20"/>
      <c r="F3" s="20"/>
      <c r="G3" s="21"/>
    </row>
    <row r="4" spans="1:7" x14ac:dyDescent="0.3">
      <c r="A4" s="23">
        <v>101</v>
      </c>
      <c r="B4" s="23" t="s">
        <v>60</v>
      </c>
      <c r="C4" s="24">
        <v>78022</v>
      </c>
      <c r="D4" s="20"/>
      <c r="E4" s="20"/>
      <c r="F4" s="20"/>
      <c r="G4" s="21"/>
    </row>
    <row r="5" spans="1:7" x14ac:dyDescent="0.3">
      <c r="A5" s="23">
        <v>102</v>
      </c>
      <c r="B5" s="23" t="s">
        <v>61</v>
      </c>
      <c r="C5" s="24">
        <v>99819</v>
      </c>
      <c r="D5" s="20"/>
      <c r="E5" s="20"/>
      <c r="F5" s="20"/>
      <c r="G5" s="21"/>
    </row>
    <row r="6" spans="1:7" x14ac:dyDescent="0.3">
      <c r="A6" s="23">
        <v>103</v>
      </c>
      <c r="B6" s="23" t="s">
        <v>62</v>
      </c>
      <c r="C6" s="25" t="s">
        <v>63</v>
      </c>
      <c r="D6" s="20"/>
      <c r="E6" s="20"/>
      <c r="F6" s="20"/>
      <c r="G6" s="21"/>
    </row>
    <row r="7" spans="1:7" x14ac:dyDescent="0.3">
      <c r="A7" s="23">
        <v>104</v>
      </c>
      <c r="B7" s="23" t="s">
        <v>64</v>
      </c>
      <c r="C7" s="24">
        <v>27522</v>
      </c>
      <c r="D7" s="20"/>
      <c r="E7" s="20"/>
      <c r="F7" s="20"/>
      <c r="G7" s="21"/>
    </row>
    <row r="8" spans="1:7" x14ac:dyDescent="0.3">
      <c r="A8" s="23">
        <v>105</v>
      </c>
      <c r="B8" s="23" t="s">
        <v>65</v>
      </c>
      <c r="C8" s="26">
        <v>0</v>
      </c>
      <c r="D8" s="20"/>
      <c r="E8" s="20"/>
      <c r="F8" s="20"/>
      <c r="G8" s="21"/>
    </row>
    <row r="9" spans="1:7" x14ac:dyDescent="0.3">
      <c r="A9" s="23">
        <v>106</v>
      </c>
      <c r="B9" s="23" t="s">
        <v>66</v>
      </c>
      <c r="C9" s="26"/>
      <c r="D9" s="20"/>
      <c r="E9" s="20"/>
      <c r="F9" s="20"/>
      <c r="G9" s="21"/>
    </row>
    <row r="10" spans="1:7" x14ac:dyDescent="0.3">
      <c r="A10" s="23">
        <v>107</v>
      </c>
      <c r="B10" s="23" t="s">
        <v>67</v>
      </c>
      <c r="C10" s="26">
        <v>0</v>
      </c>
      <c r="D10" s="20"/>
      <c r="E10" s="20"/>
      <c r="F10" s="20"/>
      <c r="G10" s="21"/>
    </row>
    <row r="11" spans="1:7" x14ac:dyDescent="0.3">
      <c r="A11" s="23">
        <v>108</v>
      </c>
      <c r="B11" s="23" t="s">
        <v>68</v>
      </c>
      <c r="C11" s="24">
        <v>88041</v>
      </c>
      <c r="D11" s="20"/>
      <c r="E11" s="20"/>
      <c r="F11" s="20"/>
      <c r="G11" s="21"/>
    </row>
    <row r="12" spans="1:7" x14ac:dyDescent="0.3">
      <c r="A12" s="23">
        <v>109</v>
      </c>
      <c r="B12" s="23" t="s">
        <v>69</v>
      </c>
      <c r="C12" s="24">
        <v>81831</v>
      </c>
      <c r="D12" s="20"/>
      <c r="E12" s="20"/>
      <c r="F12" s="20"/>
      <c r="G12" s="21"/>
    </row>
    <row r="13" spans="1:7" x14ac:dyDescent="0.3">
      <c r="A13" s="23">
        <v>110</v>
      </c>
      <c r="B13" s="23" t="s">
        <v>70</v>
      </c>
      <c r="C13" s="25" t="s">
        <v>63</v>
      </c>
      <c r="D13" s="20"/>
      <c r="E13" s="20"/>
      <c r="F13" s="20"/>
      <c r="G13" s="21"/>
    </row>
    <row r="14" spans="1:7" x14ac:dyDescent="0.3">
      <c r="A14" s="23">
        <v>111</v>
      </c>
      <c r="B14" s="23" t="s">
        <v>71</v>
      </c>
      <c r="C14" s="24"/>
      <c r="D14" s="20"/>
      <c r="E14" s="20"/>
      <c r="F14" s="20"/>
      <c r="G14" s="21"/>
    </row>
    <row r="15" spans="1:7" ht="24" x14ac:dyDescent="0.3">
      <c r="A15" s="23">
        <v>112</v>
      </c>
      <c r="B15" s="23" t="s">
        <v>72</v>
      </c>
      <c r="C15" s="24">
        <v>26624</v>
      </c>
      <c r="D15" s="20"/>
      <c r="E15" s="20"/>
      <c r="F15" s="20"/>
      <c r="G15" s="21"/>
    </row>
    <row r="16" spans="1:7" x14ac:dyDescent="0.3">
      <c r="A16" s="23">
        <v>113</v>
      </c>
      <c r="B16" s="23" t="s">
        <v>73</v>
      </c>
      <c r="C16" s="24">
        <v>92885</v>
      </c>
      <c r="D16" s="20"/>
      <c r="E16" s="20"/>
      <c r="F16" s="20"/>
      <c r="G16" s="21"/>
    </row>
    <row r="17" spans="1:7" ht="24" x14ac:dyDescent="0.3">
      <c r="A17" s="23">
        <v>114</v>
      </c>
      <c r="B17" s="23" t="s">
        <v>74</v>
      </c>
      <c r="C17" s="26">
        <v>0</v>
      </c>
      <c r="D17" s="20"/>
      <c r="E17" s="20"/>
      <c r="F17" s="20"/>
      <c r="G17" s="21"/>
    </row>
    <row r="18" spans="1:7" x14ac:dyDescent="0.3">
      <c r="A18" s="20"/>
      <c r="B18" s="20"/>
      <c r="C18" s="20"/>
      <c r="D18" s="20"/>
      <c r="E18" s="20"/>
      <c r="F18" s="20"/>
      <c r="G18" s="21"/>
    </row>
    <row r="19" spans="1:7" x14ac:dyDescent="0.3">
      <c r="A19" s="19" t="s">
        <v>75</v>
      </c>
      <c r="B19" s="20"/>
      <c r="C19" s="20"/>
      <c r="D19" s="20"/>
      <c r="E19" s="20"/>
      <c r="F19" s="20"/>
      <c r="G19" s="21"/>
    </row>
    <row r="20" spans="1:7" ht="15" thickBot="1" x14ac:dyDescent="0.35">
      <c r="A20" s="20" t="s">
        <v>52</v>
      </c>
      <c r="B20" s="20" t="s">
        <v>76</v>
      </c>
      <c r="C20" s="20"/>
      <c r="D20" s="20"/>
      <c r="E20" s="20"/>
      <c r="F20" s="20"/>
      <c r="G20" s="21"/>
    </row>
    <row r="21" spans="1:7" ht="15" thickBot="1" x14ac:dyDescent="0.35">
      <c r="A21" s="20" t="s">
        <v>41</v>
      </c>
      <c r="B21" s="27">
        <f>COUNT(C4:C17)</f>
        <v>10</v>
      </c>
      <c r="C21" s="20"/>
      <c r="D21" s="20"/>
      <c r="E21" s="20"/>
      <c r="F21" s="20"/>
      <c r="G21" s="21"/>
    </row>
    <row r="22" spans="1:7" x14ac:dyDescent="0.3">
      <c r="A22" s="20"/>
      <c r="B22" s="20"/>
      <c r="C22" s="20"/>
      <c r="D22" s="20"/>
      <c r="E22" s="20"/>
      <c r="F22" s="20"/>
      <c r="G22" s="21"/>
    </row>
    <row r="23" spans="1:7" x14ac:dyDescent="0.3">
      <c r="A23" s="20"/>
      <c r="B23" s="20" t="s">
        <v>77</v>
      </c>
      <c r="C23" s="20"/>
      <c r="D23" s="20"/>
      <c r="E23" s="20"/>
      <c r="F23" s="20"/>
      <c r="G23" s="21"/>
    </row>
    <row r="24" spans="1:7" x14ac:dyDescent="0.3">
      <c r="A24" s="20"/>
      <c r="B24" s="20"/>
      <c r="C24" s="20"/>
      <c r="D24" s="20"/>
      <c r="E24" s="20"/>
      <c r="F24" s="20"/>
      <c r="G24" s="21"/>
    </row>
    <row r="25" spans="1:7" x14ac:dyDescent="0.3">
      <c r="A25" s="20"/>
      <c r="B25" s="20"/>
      <c r="C25" s="20"/>
      <c r="D25" s="20"/>
      <c r="E25" s="20"/>
      <c r="F25" s="20"/>
      <c r="G25" s="21"/>
    </row>
    <row r="26" spans="1:7" ht="15" thickBot="1" x14ac:dyDescent="0.35">
      <c r="A26" s="20" t="s">
        <v>52</v>
      </c>
      <c r="B26" s="20" t="s">
        <v>78</v>
      </c>
      <c r="C26" s="20"/>
      <c r="D26" s="20"/>
      <c r="E26" s="20"/>
      <c r="F26" s="20"/>
      <c r="G26" s="21"/>
    </row>
    <row r="27" spans="1:7" ht="15" thickBot="1" x14ac:dyDescent="0.35">
      <c r="A27" s="20" t="s">
        <v>41</v>
      </c>
      <c r="B27" s="27">
        <f>COUNTA(C4:C17)</f>
        <v>12</v>
      </c>
      <c r="C27" s="20"/>
      <c r="D27" s="20"/>
      <c r="E27" s="20"/>
      <c r="F27" s="20"/>
      <c r="G27" s="21"/>
    </row>
    <row r="28" spans="1:7" x14ac:dyDescent="0.3">
      <c r="A28" s="21"/>
      <c r="B28" s="21"/>
      <c r="C28" s="21"/>
      <c r="D28" s="21"/>
      <c r="E28" s="21"/>
      <c r="F28" s="21"/>
      <c r="G28" s="21"/>
    </row>
    <row r="29" spans="1:7" x14ac:dyDescent="0.3">
      <c r="A29" s="21"/>
      <c r="B29" s="21"/>
      <c r="C29" s="21"/>
      <c r="D29" s="21"/>
      <c r="E29" s="21"/>
      <c r="F29" s="21"/>
      <c r="G2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A22-BB0F-4BEE-9CB9-8FC896DB9270}">
  <dimension ref="A1:F28"/>
  <sheetViews>
    <sheetView topLeftCell="A3" workbookViewId="0">
      <selection activeCell="B25" sqref="B25"/>
    </sheetView>
  </sheetViews>
  <sheetFormatPr defaultRowHeight="14.4" x14ac:dyDescent="0.3"/>
  <cols>
    <col min="2" max="2" width="19.88671875" customWidth="1"/>
  </cols>
  <sheetData>
    <row r="1" spans="1:6" x14ac:dyDescent="0.3">
      <c r="A1" s="13"/>
      <c r="B1" s="14" t="s">
        <v>79</v>
      </c>
      <c r="C1" s="13"/>
      <c r="D1" s="13"/>
      <c r="E1" s="13"/>
      <c r="F1" s="13"/>
    </row>
    <row r="2" spans="1:6" ht="15" thickBot="1" x14ac:dyDescent="0.35">
      <c r="A2" s="13"/>
      <c r="B2" s="13"/>
      <c r="C2" s="13"/>
      <c r="D2" s="13"/>
      <c r="E2" s="13"/>
      <c r="F2" s="13"/>
    </row>
    <row r="3" spans="1:6" x14ac:dyDescent="0.3">
      <c r="A3" s="13"/>
      <c r="B3" s="28"/>
      <c r="C3" s="13"/>
      <c r="D3" s="13"/>
      <c r="E3" s="13"/>
      <c r="F3" s="13"/>
    </row>
    <row r="4" spans="1:6" x14ac:dyDescent="0.3">
      <c r="A4" s="13"/>
      <c r="B4" s="29" t="s">
        <v>80</v>
      </c>
      <c r="C4" s="13"/>
      <c r="D4" s="13"/>
      <c r="E4" s="13"/>
      <c r="F4" s="13"/>
    </row>
    <row r="5" spans="1:6" x14ac:dyDescent="0.3">
      <c r="A5" s="13"/>
      <c r="B5" s="29">
        <v>4</v>
      </c>
      <c r="C5" s="13"/>
      <c r="D5" s="13"/>
      <c r="E5" s="13"/>
      <c r="F5" s="13"/>
    </row>
    <row r="6" spans="1:6" x14ac:dyDescent="0.3">
      <c r="A6" s="13"/>
      <c r="B6" s="29"/>
      <c r="C6" s="13"/>
      <c r="D6" s="13"/>
      <c r="E6" s="13"/>
      <c r="F6" s="13"/>
    </row>
    <row r="7" spans="1:6" x14ac:dyDescent="0.3">
      <c r="A7" s="13"/>
      <c r="B7" s="29">
        <v>3</v>
      </c>
      <c r="C7" s="13"/>
      <c r="D7" s="13"/>
      <c r="E7" s="13"/>
      <c r="F7" s="13"/>
    </row>
    <row r="8" spans="1:6" x14ac:dyDescent="0.3">
      <c r="A8" s="13"/>
      <c r="B8" s="29"/>
      <c r="C8" s="13"/>
      <c r="D8" s="13"/>
      <c r="E8" s="13"/>
      <c r="F8" s="13"/>
    </row>
    <row r="9" spans="1:6" x14ac:dyDescent="0.3">
      <c r="A9" s="13"/>
      <c r="B9" s="29" t="s">
        <v>81</v>
      </c>
      <c r="C9" s="13"/>
      <c r="D9" s="13"/>
      <c r="E9" s="13"/>
      <c r="F9" s="13"/>
    </row>
    <row r="10" spans="1:6" x14ac:dyDescent="0.3">
      <c r="A10" s="13"/>
      <c r="B10" s="29"/>
      <c r="C10" s="13"/>
      <c r="D10" s="13"/>
      <c r="E10" s="13"/>
      <c r="F10" s="13"/>
    </row>
    <row r="11" spans="1:6" x14ac:dyDescent="0.3">
      <c r="A11" s="13"/>
      <c r="B11" s="29" t="e">
        <v>#DIV/0!</v>
      </c>
      <c r="C11" s="13"/>
      <c r="D11" s="13"/>
      <c r="E11" s="13"/>
      <c r="F11" s="13"/>
    </row>
    <row r="12" spans="1:6" x14ac:dyDescent="0.3">
      <c r="A12" s="13"/>
      <c r="B12" s="29" t="s">
        <v>82</v>
      </c>
      <c r="C12" s="13"/>
      <c r="D12" s="13"/>
      <c r="E12" s="13"/>
      <c r="F12" s="13"/>
    </row>
    <row r="13" spans="1:6" ht="15" thickBot="1" x14ac:dyDescent="0.35">
      <c r="A13" s="13"/>
      <c r="B13" s="30" t="s">
        <v>83</v>
      </c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4" t="s">
        <v>84</v>
      </c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4">
        <v>1</v>
      </c>
      <c r="B17" s="14" t="s">
        <v>85</v>
      </c>
      <c r="C17" s="13"/>
      <c r="D17" s="13"/>
      <c r="E17" s="13"/>
      <c r="F17" s="13"/>
    </row>
    <row r="18" spans="1:6" x14ac:dyDescent="0.3">
      <c r="A18" s="13"/>
      <c r="B18" s="31">
        <f>COUNT(B3:B13)</f>
        <v>2</v>
      </c>
      <c r="C18" s="14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4">
        <v>2</v>
      </c>
      <c r="B20" s="14" t="s">
        <v>86</v>
      </c>
      <c r="C20" s="13"/>
      <c r="D20" s="13"/>
      <c r="E20" s="13"/>
      <c r="F20" s="13"/>
    </row>
    <row r="21" spans="1:6" x14ac:dyDescent="0.3">
      <c r="A21" s="13"/>
      <c r="B21" s="31">
        <f>COUNTBLANK(B3:B13)</f>
        <v>4</v>
      </c>
      <c r="C21" s="14"/>
      <c r="D21" s="13"/>
      <c r="E21" s="13"/>
      <c r="F21" s="13"/>
    </row>
    <row r="22" spans="1:6" x14ac:dyDescent="0.3">
      <c r="A22" s="13"/>
      <c r="B22" s="13"/>
      <c r="C22" s="13"/>
      <c r="D22" s="13"/>
      <c r="E22" s="13"/>
      <c r="F22" s="13"/>
    </row>
    <row r="23" spans="1:6" x14ac:dyDescent="0.3">
      <c r="A23" s="14">
        <v>3</v>
      </c>
      <c r="B23" s="14" t="s">
        <v>87</v>
      </c>
      <c r="C23" s="13"/>
      <c r="D23" s="13"/>
      <c r="E23" s="13"/>
      <c r="F23" s="13"/>
    </row>
    <row r="24" spans="1:6" x14ac:dyDescent="0.3">
      <c r="A24" s="13"/>
      <c r="B24" s="31">
        <f>((COUNTA(B3:B13))-(COUNT(B3:B13)))</f>
        <v>5</v>
      </c>
      <c r="C24" s="14"/>
      <c r="D24" s="13"/>
      <c r="E24" s="13"/>
      <c r="F24" s="13"/>
    </row>
    <row r="25" spans="1:6" x14ac:dyDescent="0.3">
      <c r="A25" s="13"/>
      <c r="B25" s="13"/>
      <c r="C25" s="13"/>
      <c r="D25" s="13"/>
      <c r="E25" s="13"/>
      <c r="F25" s="13"/>
    </row>
    <row r="26" spans="1:6" x14ac:dyDescent="0.3">
      <c r="A26" s="14">
        <v>4</v>
      </c>
      <c r="B26" s="14" t="s">
        <v>88</v>
      </c>
      <c r="C26" s="13"/>
      <c r="D26" s="13"/>
      <c r="E26" s="13"/>
      <c r="F26" s="13"/>
    </row>
    <row r="27" spans="1:6" x14ac:dyDescent="0.3">
      <c r="B27" s="31">
        <f>B18+B21+B24</f>
        <v>11</v>
      </c>
      <c r="C27" s="14"/>
      <c r="D27" s="13"/>
      <c r="E27" s="13"/>
      <c r="F27" s="13"/>
    </row>
    <row r="28" spans="1:6" x14ac:dyDescent="0.3">
      <c r="A28" s="13"/>
      <c r="B28" s="13"/>
      <c r="C28" s="13"/>
      <c r="D28" s="13"/>
      <c r="E28" s="13"/>
      <c r="F2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432-68AC-48F1-B577-9CA9DEE515F0}">
  <dimension ref="A1:M34"/>
  <sheetViews>
    <sheetView topLeftCell="A11" workbookViewId="0">
      <selection activeCell="C34" sqref="C34"/>
    </sheetView>
  </sheetViews>
  <sheetFormatPr defaultRowHeight="14.4" x14ac:dyDescent="0.3"/>
  <cols>
    <col min="1" max="1" width="2.5546875" customWidth="1"/>
    <col min="2" max="2" width="18.109375" customWidth="1"/>
    <col min="3" max="3" width="9.5546875" customWidth="1"/>
    <col min="4" max="4" width="9.6640625" bestFit="1" customWidth="1"/>
    <col min="5" max="5" width="11.44140625" bestFit="1" customWidth="1"/>
    <col min="7" max="7" width="9.44140625" bestFit="1" customWidth="1"/>
    <col min="8" max="8" width="11.109375" bestFit="1" customWidth="1"/>
    <col min="9" max="9" width="13.5546875" bestFit="1" customWidth="1"/>
    <col min="10" max="10" width="11.33203125" bestFit="1" customWidth="1"/>
    <col min="11" max="11" width="11.5546875" bestFit="1" customWidth="1"/>
    <col min="12" max="12" width="11.88671875" bestFit="1" customWidth="1"/>
  </cols>
  <sheetData>
    <row r="1" spans="1:13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3">
      <c r="A2" s="20"/>
      <c r="B2" s="32" t="s">
        <v>89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3">
      <c r="A3" s="20"/>
      <c r="B3" s="33" t="s">
        <v>90</v>
      </c>
      <c r="C3" s="33">
        <v>101</v>
      </c>
      <c r="D3" s="33">
        <v>102</v>
      </c>
      <c r="E3" s="33">
        <v>103</v>
      </c>
      <c r="F3" s="33">
        <v>104</v>
      </c>
      <c r="G3" s="33">
        <v>105</v>
      </c>
      <c r="H3" s="33">
        <v>106</v>
      </c>
      <c r="I3" s="33">
        <v>107</v>
      </c>
      <c r="J3" s="33">
        <v>108</v>
      </c>
      <c r="K3" s="33">
        <v>109</v>
      </c>
      <c r="L3" s="33">
        <v>110</v>
      </c>
      <c r="M3" s="20"/>
    </row>
    <row r="4" spans="1:13" x14ac:dyDescent="0.3">
      <c r="A4" s="20"/>
      <c r="B4" s="33" t="s">
        <v>91</v>
      </c>
      <c r="C4" s="34" t="s">
        <v>92</v>
      </c>
      <c r="D4" s="34" t="s">
        <v>93</v>
      </c>
      <c r="E4" s="34" t="s">
        <v>94</v>
      </c>
      <c r="F4" s="34" t="s">
        <v>95</v>
      </c>
      <c r="G4" s="34" t="s">
        <v>96</v>
      </c>
      <c r="H4" s="34" t="s">
        <v>97</v>
      </c>
      <c r="I4" s="34" t="s">
        <v>98</v>
      </c>
      <c r="J4" s="34" t="s">
        <v>99</v>
      </c>
      <c r="K4" s="34" t="s">
        <v>100</v>
      </c>
      <c r="L4" s="34" t="s">
        <v>101</v>
      </c>
      <c r="M4" s="20"/>
    </row>
    <row r="5" spans="1:13" x14ac:dyDescent="0.3">
      <c r="A5" s="20"/>
      <c r="B5" s="33" t="s">
        <v>102</v>
      </c>
      <c r="C5" s="34" t="s">
        <v>103</v>
      </c>
      <c r="D5" s="34" t="s">
        <v>104</v>
      </c>
      <c r="E5" s="34" t="s">
        <v>105</v>
      </c>
      <c r="F5" s="34" t="s">
        <v>106</v>
      </c>
      <c r="G5" s="34" t="s">
        <v>103</v>
      </c>
      <c r="H5" s="34" t="s">
        <v>104</v>
      </c>
      <c r="I5" s="34" t="s">
        <v>105</v>
      </c>
      <c r="J5" s="34" t="s">
        <v>106</v>
      </c>
      <c r="K5" s="34" t="s">
        <v>103</v>
      </c>
      <c r="L5" s="34" t="s">
        <v>104</v>
      </c>
      <c r="M5" s="20"/>
    </row>
    <row r="6" spans="1:13" x14ac:dyDescent="0.3">
      <c r="A6" s="20"/>
      <c r="B6" s="33" t="s">
        <v>107</v>
      </c>
      <c r="C6" s="34">
        <v>50000</v>
      </c>
      <c r="D6" s="34">
        <v>55000</v>
      </c>
      <c r="E6" s="34">
        <v>60000</v>
      </c>
      <c r="F6" s="34">
        <v>65000</v>
      </c>
      <c r="G6" s="34">
        <v>70000</v>
      </c>
      <c r="H6" s="34">
        <v>75000</v>
      </c>
      <c r="I6" s="34">
        <v>80000</v>
      </c>
      <c r="J6" s="34">
        <v>85000</v>
      </c>
      <c r="K6" s="34">
        <v>90000</v>
      </c>
      <c r="L6" s="34">
        <v>95000</v>
      </c>
      <c r="M6" s="20"/>
    </row>
    <row r="7" spans="1:13" x14ac:dyDescent="0.3">
      <c r="A7" s="20"/>
      <c r="B7" s="33" t="s">
        <v>108</v>
      </c>
      <c r="C7" s="34">
        <v>2000</v>
      </c>
      <c r="D7" s="34">
        <v>2500</v>
      </c>
      <c r="E7" s="34">
        <v>3000</v>
      </c>
      <c r="F7" s="34">
        <v>3500</v>
      </c>
      <c r="G7" s="34">
        <v>4000</v>
      </c>
      <c r="H7" s="34">
        <v>4500</v>
      </c>
      <c r="I7" s="34">
        <v>5000</v>
      </c>
      <c r="J7" s="34">
        <v>5500</v>
      </c>
      <c r="K7" s="34">
        <v>6000</v>
      </c>
      <c r="L7" s="34">
        <v>6500</v>
      </c>
      <c r="M7" s="20"/>
    </row>
    <row r="8" spans="1:13" x14ac:dyDescent="0.3">
      <c r="A8" s="20"/>
      <c r="B8" s="33" t="s">
        <v>109</v>
      </c>
      <c r="C8" s="34">
        <v>52000</v>
      </c>
      <c r="D8" s="34">
        <v>57500</v>
      </c>
      <c r="E8" s="34">
        <v>63000</v>
      </c>
      <c r="F8" s="34">
        <v>685000</v>
      </c>
      <c r="G8" s="34">
        <v>74000</v>
      </c>
      <c r="H8" s="34">
        <v>79500</v>
      </c>
      <c r="I8" s="34">
        <v>85000</v>
      </c>
      <c r="J8" s="34">
        <v>90500</v>
      </c>
      <c r="K8" s="34">
        <v>96000</v>
      </c>
      <c r="L8" s="34">
        <v>101500</v>
      </c>
      <c r="M8" s="20"/>
    </row>
    <row r="9" spans="1:13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x14ac:dyDescent="0.3">
      <c r="A10" s="19">
        <v>1</v>
      </c>
      <c r="B10" s="32" t="s">
        <v>110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x14ac:dyDescent="0.3">
      <c r="A11" s="19"/>
      <c r="B11" s="20"/>
      <c r="C11" s="32"/>
      <c r="D11" s="32"/>
      <c r="E11" s="20"/>
      <c r="F11" s="20"/>
      <c r="G11" s="20"/>
      <c r="H11" s="20"/>
      <c r="I11" s="20"/>
      <c r="J11" s="20"/>
      <c r="K11" s="20"/>
      <c r="L11" s="20"/>
      <c r="M11" s="20"/>
    </row>
    <row r="12" spans="1:13" x14ac:dyDescent="0.3">
      <c r="A12" s="19"/>
      <c r="B12" s="20" t="s">
        <v>111</v>
      </c>
      <c r="C12" s="35" t="str">
        <f>HLOOKUP(D3,B3:L8,3)</f>
        <v>Marketing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x14ac:dyDescent="0.3">
      <c r="A13" s="19"/>
      <c r="B13" s="32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3">
      <c r="A15" s="19"/>
      <c r="B15" s="3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x14ac:dyDescent="0.3">
      <c r="A16" s="19"/>
      <c r="B16" s="3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3">
      <c r="A17" s="19"/>
      <c r="B17" s="3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x14ac:dyDescent="0.3">
      <c r="A18" s="19"/>
      <c r="B18" s="3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3">
      <c r="A19" s="19"/>
      <c r="B19" s="3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3">
      <c r="A21" s="19">
        <v>2</v>
      </c>
      <c r="B21" s="32" t="s">
        <v>112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3">
      <c r="A22" s="19"/>
      <c r="B22" s="20"/>
      <c r="C22" s="32"/>
      <c r="D22" s="32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3">
      <c r="A23" s="19"/>
      <c r="B23" s="20" t="s">
        <v>111</v>
      </c>
      <c r="C23" s="35">
        <f>HLOOKUP(G3,B3:L8,4)</f>
        <v>70000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x14ac:dyDescent="0.3">
      <c r="A25" s="19"/>
      <c r="B25" s="3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x14ac:dyDescent="0.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3">
      <c r="A27" s="19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x14ac:dyDescent="0.3">
      <c r="A28" s="19"/>
      <c r="B28" s="3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x14ac:dyDescent="0.3">
      <c r="A29" s="19"/>
      <c r="B29" s="3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3">
      <c r="A30" s="19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x14ac:dyDescent="0.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3">
      <c r="A32" s="19">
        <v>3</v>
      </c>
      <c r="B32" s="32" t="s">
        <v>113</v>
      </c>
      <c r="C32" s="32"/>
      <c r="D32" s="32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3">
      <c r="A33" s="19"/>
      <c r="B33" s="19" t="s">
        <v>111</v>
      </c>
      <c r="C33" s="35">
        <f>HLOOKUP(I3,B3:L8,6)</f>
        <v>85000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3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F89-55F2-48DD-AE89-63C39BB55E97}">
  <dimension ref="A1:E11"/>
  <sheetViews>
    <sheetView workbookViewId="0">
      <selection activeCell="D8" sqref="D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37" t="s">
        <v>114</v>
      </c>
      <c r="B1" s="21"/>
      <c r="C1" s="21"/>
      <c r="D1" s="21"/>
      <c r="E1" s="21"/>
    </row>
    <row r="2" spans="1:5" x14ac:dyDescent="0.3">
      <c r="A2" s="1" t="s">
        <v>115</v>
      </c>
      <c r="B2" s="21"/>
      <c r="C2" s="21"/>
      <c r="D2" s="21"/>
      <c r="E2" s="21"/>
    </row>
    <row r="3" spans="1:5" x14ac:dyDescent="0.3">
      <c r="A3" s="1" t="s">
        <v>116</v>
      </c>
      <c r="B3" s="21"/>
      <c r="C3" s="21"/>
      <c r="D3" s="21"/>
      <c r="E3" s="21"/>
    </row>
    <row r="4" spans="1:5" x14ac:dyDescent="0.3">
      <c r="A4" s="1" t="s">
        <v>117</v>
      </c>
      <c r="B4" s="21"/>
      <c r="C4" s="21"/>
      <c r="D4" s="21"/>
      <c r="E4" s="21"/>
    </row>
    <row r="5" spans="1:5" x14ac:dyDescent="0.3">
      <c r="A5" s="21"/>
      <c r="B5" s="21"/>
      <c r="C5" s="21"/>
      <c r="D5" s="21"/>
      <c r="E5" s="21"/>
    </row>
    <row r="6" spans="1:5" x14ac:dyDescent="0.3">
      <c r="A6" s="38" t="s">
        <v>1</v>
      </c>
      <c r="B6" s="38" t="s">
        <v>118</v>
      </c>
      <c r="C6" s="38" t="s">
        <v>119</v>
      </c>
      <c r="D6" s="21"/>
      <c r="E6" s="21"/>
    </row>
    <row r="7" spans="1:5" x14ac:dyDescent="0.3">
      <c r="A7" s="3" t="s">
        <v>120</v>
      </c>
      <c r="B7" s="3">
        <v>98</v>
      </c>
      <c r="C7" s="39" t="str">
        <f>IF(B7&gt;=60,"Pass","Fail")</f>
        <v>Pass</v>
      </c>
      <c r="D7" s="1"/>
      <c r="E7" s="21"/>
    </row>
    <row r="8" spans="1:5" x14ac:dyDescent="0.3">
      <c r="A8" s="3" t="s">
        <v>121</v>
      </c>
      <c r="B8" s="3">
        <v>55</v>
      </c>
      <c r="C8" s="39" t="str">
        <f>IF(B8&gt;=60,"Pass","Fail")</f>
        <v>Fail</v>
      </c>
      <c r="D8" s="1"/>
      <c r="E8" s="21"/>
    </row>
    <row r="9" spans="1:5" x14ac:dyDescent="0.3">
      <c r="A9" s="3" t="s">
        <v>122</v>
      </c>
      <c r="B9" s="3">
        <v>15</v>
      </c>
      <c r="C9" s="39" t="str">
        <f>IF(B9&gt;=60,"Pass","Fail")</f>
        <v>Fail</v>
      </c>
      <c r="D9" s="1"/>
      <c r="E9" s="21"/>
    </row>
    <row r="10" spans="1:5" x14ac:dyDescent="0.3">
      <c r="A10" s="3" t="s">
        <v>123</v>
      </c>
      <c r="B10" s="3">
        <v>60</v>
      </c>
      <c r="C10" s="39" t="str">
        <f>IF(B10&gt;=60,"Pass","Fail")</f>
        <v>Pass</v>
      </c>
      <c r="D10" s="1"/>
      <c r="E10" s="21"/>
    </row>
    <row r="11" spans="1:5" x14ac:dyDescent="0.3">
      <c r="A11" s="21"/>
      <c r="B11" s="21"/>
      <c r="C11" s="21"/>
      <c r="D11" s="21"/>
      <c r="E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A247-E062-428E-8658-65B3176E2B83}">
  <dimension ref="A1:E10"/>
  <sheetViews>
    <sheetView workbookViewId="0">
      <selection activeCell="B13" sqref="B13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7" t="s">
        <v>124</v>
      </c>
    </row>
    <row r="2" spans="1:5" x14ac:dyDescent="0.3">
      <c r="A2" s="40" t="s">
        <v>125</v>
      </c>
    </row>
    <row r="3" spans="1:5" x14ac:dyDescent="0.3">
      <c r="A3" s="37" t="s">
        <v>126</v>
      </c>
    </row>
    <row r="4" spans="1:5" x14ac:dyDescent="0.3">
      <c r="A4" s="41"/>
    </row>
    <row r="5" spans="1:5" x14ac:dyDescent="0.3">
      <c r="B5" s="1" t="s">
        <v>4</v>
      </c>
      <c r="C5" s="1" t="s">
        <v>5</v>
      </c>
    </row>
    <row r="6" spans="1:5" x14ac:dyDescent="0.3">
      <c r="A6" s="3"/>
      <c r="B6" s="3" t="s">
        <v>127</v>
      </c>
      <c r="C6" s="3" t="s">
        <v>128</v>
      </c>
      <c r="D6" s="38" t="s">
        <v>129</v>
      </c>
    </row>
    <row r="7" spans="1:5" x14ac:dyDescent="0.3">
      <c r="A7" s="3" t="s">
        <v>130</v>
      </c>
      <c r="B7" s="42">
        <v>94</v>
      </c>
      <c r="C7" s="42">
        <v>94</v>
      </c>
      <c r="D7" s="39" t="str">
        <f>IF(B7=C7,"Match","no match")</f>
        <v>Match</v>
      </c>
      <c r="E7" s="1"/>
    </row>
    <row r="8" spans="1:5" x14ac:dyDescent="0.3">
      <c r="A8" s="3" t="s">
        <v>131</v>
      </c>
      <c r="B8" s="42">
        <v>109</v>
      </c>
      <c r="C8" s="42">
        <v>109</v>
      </c>
      <c r="D8" s="39" t="str">
        <f>IF(B8=C8,"Match","no match")</f>
        <v>Match</v>
      </c>
      <c r="E8" s="1"/>
    </row>
    <row r="9" spans="1:5" x14ac:dyDescent="0.3">
      <c r="A9" s="3" t="s">
        <v>132</v>
      </c>
      <c r="B9" s="42">
        <v>85</v>
      </c>
      <c r="C9" s="42">
        <v>85.5</v>
      </c>
      <c r="D9" s="39" t="str">
        <f>IF(B9=C9,"Match","no match")</f>
        <v>no match</v>
      </c>
      <c r="E9" s="1"/>
    </row>
    <row r="10" spans="1:5" x14ac:dyDescent="0.3">
      <c r="A10" s="3" t="s">
        <v>133</v>
      </c>
      <c r="B10" s="42">
        <v>12</v>
      </c>
      <c r="C10" s="42">
        <v>12</v>
      </c>
      <c r="D10" s="39" t="str">
        <f>IF(B10=C10,"Match","no match")</f>
        <v>Match</v>
      </c>
      <c r="E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6A4C-39E2-4E8D-A2A7-8916C7E0F63B}">
  <dimension ref="A1:H16"/>
  <sheetViews>
    <sheetView workbookViewId="0">
      <selection activeCell="H12" sqref="H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134</v>
      </c>
    </row>
    <row r="2" spans="1:8" x14ac:dyDescent="0.3">
      <c r="A2" s="43">
        <v>1</v>
      </c>
      <c r="B2" s="44" t="s">
        <v>135</v>
      </c>
    </row>
    <row r="3" spans="1:8" x14ac:dyDescent="0.3">
      <c r="A3" s="43"/>
      <c r="B3" s="45"/>
    </row>
    <row r="4" spans="1:8" x14ac:dyDescent="0.3">
      <c r="A4" s="43">
        <v>2</v>
      </c>
      <c r="B4" s="44" t="s">
        <v>136</v>
      </c>
    </row>
    <row r="5" spans="1:8" x14ac:dyDescent="0.3">
      <c r="A5" s="43"/>
      <c r="B5" s="1"/>
    </row>
    <row r="6" spans="1:8" x14ac:dyDescent="0.3">
      <c r="A6" s="43"/>
      <c r="B6" s="1"/>
    </row>
    <row r="7" spans="1:8" x14ac:dyDescent="0.3">
      <c r="E7" s="3" t="s">
        <v>137</v>
      </c>
      <c r="F7" s="3" t="s">
        <v>138</v>
      </c>
    </row>
    <row r="8" spans="1:8" x14ac:dyDescent="0.3">
      <c r="B8" s="46" t="s">
        <v>139</v>
      </c>
      <c r="C8" s="46" t="s">
        <v>1</v>
      </c>
      <c r="D8" s="47" t="s">
        <v>140</v>
      </c>
      <c r="E8" s="46" t="s">
        <v>141</v>
      </c>
      <c r="F8" s="46" t="s">
        <v>142</v>
      </c>
      <c r="H8" s="1"/>
    </row>
    <row r="9" spans="1:8" x14ac:dyDescent="0.3">
      <c r="B9" s="3">
        <v>1</v>
      </c>
      <c r="C9" s="3" t="s">
        <v>143</v>
      </c>
      <c r="D9" s="48">
        <v>16</v>
      </c>
      <c r="E9" s="39" t="str">
        <f>IF(D9&gt;=16,"Eligible","Not Eligible")</f>
        <v>Eligible</v>
      </c>
      <c r="F9" s="39" t="str">
        <f>IF(D9&gt;=18,"Adult","Minor")</f>
        <v>Minor</v>
      </c>
      <c r="H9" s="1"/>
    </row>
    <row r="10" spans="1:8" x14ac:dyDescent="0.3">
      <c r="B10" s="3">
        <v>2</v>
      </c>
      <c r="C10" s="3" t="s">
        <v>144</v>
      </c>
      <c r="D10" s="48">
        <v>18</v>
      </c>
      <c r="E10" s="39" t="str">
        <f t="shared" ref="E10:E16" si="0">IF(D10&gt;=16,"Eligible","Not Eligible")</f>
        <v>Eligible</v>
      </c>
      <c r="F10" s="39" t="str">
        <f t="shared" ref="F10:F16" si="1">IF(D10&gt;=18,"Adult","Minor")</f>
        <v>Adult</v>
      </c>
      <c r="H10" s="1"/>
    </row>
    <row r="11" spans="1:8" x14ac:dyDescent="0.3">
      <c r="B11" s="3">
        <v>3</v>
      </c>
      <c r="C11" s="3" t="s">
        <v>145</v>
      </c>
      <c r="D11" s="48">
        <v>15.5</v>
      </c>
      <c r="E11" s="39" t="str">
        <f t="shared" si="0"/>
        <v>Not Eligible</v>
      </c>
      <c r="F11" s="39" t="str">
        <f t="shared" si="1"/>
        <v>Minor</v>
      </c>
      <c r="H11" s="1"/>
    </row>
    <row r="12" spans="1:8" x14ac:dyDescent="0.3">
      <c r="B12" s="3">
        <v>4</v>
      </c>
      <c r="C12" s="3" t="s">
        <v>146</v>
      </c>
      <c r="D12" s="48">
        <v>19</v>
      </c>
      <c r="E12" s="39" t="str">
        <f t="shared" si="0"/>
        <v>Eligible</v>
      </c>
      <c r="F12" s="39" t="str">
        <f t="shared" si="1"/>
        <v>Adult</v>
      </c>
      <c r="H12" s="1"/>
    </row>
    <row r="13" spans="1:8" x14ac:dyDescent="0.3">
      <c r="B13" s="3">
        <v>5</v>
      </c>
      <c r="C13" s="3" t="s">
        <v>147</v>
      </c>
      <c r="D13" s="48">
        <v>18</v>
      </c>
      <c r="E13" s="39" t="str">
        <f t="shared" si="0"/>
        <v>Eligible</v>
      </c>
      <c r="F13" s="39" t="str">
        <f t="shared" si="1"/>
        <v>Adult</v>
      </c>
      <c r="H13" s="1"/>
    </row>
    <row r="14" spans="1:8" x14ac:dyDescent="0.3">
      <c r="B14" s="3">
        <v>6</v>
      </c>
      <c r="C14" s="3" t="s">
        <v>148</v>
      </c>
      <c r="D14" s="48">
        <v>13</v>
      </c>
      <c r="E14" s="39" t="str">
        <f t="shared" si="0"/>
        <v>Not Eligible</v>
      </c>
      <c r="F14" s="39" t="str">
        <f t="shared" si="1"/>
        <v>Minor</v>
      </c>
      <c r="H14" s="1"/>
    </row>
    <row r="15" spans="1:8" x14ac:dyDescent="0.3">
      <c r="B15" s="3">
        <v>7</v>
      </c>
      <c r="C15" s="3" t="s">
        <v>149</v>
      </c>
      <c r="D15" s="48">
        <v>18</v>
      </c>
      <c r="E15" s="39" t="str">
        <f t="shared" si="0"/>
        <v>Eligible</v>
      </c>
      <c r="F15" s="39" t="str">
        <f t="shared" si="1"/>
        <v>Adult</v>
      </c>
      <c r="H15" s="1"/>
    </row>
    <row r="16" spans="1:8" x14ac:dyDescent="0.3">
      <c r="B16" s="3">
        <v>8</v>
      </c>
      <c r="C16" s="3" t="s">
        <v>150</v>
      </c>
      <c r="D16" s="48">
        <v>17</v>
      </c>
      <c r="E16" s="39" t="str">
        <f t="shared" si="0"/>
        <v>Eligible</v>
      </c>
      <c r="F16" s="39" t="str">
        <f t="shared" si="1"/>
        <v>Minor</v>
      </c>
      <c r="H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6445-BC12-4B61-8B6C-F95EF3ACBB50}">
  <dimension ref="A1:F19"/>
  <sheetViews>
    <sheetView workbookViewId="0">
      <selection activeCell="F13" sqref="F13"/>
    </sheetView>
  </sheetViews>
  <sheetFormatPr defaultRowHeight="14.4" x14ac:dyDescent="0.3"/>
  <cols>
    <col min="1" max="1" width="13.5546875" customWidth="1"/>
    <col min="2" max="2" width="27.44140625" customWidth="1"/>
    <col min="3" max="3" width="17.6640625" customWidth="1"/>
    <col min="4" max="4" width="14" customWidth="1"/>
  </cols>
  <sheetData>
    <row r="1" spans="1:6" x14ac:dyDescent="0.3">
      <c r="A1" s="21" t="s">
        <v>151</v>
      </c>
      <c r="B1" s="21"/>
      <c r="C1" s="21"/>
      <c r="D1" s="21"/>
      <c r="E1" s="21"/>
      <c r="F1" s="21"/>
    </row>
    <row r="2" spans="1:6" x14ac:dyDescent="0.3">
      <c r="A2" s="21"/>
      <c r="B2" s="21"/>
      <c r="C2" s="21"/>
      <c r="D2" s="21"/>
      <c r="E2" s="21"/>
      <c r="F2" s="21"/>
    </row>
    <row r="3" spans="1:6" x14ac:dyDescent="0.3">
      <c r="A3" s="21"/>
      <c r="B3" s="21" t="s">
        <v>59</v>
      </c>
      <c r="C3" s="21"/>
      <c r="D3" s="21"/>
      <c r="E3" s="21"/>
      <c r="F3" s="21"/>
    </row>
    <row r="4" spans="1:6" x14ac:dyDescent="0.3">
      <c r="A4" s="49" t="s">
        <v>152</v>
      </c>
      <c r="B4" s="50">
        <v>1</v>
      </c>
      <c r="C4" s="21"/>
      <c r="D4" s="21"/>
      <c r="E4" s="21"/>
      <c r="F4" s="21"/>
    </row>
    <row r="5" spans="1:6" x14ac:dyDescent="0.3">
      <c r="A5" s="49" t="s">
        <v>153</v>
      </c>
      <c r="B5" s="50">
        <v>0.5</v>
      </c>
      <c r="C5" s="21"/>
      <c r="D5" s="21"/>
      <c r="E5" s="21"/>
      <c r="F5" s="21"/>
    </row>
    <row r="6" spans="1:6" x14ac:dyDescent="0.3">
      <c r="A6" s="21"/>
      <c r="B6" s="21"/>
      <c r="C6" s="21"/>
      <c r="D6" s="21"/>
      <c r="E6" s="21"/>
      <c r="F6" s="21"/>
    </row>
    <row r="7" spans="1:6" x14ac:dyDescent="0.3">
      <c r="A7" s="21" t="s">
        <v>154</v>
      </c>
      <c r="B7" s="21"/>
      <c r="C7" s="21"/>
      <c r="D7" s="21"/>
      <c r="E7" s="21"/>
      <c r="F7" s="21"/>
    </row>
    <row r="8" spans="1:6" x14ac:dyDescent="0.3">
      <c r="A8" s="21" t="s">
        <v>155</v>
      </c>
      <c r="B8" s="21"/>
      <c r="C8" s="21"/>
      <c r="D8" s="21"/>
      <c r="E8" s="21"/>
      <c r="F8" s="21"/>
    </row>
    <row r="9" spans="1:6" x14ac:dyDescent="0.3">
      <c r="A9" s="21"/>
      <c r="B9" s="21"/>
      <c r="C9" s="21"/>
      <c r="D9" s="21"/>
      <c r="E9" s="21"/>
      <c r="F9" s="21"/>
    </row>
    <row r="10" spans="1:6" x14ac:dyDescent="0.3">
      <c r="A10" s="51" t="s">
        <v>1</v>
      </c>
      <c r="B10" s="51" t="s">
        <v>156</v>
      </c>
      <c r="C10" s="51" t="s">
        <v>157</v>
      </c>
      <c r="D10" s="51" t="s">
        <v>158</v>
      </c>
      <c r="E10" s="21"/>
      <c r="F10" s="21"/>
    </row>
    <row r="11" spans="1:6" x14ac:dyDescent="0.3">
      <c r="A11" s="49" t="s">
        <v>159</v>
      </c>
      <c r="B11" s="49" t="s">
        <v>152</v>
      </c>
      <c r="C11" s="52">
        <v>46866</v>
      </c>
      <c r="D11" s="53">
        <f>IF(B11="A+",(C11),(C11/2))</f>
        <v>46866</v>
      </c>
      <c r="E11" s="21"/>
      <c r="F11" s="21"/>
    </row>
    <row r="12" spans="1:6" x14ac:dyDescent="0.3">
      <c r="A12" s="49" t="s">
        <v>160</v>
      </c>
      <c r="B12" s="49" t="s">
        <v>153</v>
      </c>
      <c r="C12" s="52">
        <v>33495</v>
      </c>
      <c r="D12" s="53">
        <f t="shared" ref="D12:D17" si="0">IF(B12="A+",(C12),(C12/2))</f>
        <v>16747.5</v>
      </c>
      <c r="E12" s="21"/>
      <c r="F12" s="21"/>
    </row>
    <row r="13" spans="1:6" x14ac:dyDescent="0.3">
      <c r="A13" s="49" t="s">
        <v>161</v>
      </c>
      <c r="B13" s="49" t="s">
        <v>153</v>
      </c>
      <c r="C13" s="52">
        <v>35087</v>
      </c>
      <c r="D13" s="53">
        <f t="shared" si="0"/>
        <v>17543.5</v>
      </c>
      <c r="E13" s="21"/>
      <c r="F13" s="21"/>
    </row>
    <row r="14" spans="1:6" x14ac:dyDescent="0.3">
      <c r="A14" s="49" t="s">
        <v>162</v>
      </c>
      <c r="B14" s="49" t="s">
        <v>152</v>
      </c>
      <c r="C14" s="52">
        <v>42603</v>
      </c>
      <c r="D14" s="53">
        <f t="shared" si="0"/>
        <v>42603</v>
      </c>
      <c r="E14" s="21"/>
      <c r="F14" s="21"/>
    </row>
    <row r="15" spans="1:6" x14ac:dyDescent="0.3">
      <c r="A15" s="49" t="s">
        <v>147</v>
      </c>
      <c r="B15" s="49" t="s">
        <v>153</v>
      </c>
      <c r="C15" s="52">
        <v>36971</v>
      </c>
      <c r="D15" s="53">
        <f t="shared" si="0"/>
        <v>18485.5</v>
      </c>
      <c r="E15" s="21"/>
      <c r="F15" s="21"/>
    </row>
    <row r="16" spans="1:6" x14ac:dyDescent="0.3">
      <c r="A16" s="49" t="s">
        <v>163</v>
      </c>
      <c r="B16" s="49" t="s">
        <v>152</v>
      </c>
      <c r="C16" s="52">
        <v>41286</v>
      </c>
      <c r="D16" s="53">
        <f t="shared" si="0"/>
        <v>41286</v>
      </c>
      <c r="E16" s="21"/>
      <c r="F16" s="21"/>
    </row>
    <row r="17" spans="1:6" x14ac:dyDescent="0.3">
      <c r="A17" s="49" t="s">
        <v>164</v>
      </c>
      <c r="B17" s="49" t="s">
        <v>153</v>
      </c>
      <c r="C17" s="52">
        <v>37732</v>
      </c>
      <c r="D17" s="53">
        <f t="shared" si="0"/>
        <v>18866</v>
      </c>
      <c r="E17" s="21"/>
      <c r="F17" s="21"/>
    </row>
    <row r="18" spans="1:6" x14ac:dyDescent="0.3">
      <c r="A18" s="21"/>
      <c r="B18" s="21"/>
      <c r="C18" s="21"/>
      <c r="D18" s="21"/>
      <c r="E18" s="21"/>
      <c r="F18" s="21"/>
    </row>
    <row r="19" spans="1:6" x14ac:dyDescent="0.3">
      <c r="A19" s="21"/>
      <c r="B19" s="21"/>
      <c r="C19" s="21"/>
      <c r="D19" s="21"/>
      <c r="E19" s="21"/>
      <c r="F19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3C-125F-424E-A19C-A3CC5BE78C4A}">
  <dimension ref="A1:F26"/>
  <sheetViews>
    <sheetView topLeftCell="B3" workbookViewId="0">
      <selection activeCell="D26" sqref="D26"/>
    </sheetView>
  </sheetViews>
  <sheetFormatPr defaultRowHeight="14.4" x14ac:dyDescent="0.3"/>
  <cols>
    <col min="1" max="1" width="21" customWidth="1"/>
    <col min="2" max="3" width="10.44140625" customWidth="1"/>
    <col min="4" max="4" width="21.109375" customWidth="1"/>
    <col min="5" max="5" width="11.6640625" customWidth="1"/>
    <col min="6" max="6" width="8.6640625" customWidth="1"/>
  </cols>
  <sheetData>
    <row r="1" spans="1:6" x14ac:dyDescent="0.3">
      <c r="A1" s="2" t="s">
        <v>165</v>
      </c>
      <c r="B1" s="1"/>
      <c r="C1" s="1"/>
      <c r="D1" s="1"/>
      <c r="E1" s="1"/>
      <c r="F1" s="1"/>
    </row>
    <row r="2" spans="1:6" x14ac:dyDescent="0.3">
      <c r="A2" s="1" t="s">
        <v>166</v>
      </c>
      <c r="B2" s="1"/>
      <c r="C2" s="1"/>
      <c r="D2" s="1"/>
      <c r="E2" s="1"/>
      <c r="F2" s="1"/>
    </row>
    <row r="3" spans="1:6" x14ac:dyDescent="0.3">
      <c r="A3" s="54" t="s">
        <v>167</v>
      </c>
      <c r="B3" s="1" t="s">
        <v>168</v>
      </c>
      <c r="C3" s="1"/>
      <c r="D3" s="1"/>
      <c r="E3" s="1"/>
      <c r="F3" s="1"/>
    </row>
    <row r="4" spans="1:6" x14ac:dyDescent="0.3">
      <c r="A4" s="1" t="s">
        <v>169</v>
      </c>
      <c r="B4" s="1" t="s">
        <v>170</v>
      </c>
      <c r="C4" s="1"/>
      <c r="D4" s="1"/>
      <c r="E4" s="1"/>
      <c r="F4" s="1"/>
    </row>
    <row r="5" spans="1:6" x14ac:dyDescent="0.3">
      <c r="A5" s="54" t="s">
        <v>171</v>
      </c>
      <c r="B5" s="1" t="s">
        <v>172</v>
      </c>
      <c r="C5" s="1"/>
      <c r="D5" s="1"/>
      <c r="E5" s="1"/>
      <c r="F5" s="1"/>
    </row>
    <row r="6" spans="1:6" x14ac:dyDescent="0.3">
      <c r="A6" s="1" t="s">
        <v>173</v>
      </c>
      <c r="B6" s="1" t="s">
        <v>174</v>
      </c>
      <c r="C6" s="1"/>
      <c r="D6" s="1"/>
      <c r="E6" s="1"/>
      <c r="F6" s="1"/>
    </row>
    <row r="7" spans="1:6" x14ac:dyDescent="0.3">
      <c r="A7" s="1" t="s">
        <v>175</v>
      </c>
      <c r="B7" s="1" t="s">
        <v>176</v>
      </c>
      <c r="C7" s="1"/>
      <c r="D7" s="1"/>
      <c r="E7" s="1"/>
      <c r="F7" s="1"/>
    </row>
    <row r="8" spans="1:6" x14ac:dyDescent="0.3">
      <c r="A8" s="1" t="s">
        <v>177</v>
      </c>
      <c r="B8" s="1" t="s">
        <v>178</v>
      </c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41" t="s">
        <v>179</v>
      </c>
      <c r="B10" s="1"/>
      <c r="C10" s="1"/>
      <c r="D10" s="1"/>
      <c r="E10" s="1"/>
      <c r="F10" s="1"/>
    </row>
    <row r="11" spans="1:6" x14ac:dyDescent="0.3">
      <c r="A11" s="1">
        <v>2</v>
      </c>
      <c r="B11" s="1" t="s">
        <v>180</v>
      </c>
      <c r="C11" s="1">
        <v>3</v>
      </c>
      <c r="D11" s="10">
        <f>A11+C11</f>
        <v>5</v>
      </c>
      <c r="E11" s="1"/>
      <c r="F11" s="1"/>
    </row>
    <row r="12" spans="1:6" x14ac:dyDescent="0.3">
      <c r="A12" s="1">
        <v>3</v>
      </c>
      <c r="B12" s="1" t="s">
        <v>181</v>
      </c>
      <c r="C12" s="1">
        <v>1</v>
      </c>
      <c r="D12" s="10">
        <f>A12-C12</f>
        <v>2</v>
      </c>
      <c r="E12" s="1"/>
      <c r="F12" s="1"/>
    </row>
    <row r="13" spans="1:6" x14ac:dyDescent="0.3">
      <c r="A13" s="1">
        <v>5</v>
      </c>
      <c r="B13" s="1" t="s">
        <v>182</v>
      </c>
      <c r="C13" s="1">
        <v>10</v>
      </c>
      <c r="D13" s="10">
        <f>A13*C13</f>
        <v>50</v>
      </c>
      <c r="E13" s="1"/>
      <c r="F13" s="1"/>
    </row>
    <row r="14" spans="1:6" x14ac:dyDescent="0.3">
      <c r="A14" s="1">
        <v>10</v>
      </c>
      <c r="B14" s="1" t="s">
        <v>183</v>
      </c>
      <c r="C14" s="1">
        <v>2</v>
      </c>
      <c r="D14" s="10">
        <f>A14/C14</f>
        <v>5</v>
      </c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41" t="s">
        <v>184</v>
      </c>
      <c r="B17" s="1"/>
      <c r="C17" s="1"/>
      <c r="D17" s="1"/>
      <c r="E17" s="1"/>
      <c r="F17" s="1"/>
    </row>
    <row r="18" spans="1:6" x14ac:dyDescent="0.3">
      <c r="A18" s="2">
        <v>10</v>
      </c>
      <c r="B18" s="1" t="s">
        <v>185</v>
      </c>
      <c r="C18" s="1">
        <v>100</v>
      </c>
      <c r="D18" s="55">
        <f>A18/C18</f>
        <v>0.1</v>
      </c>
      <c r="E18" s="1"/>
      <c r="F18" s="1"/>
    </row>
    <row r="19" spans="1:6" x14ac:dyDescent="0.3">
      <c r="A19" s="2">
        <v>3</v>
      </c>
      <c r="B19" s="1" t="s">
        <v>185</v>
      </c>
      <c r="C19" s="1">
        <v>6</v>
      </c>
      <c r="D19" s="55">
        <f>A19/C19</f>
        <v>0.5</v>
      </c>
      <c r="E19" s="1"/>
      <c r="F19" s="1"/>
    </row>
    <row r="20" spans="1:6" x14ac:dyDescent="0.3">
      <c r="A20" s="2">
        <v>1.5</v>
      </c>
      <c r="B20" s="1" t="s">
        <v>185</v>
      </c>
      <c r="C20" s="1">
        <v>1</v>
      </c>
      <c r="D20" s="55">
        <f>A20/C20</f>
        <v>1.5</v>
      </c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41" t="s">
        <v>186</v>
      </c>
      <c r="B22" s="1"/>
      <c r="C22" s="1"/>
      <c r="D22" s="1"/>
      <c r="E22" s="1"/>
      <c r="F22" s="1"/>
    </row>
    <row r="23" spans="1:6" x14ac:dyDescent="0.3">
      <c r="A23" s="2" t="s">
        <v>187</v>
      </c>
      <c r="B23" s="2" t="s">
        <v>188</v>
      </c>
      <c r="C23" s="2" t="s">
        <v>189</v>
      </c>
      <c r="D23" s="2" t="s">
        <v>190</v>
      </c>
      <c r="E23" s="2"/>
      <c r="F23" s="1"/>
    </row>
    <row r="24" spans="1:6" x14ac:dyDescent="0.3">
      <c r="A24" s="1" t="s">
        <v>191</v>
      </c>
      <c r="B24" s="1">
        <v>100</v>
      </c>
      <c r="C24" s="1">
        <v>150</v>
      </c>
      <c r="D24" s="55">
        <f>(C24-B24)/B24</f>
        <v>0.5</v>
      </c>
      <c r="E24" s="56"/>
      <c r="F24" s="1"/>
    </row>
    <row r="25" spans="1:6" x14ac:dyDescent="0.3">
      <c r="A25" s="1" t="s">
        <v>192</v>
      </c>
      <c r="B25" s="1">
        <v>100</v>
      </c>
      <c r="C25" s="1">
        <v>50</v>
      </c>
      <c r="D25" s="55">
        <f>(C25-B25)/B25</f>
        <v>-0.5</v>
      </c>
      <c r="E25" s="56"/>
      <c r="F25" s="1"/>
    </row>
    <row r="26" spans="1:6" x14ac:dyDescent="0.3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6EF2-C0C5-443C-99B5-F85665045FEA}">
  <dimension ref="A1:D15"/>
  <sheetViews>
    <sheetView topLeftCell="A2" workbookViewId="0">
      <selection activeCell="C15" sqref="C15"/>
    </sheetView>
  </sheetViews>
  <sheetFormatPr defaultRowHeight="14.4" x14ac:dyDescent="0.3"/>
  <cols>
    <col min="1" max="1" width="8.109375" customWidth="1"/>
    <col min="2" max="2" width="69.109375" customWidth="1"/>
  </cols>
  <sheetData>
    <row r="1" spans="1:4" x14ac:dyDescent="0.3">
      <c r="A1" s="57"/>
      <c r="B1" s="1" t="s">
        <v>193</v>
      </c>
    </row>
    <row r="2" spans="1:4" x14ac:dyDescent="0.3">
      <c r="A2" s="58"/>
      <c r="B2" s="59" t="s">
        <v>194</v>
      </c>
      <c r="C2" s="60"/>
    </row>
    <row r="3" spans="1:4" x14ac:dyDescent="0.3">
      <c r="A3" s="61">
        <v>1</v>
      </c>
      <c r="B3" s="1" t="s">
        <v>195</v>
      </c>
    </row>
    <row r="4" spans="1:4" x14ac:dyDescent="0.3">
      <c r="A4" s="62"/>
      <c r="B4" s="38" t="s">
        <v>1</v>
      </c>
      <c r="C4" s="38" t="s">
        <v>2</v>
      </c>
    </row>
    <row r="5" spans="1:4" x14ac:dyDescent="0.3">
      <c r="A5" s="61"/>
      <c r="B5" s="3" t="s">
        <v>196</v>
      </c>
      <c r="C5" s="3">
        <v>200</v>
      </c>
    </row>
    <row r="6" spans="1:4" x14ac:dyDescent="0.3">
      <c r="A6" s="61"/>
      <c r="B6" s="3" t="s">
        <v>197</v>
      </c>
      <c r="C6" s="3">
        <v>120</v>
      </c>
    </row>
    <row r="7" spans="1:4" x14ac:dyDescent="0.3">
      <c r="A7" s="61"/>
      <c r="B7" s="3" t="s">
        <v>198</v>
      </c>
      <c r="C7" s="3">
        <v>156</v>
      </c>
    </row>
    <row r="8" spans="1:4" x14ac:dyDescent="0.3">
      <c r="A8" s="61"/>
      <c r="B8" s="3" t="s">
        <v>199</v>
      </c>
      <c r="C8" s="3">
        <v>190</v>
      </c>
    </row>
    <row r="9" spans="1:4" x14ac:dyDescent="0.3">
      <c r="A9" s="61"/>
      <c r="B9" s="3" t="s">
        <v>200</v>
      </c>
      <c r="C9" s="3">
        <v>320</v>
      </c>
    </row>
    <row r="10" spans="1:4" x14ac:dyDescent="0.3">
      <c r="A10" s="61"/>
      <c r="B10" s="3" t="s">
        <v>201</v>
      </c>
      <c r="C10" s="3">
        <v>89</v>
      </c>
    </row>
    <row r="11" spans="1:4" ht="15" thickBot="1" x14ac:dyDescent="0.35">
      <c r="A11" s="57"/>
    </row>
    <row r="12" spans="1:4" ht="15" thickBot="1" x14ac:dyDescent="0.35">
      <c r="A12" s="61">
        <v>1.1000000000000001</v>
      </c>
      <c r="B12" s="1" t="s">
        <v>202</v>
      </c>
      <c r="C12" s="7">
        <f>MAX(C5:C10)</f>
        <v>320</v>
      </c>
      <c r="D12" s="1"/>
    </row>
    <row r="13" spans="1:4" ht="15" thickBot="1" x14ac:dyDescent="0.35">
      <c r="A13" s="61">
        <v>1.2</v>
      </c>
      <c r="B13" s="1" t="s">
        <v>203</v>
      </c>
      <c r="C13" s="7">
        <f>MIN(C5:C10)</f>
        <v>89</v>
      </c>
      <c r="D13" s="1"/>
    </row>
    <row r="14" spans="1:4" ht="15" thickBot="1" x14ac:dyDescent="0.35">
      <c r="A14" s="61">
        <v>1.3</v>
      </c>
      <c r="B14" s="1" t="s">
        <v>204</v>
      </c>
      <c r="C14" s="7">
        <f>AVERAGE(C5:C10)</f>
        <v>179.16666666666666</v>
      </c>
      <c r="D14" s="1"/>
    </row>
    <row r="15" spans="1:4" x14ac:dyDescent="0.3">
      <c r="A15" s="5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C6D9-B117-4B86-A3C4-9AA5DD93DEAE}">
  <dimension ref="A1:I11"/>
  <sheetViews>
    <sheetView workbookViewId="0">
      <selection activeCell="G8" sqref="G8: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205</v>
      </c>
    </row>
    <row r="3" spans="1:9" x14ac:dyDescent="0.3">
      <c r="A3" s="1"/>
      <c r="B3" s="1" t="s">
        <v>206</v>
      </c>
    </row>
    <row r="4" spans="1:9" x14ac:dyDescent="0.3">
      <c r="A4" s="1"/>
      <c r="B4" s="1" t="s">
        <v>207</v>
      </c>
    </row>
    <row r="5" spans="1:9" x14ac:dyDescent="0.3">
      <c r="A5" s="1"/>
      <c r="B5" s="1" t="s">
        <v>208</v>
      </c>
    </row>
    <row r="6" spans="1:9" x14ac:dyDescent="0.3">
      <c r="A6" s="1"/>
      <c r="B6" s="1"/>
    </row>
    <row r="7" spans="1:9" x14ac:dyDescent="0.3">
      <c r="C7" s="1" t="s">
        <v>209</v>
      </c>
      <c r="D7" s="1" t="s">
        <v>210</v>
      </c>
      <c r="E7" s="1" t="s">
        <v>211</v>
      </c>
      <c r="F7" s="1" t="s">
        <v>212</v>
      </c>
    </row>
    <row r="8" spans="1:9" x14ac:dyDescent="0.3">
      <c r="A8" s="1"/>
      <c r="B8" s="1" t="s">
        <v>213</v>
      </c>
      <c r="C8" s="1">
        <v>95</v>
      </c>
      <c r="D8" s="1">
        <v>56</v>
      </c>
      <c r="E8" s="1">
        <v>14</v>
      </c>
      <c r="F8" s="1">
        <v>66</v>
      </c>
      <c r="G8" s="10" t="str">
        <f>IF(MIN(C8:F8)&lt;50,"Fail","Pass")</f>
        <v>Fail</v>
      </c>
      <c r="I8" s="1"/>
    </row>
    <row r="9" spans="1:9" x14ac:dyDescent="0.3">
      <c r="A9" s="1"/>
      <c r="B9" s="1" t="s">
        <v>214</v>
      </c>
      <c r="C9" s="1">
        <v>54</v>
      </c>
      <c r="D9" s="1">
        <v>89</v>
      </c>
      <c r="E9" s="1">
        <v>53</v>
      </c>
      <c r="F9" s="1">
        <v>66</v>
      </c>
      <c r="G9" s="10" t="str">
        <f>IF(MIN(C9:F9)&lt;50,"Fail","Pass")</f>
        <v>Pass</v>
      </c>
      <c r="I9" s="1"/>
    </row>
    <row r="10" spans="1:9" x14ac:dyDescent="0.3">
      <c r="A10" s="1"/>
      <c r="B10" s="1" t="s">
        <v>215</v>
      </c>
      <c r="C10" s="1">
        <v>100</v>
      </c>
      <c r="D10" s="1">
        <v>69</v>
      </c>
      <c r="E10" s="1">
        <v>78</v>
      </c>
      <c r="F10" s="1">
        <v>53</v>
      </c>
      <c r="G10" s="10" t="str">
        <f>IF(MIN(C10:F10)&lt;50,"Fail","Pass")</f>
        <v>Pass</v>
      </c>
      <c r="I10" s="1"/>
    </row>
    <row r="11" spans="1:9" x14ac:dyDescent="0.3">
      <c r="A11" s="1"/>
      <c r="B11" s="1" t="s">
        <v>123</v>
      </c>
      <c r="C11" s="1">
        <v>49</v>
      </c>
      <c r="D11" s="1">
        <v>70</v>
      </c>
      <c r="E11" s="1">
        <v>87</v>
      </c>
      <c r="F11" s="1">
        <v>100</v>
      </c>
      <c r="G11" s="10" t="str">
        <f>IF(MIN(C11:F11)&lt;50,"Fail","Pass")</f>
        <v>Fail</v>
      </c>
      <c r="I1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A48A-AE12-4917-ACB6-395F5F22E468}">
  <dimension ref="A1:D12"/>
  <sheetViews>
    <sheetView workbookViewId="0">
      <selection activeCell="B13" sqref="B13"/>
    </sheetView>
  </sheetViews>
  <sheetFormatPr defaultRowHeight="14.4" x14ac:dyDescent="0.3"/>
  <cols>
    <col min="1" max="1" width="27.44140625" customWidth="1"/>
    <col min="2" max="2" width="17.6640625" customWidth="1"/>
  </cols>
  <sheetData>
    <row r="1" spans="1:4" x14ac:dyDescent="0.3">
      <c r="A1" s="1" t="s">
        <v>216</v>
      </c>
    </row>
    <row r="2" spans="1:4" x14ac:dyDescent="0.3">
      <c r="A2" s="37" t="s">
        <v>217</v>
      </c>
    </row>
    <row r="4" spans="1:4" x14ac:dyDescent="0.3">
      <c r="B4" s="1" t="s">
        <v>209</v>
      </c>
    </row>
    <row r="5" spans="1:4" x14ac:dyDescent="0.3">
      <c r="A5" s="1" t="s">
        <v>218</v>
      </c>
      <c r="B5" s="1">
        <v>95</v>
      </c>
    </row>
    <row r="6" spans="1:4" x14ac:dyDescent="0.3">
      <c r="A6" s="1" t="s">
        <v>214</v>
      </c>
      <c r="B6" s="1">
        <v>54</v>
      </c>
    </row>
    <row r="7" spans="1:4" x14ac:dyDescent="0.3">
      <c r="A7" s="1" t="s">
        <v>215</v>
      </c>
      <c r="B7" s="1">
        <v>100</v>
      </c>
    </row>
    <row r="8" spans="1:4" x14ac:dyDescent="0.3">
      <c r="A8" s="1" t="s">
        <v>123</v>
      </c>
      <c r="B8" s="1">
        <v>49</v>
      </c>
    </row>
    <row r="9" spans="1:4" x14ac:dyDescent="0.3">
      <c r="A9" s="1" t="s">
        <v>219</v>
      </c>
      <c r="B9" s="1">
        <v>67</v>
      </c>
    </row>
    <row r="10" spans="1:4" x14ac:dyDescent="0.3">
      <c r="A10" s="1" t="s">
        <v>220</v>
      </c>
      <c r="B10" s="1">
        <v>45</v>
      </c>
    </row>
    <row r="11" spans="1:4" x14ac:dyDescent="0.3">
      <c r="A11" s="1" t="s">
        <v>221</v>
      </c>
      <c r="B11" s="1">
        <v>77</v>
      </c>
    </row>
    <row r="12" spans="1:4" x14ac:dyDescent="0.3">
      <c r="B12" s="10" t="str">
        <f>IF(MAX(B5:B11)&gt;99,"Easy","Not Easy")</f>
        <v>Easy</v>
      </c>
      <c r="D1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EB43-A837-41CB-AB3F-5FEE93F95616}">
  <dimension ref="A1:C12"/>
  <sheetViews>
    <sheetView workbookViewId="0">
      <selection activeCell="C15" sqref="C15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222</v>
      </c>
    </row>
    <row r="2" spans="1:3" x14ac:dyDescent="0.3">
      <c r="A2" t="s">
        <v>223</v>
      </c>
    </row>
    <row r="3" spans="1:3" x14ac:dyDescent="0.3">
      <c r="A3" t="s">
        <v>224</v>
      </c>
    </row>
    <row r="4" spans="1:3" x14ac:dyDescent="0.3">
      <c r="A4" t="s">
        <v>225</v>
      </c>
    </row>
    <row r="6" spans="1:3" x14ac:dyDescent="0.3">
      <c r="A6" t="s">
        <v>226</v>
      </c>
    </row>
    <row r="8" spans="1:3" x14ac:dyDescent="0.3">
      <c r="A8" s="63" t="s">
        <v>227</v>
      </c>
      <c r="B8" s="63" t="s">
        <v>118</v>
      </c>
      <c r="C8" s="63" t="s">
        <v>228</v>
      </c>
    </row>
    <row r="9" spans="1:3" x14ac:dyDescent="0.3">
      <c r="A9" s="64" t="s">
        <v>229</v>
      </c>
      <c r="B9" s="64">
        <v>78</v>
      </c>
      <c r="C9" s="65" t="str" cm="1">
        <f t="array" ref="C9">_xlfn.IFS(B9&gt;=80,"Excellent",B9&gt;=60,"Good",B9&lt;60,"Failed")</f>
        <v>Good</v>
      </c>
    </row>
    <row r="10" spans="1:3" x14ac:dyDescent="0.3">
      <c r="A10" s="64" t="s">
        <v>230</v>
      </c>
      <c r="B10" s="64">
        <v>85</v>
      </c>
      <c r="C10" s="65" t="str" cm="1">
        <f t="array" ref="C10">_xlfn.IFS(B10&gt;=80,"Excellent",B10&gt;=60,"Good",B10&lt;60,"Failed")</f>
        <v>Excellent</v>
      </c>
    </row>
    <row r="11" spans="1:3" x14ac:dyDescent="0.3">
      <c r="A11" s="64" t="s">
        <v>231</v>
      </c>
      <c r="B11" s="64">
        <v>44</v>
      </c>
      <c r="C11" s="65" t="str" cm="1">
        <f t="array" ref="C11">_xlfn.IFS(B11&gt;=80,"Excellent",B11&gt;=60,"Good",B11&lt;60,"Failed")</f>
        <v>Failed</v>
      </c>
    </row>
    <row r="12" spans="1:3" x14ac:dyDescent="0.3">
      <c r="A12" s="64" t="s">
        <v>232</v>
      </c>
      <c r="B12" s="64">
        <v>61</v>
      </c>
      <c r="C12" s="65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D841-FA40-4127-A299-C3DED9D2B066}">
  <dimension ref="A1:D18"/>
  <sheetViews>
    <sheetView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233</v>
      </c>
    </row>
    <row r="2" spans="1:2" x14ac:dyDescent="0.3">
      <c r="A2" s="1" t="s">
        <v>234</v>
      </c>
    </row>
    <row r="4" spans="1:2" x14ac:dyDescent="0.3">
      <c r="A4" s="41"/>
    </row>
    <row r="5" spans="1:2" x14ac:dyDescent="0.3">
      <c r="A5" s="41" t="s">
        <v>23</v>
      </c>
      <c r="B5" s="41" t="s">
        <v>235</v>
      </c>
    </row>
    <row r="6" spans="1:2" x14ac:dyDescent="0.3">
      <c r="A6" s="1" t="s">
        <v>236</v>
      </c>
      <c r="B6" s="66">
        <v>759</v>
      </c>
    </row>
    <row r="7" spans="1:2" x14ac:dyDescent="0.3">
      <c r="A7" s="1" t="s">
        <v>237</v>
      </c>
      <c r="B7" s="66">
        <v>200</v>
      </c>
    </row>
    <row r="8" spans="1:2" x14ac:dyDescent="0.3">
      <c r="A8" s="1" t="s">
        <v>238</v>
      </c>
      <c r="B8" s="66">
        <v>42</v>
      </c>
    </row>
    <row r="9" spans="1:2" x14ac:dyDescent="0.3">
      <c r="A9" s="1" t="s">
        <v>239</v>
      </c>
      <c r="B9" s="66">
        <v>423</v>
      </c>
    </row>
    <row r="10" spans="1:2" x14ac:dyDescent="0.3">
      <c r="A10" s="1" t="s">
        <v>240</v>
      </c>
      <c r="B10" s="66">
        <v>200</v>
      </c>
    </row>
    <row r="11" spans="1:2" x14ac:dyDescent="0.3">
      <c r="A11" s="1" t="s">
        <v>241</v>
      </c>
      <c r="B11" s="66">
        <v>50</v>
      </c>
    </row>
    <row r="12" spans="1:2" x14ac:dyDescent="0.3">
      <c r="A12" s="1" t="s">
        <v>242</v>
      </c>
      <c r="B12" s="66">
        <v>700</v>
      </c>
    </row>
    <row r="13" spans="1:2" x14ac:dyDescent="0.3">
      <c r="A13" s="1" t="s">
        <v>243</v>
      </c>
      <c r="B13" s="66">
        <v>450</v>
      </c>
    </row>
    <row r="14" spans="1:2" x14ac:dyDescent="0.3">
      <c r="A14" s="1" t="s">
        <v>244</v>
      </c>
      <c r="B14" s="66">
        <v>605</v>
      </c>
    </row>
    <row r="15" spans="1:2" x14ac:dyDescent="0.3">
      <c r="A15" s="1" t="s">
        <v>245</v>
      </c>
      <c r="B15" s="66">
        <v>240</v>
      </c>
    </row>
    <row r="16" spans="1:2" x14ac:dyDescent="0.3">
      <c r="A16" s="1" t="s">
        <v>246</v>
      </c>
      <c r="B16" s="66">
        <v>685</v>
      </c>
    </row>
    <row r="17" spans="1:4" ht="15" thickBot="1" x14ac:dyDescent="0.35">
      <c r="A17" s="1" t="s">
        <v>247</v>
      </c>
      <c r="B17" s="66">
        <v>295</v>
      </c>
    </row>
    <row r="18" spans="1:4" ht="15" thickBot="1" x14ac:dyDescent="0.35">
      <c r="A18" s="1" t="s">
        <v>248</v>
      </c>
      <c r="B18" s="67">
        <f>SUM(B6:B17)</f>
        <v>4649</v>
      </c>
      <c r="C18" s="2" t="s">
        <v>249</v>
      </c>
      <c r="D1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58BA-949D-4E43-85BF-F7A5F2CA48AF}">
  <dimension ref="A1:C95"/>
  <sheetViews>
    <sheetView topLeftCell="A81" workbookViewId="0">
      <selection activeCell="B95" sqref="B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250</v>
      </c>
    </row>
    <row r="2" spans="1:2" x14ac:dyDescent="0.3">
      <c r="A2" s="1" t="s">
        <v>251</v>
      </c>
    </row>
    <row r="4" spans="1:2" x14ac:dyDescent="0.3">
      <c r="A4" s="68" t="s">
        <v>252</v>
      </c>
      <c r="B4" s="69" t="s">
        <v>253</v>
      </c>
    </row>
    <row r="5" spans="1:2" x14ac:dyDescent="0.3">
      <c r="A5" s="70">
        <v>42005</v>
      </c>
      <c r="B5" s="71">
        <v>432.17</v>
      </c>
    </row>
    <row r="6" spans="1:2" x14ac:dyDescent="0.3">
      <c r="A6" s="70">
        <v>42351</v>
      </c>
      <c r="B6" s="71">
        <v>528.5</v>
      </c>
    </row>
    <row r="7" spans="1:2" x14ac:dyDescent="0.3">
      <c r="A7" s="70">
        <v>42007</v>
      </c>
      <c r="B7" s="71">
        <v>810.71</v>
      </c>
    </row>
    <row r="8" spans="1:2" x14ac:dyDescent="0.3">
      <c r="A8" s="70">
        <v>42008</v>
      </c>
      <c r="B8" s="71">
        <v>418.54</v>
      </c>
    </row>
    <row r="9" spans="1:2" x14ac:dyDescent="0.3">
      <c r="A9" s="70">
        <v>42009</v>
      </c>
      <c r="B9" s="71">
        <v>722.22</v>
      </c>
    </row>
    <row r="10" spans="1:2" x14ac:dyDescent="0.3">
      <c r="A10" s="70">
        <v>42010</v>
      </c>
      <c r="B10" s="71">
        <v>460.28</v>
      </c>
    </row>
    <row r="11" spans="1:2" x14ac:dyDescent="0.3">
      <c r="A11" s="70">
        <v>42349</v>
      </c>
      <c r="B11" s="71">
        <v>483.58</v>
      </c>
    </row>
    <row r="12" spans="1:2" x14ac:dyDescent="0.3">
      <c r="A12" s="70">
        <v>42012</v>
      </c>
      <c r="B12" s="71">
        <v>114.53</v>
      </c>
    </row>
    <row r="13" spans="1:2" x14ac:dyDescent="0.3">
      <c r="A13" s="70">
        <v>42013</v>
      </c>
      <c r="B13" s="71">
        <v>609.12</v>
      </c>
    </row>
    <row r="14" spans="1:2" x14ac:dyDescent="0.3">
      <c r="A14" s="70">
        <v>42014</v>
      </c>
      <c r="B14" s="71">
        <v>1197.9000000000001</v>
      </c>
    </row>
    <row r="15" spans="1:2" x14ac:dyDescent="0.3">
      <c r="A15" s="70">
        <v>42015</v>
      </c>
      <c r="B15" s="71">
        <v>228.89</v>
      </c>
    </row>
    <row r="16" spans="1:2" x14ac:dyDescent="0.3">
      <c r="A16" s="70">
        <v>42016</v>
      </c>
      <c r="B16" s="71">
        <v>1380.07</v>
      </c>
    </row>
    <row r="17" spans="1:2" x14ac:dyDescent="0.3">
      <c r="A17" s="70">
        <v>42017</v>
      </c>
      <c r="B17" s="71">
        <v>1026.96</v>
      </c>
    </row>
    <row r="18" spans="1:2" x14ac:dyDescent="0.3">
      <c r="A18" s="70">
        <v>42018</v>
      </c>
      <c r="B18" s="71">
        <v>760.24</v>
      </c>
    </row>
    <row r="19" spans="1:2" x14ac:dyDescent="0.3">
      <c r="A19" s="70">
        <v>42019</v>
      </c>
      <c r="B19" s="71">
        <v>414.11</v>
      </c>
    </row>
    <row r="20" spans="1:2" x14ac:dyDescent="0.3">
      <c r="A20" s="70">
        <v>42020</v>
      </c>
      <c r="B20" s="71">
        <v>1728.81</v>
      </c>
    </row>
    <row r="21" spans="1:2" x14ac:dyDescent="0.3">
      <c r="A21" s="70">
        <v>42021</v>
      </c>
      <c r="B21" s="71">
        <v>276.06</v>
      </c>
    </row>
    <row r="22" spans="1:2" x14ac:dyDescent="0.3">
      <c r="A22" s="70">
        <v>42022</v>
      </c>
      <c r="B22" s="71">
        <v>462.22</v>
      </c>
    </row>
    <row r="23" spans="1:2" x14ac:dyDescent="0.3">
      <c r="A23" s="70">
        <v>42023</v>
      </c>
      <c r="B23" s="71">
        <v>1281.0999999999999</v>
      </c>
    </row>
    <row r="24" spans="1:2" x14ac:dyDescent="0.3">
      <c r="A24" s="70">
        <v>42024</v>
      </c>
      <c r="B24" s="71">
        <v>1113.7</v>
      </c>
    </row>
    <row r="25" spans="1:2" x14ac:dyDescent="0.3">
      <c r="A25" s="70">
        <v>42025</v>
      </c>
      <c r="B25" s="71">
        <v>594.09</v>
      </c>
    </row>
    <row r="26" spans="1:2" x14ac:dyDescent="0.3">
      <c r="A26" s="70">
        <v>42026</v>
      </c>
      <c r="B26" s="71">
        <v>432.67</v>
      </c>
    </row>
    <row r="27" spans="1:2" x14ac:dyDescent="0.3">
      <c r="A27" s="70">
        <v>42027</v>
      </c>
      <c r="B27" s="71">
        <v>874.45</v>
      </c>
    </row>
    <row r="28" spans="1:2" x14ac:dyDescent="0.3">
      <c r="A28" s="70">
        <v>42028</v>
      </c>
      <c r="B28" s="71">
        <v>880.38</v>
      </c>
    </row>
    <row r="29" spans="1:2" x14ac:dyDescent="0.3">
      <c r="A29" s="70">
        <v>42029</v>
      </c>
      <c r="B29" s="71">
        <v>798.53</v>
      </c>
    </row>
    <row r="30" spans="1:2" x14ac:dyDescent="0.3">
      <c r="A30" s="70">
        <v>42318</v>
      </c>
      <c r="B30" s="71">
        <v>572.41999999999996</v>
      </c>
    </row>
    <row r="31" spans="1:2" x14ac:dyDescent="0.3">
      <c r="A31" s="70">
        <v>42031</v>
      </c>
      <c r="B31" s="71">
        <v>330.61</v>
      </c>
    </row>
    <row r="32" spans="1:2" x14ac:dyDescent="0.3">
      <c r="A32" s="70">
        <v>42032</v>
      </c>
      <c r="B32" s="71">
        <v>567.17999999999995</v>
      </c>
    </row>
    <row r="33" spans="1:2" x14ac:dyDescent="0.3">
      <c r="A33" s="70">
        <v>42033</v>
      </c>
      <c r="B33" s="71">
        <v>1449.21</v>
      </c>
    </row>
    <row r="34" spans="1:2" x14ac:dyDescent="0.3">
      <c r="A34" s="70">
        <v>42034</v>
      </c>
      <c r="B34" s="71">
        <v>459.29</v>
      </c>
    </row>
    <row r="35" spans="1:2" x14ac:dyDescent="0.3">
      <c r="A35" s="70">
        <v>42035</v>
      </c>
      <c r="B35" s="71">
        <v>357.55</v>
      </c>
    </row>
    <row r="36" spans="1:2" x14ac:dyDescent="0.3">
      <c r="A36" s="70">
        <v>42036</v>
      </c>
      <c r="B36" s="71">
        <v>154.34</v>
      </c>
    </row>
    <row r="37" spans="1:2" x14ac:dyDescent="0.3">
      <c r="A37" s="70">
        <v>42037</v>
      </c>
      <c r="B37" s="71">
        <v>152.76</v>
      </c>
    </row>
    <row r="38" spans="1:2" x14ac:dyDescent="0.3">
      <c r="A38" s="70">
        <v>42038</v>
      </c>
      <c r="B38" s="71">
        <v>570.22</v>
      </c>
    </row>
    <row r="39" spans="1:2" x14ac:dyDescent="0.3">
      <c r="A39" s="70">
        <v>42039</v>
      </c>
      <c r="B39" s="71">
        <v>987.62</v>
      </c>
    </row>
    <row r="40" spans="1:2" x14ac:dyDescent="0.3">
      <c r="A40" s="70">
        <v>42040</v>
      </c>
      <c r="B40" s="71">
        <v>1755.71</v>
      </c>
    </row>
    <row r="41" spans="1:2" x14ac:dyDescent="0.3">
      <c r="A41" s="70">
        <v>42041</v>
      </c>
      <c r="B41" s="71">
        <v>378.27</v>
      </c>
    </row>
    <row r="42" spans="1:2" x14ac:dyDescent="0.3">
      <c r="A42" s="70">
        <v>42042</v>
      </c>
      <c r="B42" s="71">
        <v>1323.81</v>
      </c>
    </row>
    <row r="43" spans="1:2" x14ac:dyDescent="0.3">
      <c r="A43" s="70">
        <v>42043</v>
      </c>
      <c r="B43" s="71">
        <v>399.02</v>
      </c>
    </row>
    <row r="44" spans="1:2" x14ac:dyDescent="0.3">
      <c r="A44" s="70">
        <v>42044</v>
      </c>
      <c r="B44" s="71">
        <v>154.94999999999999</v>
      </c>
    </row>
    <row r="45" spans="1:2" x14ac:dyDescent="0.3">
      <c r="A45" s="70">
        <v>42045</v>
      </c>
      <c r="B45" s="71">
        <v>1254.57</v>
      </c>
    </row>
    <row r="46" spans="1:2" x14ac:dyDescent="0.3">
      <c r="A46" s="70">
        <v>42046</v>
      </c>
      <c r="B46" s="71">
        <v>627.32000000000005</v>
      </c>
    </row>
    <row r="47" spans="1:2" x14ac:dyDescent="0.3">
      <c r="A47" s="70">
        <v>42230</v>
      </c>
      <c r="B47" s="71">
        <v>880.6</v>
      </c>
    </row>
    <row r="48" spans="1:2" x14ac:dyDescent="0.3">
      <c r="A48" s="70">
        <v>42048</v>
      </c>
      <c r="B48" s="71">
        <v>1196.03</v>
      </c>
    </row>
    <row r="49" spans="1:2" x14ac:dyDescent="0.3">
      <c r="A49" s="70">
        <v>42049</v>
      </c>
      <c r="B49" s="71">
        <v>782.32</v>
      </c>
    </row>
    <row r="50" spans="1:2" x14ac:dyDescent="0.3">
      <c r="A50" s="70">
        <v>42050</v>
      </c>
      <c r="B50" s="71">
        <v>1323.35</v>
      </c>
    </row>
    <row r="51" spans="1:2" x14ac:dyDescent="0.3">
      <c r="A51" s="70">
        <v>42051</v>
      </c>
      <c r="B51" s="71">
        <v>209.92</v>
      </c>
    </row>
    <row r="52" spans="1:2" x14ac:dyDescent="0.3">
      <c r="A52" s="70">
        <v>42052</v>
      </c>
      <c r="B52" s="71">
        <v>1232.05</v>
      </c>
    </row>
    <row r="53" spans="1:2" x14ac:dyDescent="0.3">
      <c r="A53" s="70">
        <v>42053</v>
      </c>
      <c r="B53" s="71">
        <v>713.28</v>
      </c>
    </row>
    <row r="54" spans="1:2" x14ac:dyDescent="0.3">
      <c r="A54" s="70">
        <v>42054</v>
      </c>
      <c r="B54" s="71">
        <v>1674.82</v>
      </c>
    </row>
    <row r="55" spans="1:2" x14ac:dyDescent="0.3">
      <c r="A55" s="70">
        <v>42055</v>
      </c>
      <c r="B55" s="71">
        <v>1161.25</v>
      </c>
    </row>
    <row r="56" spans="1:2" x14ac:dyDescent="0.3">
      <c r="A56" s="70">
        <v>42056</v>
      </c>
      <c r="B56" s="71">
        <v>897.63</v>
      </c>
    </row>
    <row r="57" spans="1:2" x14ac:dyDescent="0.3">
      <c r="A57" s="70">
        <v>42057</v>
      </c>
      <c r="B57" s="71">
        <v>1647.26</v>
      </c>
    </row>
    <row r="58" spans="1:2" x14ac:dyDescent="0.3">
      <c r="A58" s="70">
        <v>42058</v>
      </c>
      <c r="B58" s="71">
        <v>1121.96</v>
      </c>
    </row>
    <row r="59" spans="1:2" x14ac:dyDescent="0.3">
      <c r="A59" s="70">
        <v>42059</v>
      </c>
      <c r="B59" s="71">
        <v>352.2</v>
      </c>
    </row>
    <row r="60" spans="1:2" x14ac:dyDescent="0.3">
      <c r="A60" s="70">
        <v>42060</v>
      </c>
      <c r="B60" s="71">
        <v>270.77999999999997</v>
      </c>
    </row>
    <row r="61" spans="1:2" x14ac:dyDescent="0.3">
      <c r="A61" s="70">
        <v>42061</v>
      </c>
      <c r="B61" s="71">
        <v>456.41</v>
      </c>
    </row>
    <row r="62" spans="1:2" x14ac:dyDescent="0.3">
      <c r="A62" s="70">
        <v>42062</v>
      </c>
      <c r="B62" s="71">
        <v>441</v>
      </c>
    </row>
    <row r="63" spans="1:2" x14ac:dyDescent="0.3">
      <c r="A63" s="70">
        <v>42063</v>
      </c>
      <c r="B63" s="71">
        <v>252.44</v>
      </c>
    </row>
    <row r="64" spans="1:2" x14ac:dyDescent="0.3">
      <c r="A64" s="70">
        <v>42064</v>
      </c>
      <c r="B64" s="71">
        <v>1298.92</v>
      </c>
    </row>
    <row r="65" spans="1:2" x14ac:dyDescent="0.3">
      <c r="A65" s="70">
        <v>42065</v>
      </c>
      <c r="B65" s="71">
        <v>1178.07</v>
      </c>
    </row>
    <row r="66" spans="1:2" x14ac:dyDescent="0.3">
      <c r="A66" s="70">
        <v>42066</v>
      </c>
      <c r="B66" s="71">
        <v>459.95</v>
      </c>
    </row>
    <row r="67" spans="1:2" x14ac:dyDescent="0.3">
      <c r="A67" s="70">
        <v>42067</v>
      </c>
      <c r="B67" s="71">
        <v>1219.7</v>
      </c>
    </row>
    <row r="68" spans="1:2" x14ac:dyDescent="0.3">
      <c r="A68" s="70">
        <v>42068</v>
      </c>
      <c r="B68" s="71">
        <v>152.24</v>
      </c>
    </row>
    <row r="69" spans="1:2" x14ac:dyDescent="0.3">
      <c r="A69" s="70">
        <v>42069</v>
      </c>
      <c r="B69" s="71">
        <v>770.8</v>
      </c>
    </row>
    <row r="70" spans="1:2" x14ac:dyDescent="0.3">
      <c r="A70" s="70">
        <v>42070</v>
      </c>
      <c r="B70" s="71">
        <v>1357.25</v>
      </c>
    </row>
    <row r="71" spans="1:2" x14ac:dyDescent="0.3">
      <c r="A71" s="70">
        <v>42187</v>
      </c>
      <c r="B71" s="71">
        <v>220.18</v>
      </c>
    </row>
    <row r="72" spans="1:2" x14ac:dyDescent="0.3">
      <c r="A72" s="70">
        <v>42072</v>
      </c>
      <c r="B72" s="71">
        <v>1102.81</v>
      </c>
    </row>
    <row r="73" spans="1:2" x14ac:dyDescent="0.3">
      <c r="A73" s="70">
        <v>42073</v>
      </c>
      <c r="B73" s="71">
        <v>1566.83</v>
      </c>
    </row>
    <row r="74" spans="1:2" x14ac:dyDescent="0.3">
      <c r="A74" s="70">
        <v>42074</v>
      </c>
      <c r="B74" s="71">
        <v>437.92</v>
      </c>
    </row>
    <row r="75" spans="1:2" x14ac:dyDescent="0.3">
      <c r="A75" s="70">
        <v>42075</v>
      </c>
      <c r="B75" s="71">
        <v>1216.1199999999999</v>
      </c>
    </row>
    <row r="76" spans="1:2" x14ac:dyDescent="0.3">
      <c r="A76" s="70">
        <v>42076</v>
      </c>
      <c r="B76" s="71">
        <v>273.10000000000002</v>
      </c>
    </row>
    <row r="77" spans="1:2" x14ac:dyDescent="0.3">
      <c r="A77" s="70">
        <v>42077</v>
      </c>
      <c r="B77" s="71">
        <v>242.26</v>
      </c>
    </row>
    <row r="78" spans="1:2" x14ac:dyDescent="0.3">
      <c r="A78" s="70">
        <v>42078</v>
      </c>
      <c r="B78" s="71">
        <v>1512.6</v>
      </c>
    </row>
    <row r="79" spans="1:2" x14ac:dyDescent="0.3">
      <c r="A79" s="70">
        <v>42079</v>
      </c>
      <c r="B79" s="71">
        <v>783.75</v>
      </c>
    </row>
    <row r="80" spans="1:2" x14ac:dyDescent="0.3">
      <c r="A80" s="70">
        <v>42189</v>
      </c>
      <c r="B80" s="71">
        <v>667.99</v>
      </c>
    </row>
    <row r="81" spans="1:3" x14ac:dyDescent="0.3">
      <c r="A81" s="70">
        <v>42081</v>
      </c>
      <c r="B81" s="71">
        <v>1166.31</v>
      </c>
    </row>
    <row r="82" spans="1:3" x14ac:dyDescent="0.3">
      <c r="A82" s="70">
        <v>42082</v>
      </c>
      <c r="B82" s="71">
        <v>770.18</v>
      </c>
    </row>
    <row r="83" spans="1:3" x14ac:dyDescent="0.3">
      <c r="A83" s="70">
        <v>42083</v>
      </c>
      <c r="B83" s="71">
        <v>132.34</v>
      </c>
    </row>
    <row r="84" spans="1:3" x14ac:dyDescent="0.3">
      <c r="A84" s="70">
        <v>42084</v>
      </c>
      <c r="B84" s="71">
        <v>1188.81</v>
      </c>
    </row>
    <row r="85" spans="1:3" x14ac:dyDescent="0.3">
      <c r="A85" s="70">
        <v>42085</v>
      </c>
      <c r="B85" s="71">
        <v>198.06</v>
      </c>
    </row>
    <row r="86" spans="1:3" x14ac:dyDescent="0.3">
      <c r="A86" s="70">
        <v>42086</v>
      </c>
      <c r="B86" s="71">
        <v>594.16999999999996</v>
      </c>
    </row>
    <row r="87" spans="1:3" x14ac:dyDescent="0.3">
      <c r="A87" s="70">
        <v>42087</v>
      </c>
      <c r="B87" s="71">
        <v>931.09</v>
      </c>
    </row>
    <row r="88" spans="1:3" x14ac:dyDescent="0.3">
      <c r="A88" s="70">
        <v>42088</v>
      </c>
      <c r="B88" s="71">
        <v>299.64</v>
      </c>
    </row>
    <row r="89" spans="1:3" x14ac:dyDescent="0.3">
      <c r="A89" s="70">
        <v>42223</v>
      </c>
      <c r="B89" s="71">
        <v>1701.68</v>
      </c>
    </row>
    <row r="90" spans="1:3" x14ac:dyDescent="0.3">
      <c r="A90" s="70">
        <v>42090</v>
      </c>
      <c r="B90" s="71">
        <v>399.15</v>
      </c>
    </row>
    <row r="91" spans="1:3" x14ac:dyDescent="0.3">
      <c r="A91" s="70">
        <v>42091</v>
      </c>
      <c r="B91" s="71">
        <v>374.81</v>
      </c>
    </row>
    <row r="92" spans="1:3" x14ac:dyDescent="0.3">
      <c r="A92" s="70">
        <v>42092</v>
      </c>
      <c r="B92" s="71">
        <v>462.17</v>
      </c>
    </row>
    <row r="93" spans="1:3" x14ac:dyDescent="0.3">
      <c r="A93" s="70">
        <v>42093</v>
      </c>
      <c r="B93" s="71">
        <v>924.29</v>
      </c>
    </row>
    <row r="94" spans="1:3" x14ac:dyDescent="0.3">
      <c r="A94" s="70">
        <v>42094</v>
      </c>
      <c r="B94" s="71">
        <v>5000.6000000000004</v>
      </c>
    </row>
    <row r="95" spans="1:3" x14ac:dyDescent="0.3">
      <c r="A95" s="72"/>
      <c r="B95" s="73">
        <f>SUM(B5:B94)</f>
        <v>72741.76999999996</v>
      </c>
      <c r="C95" s="2" t="s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2B6E-0B89-4A0E-981B-BA2B9DDE7417}">
  <dimension ref="A1:F182"/>
  <sheetViews>
    <sheetView workbookViewId="0">
      <selection activeCell="C20" sqref="C20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2">
        <v>1</v>
      </c>
      <c r="B1" s="1" t="s">
        <v>254</v>
      </c>
    </row>
    <row r="3" spans="1:6" x14ac:dyDescent="0.3">
      <c r="B3" s="2" t="s">
        <v>255</v>
      </c>
      <c r="C3" s="74" t="s">
        <v>256</v>
      </c>
      <c r="E3" s="41"/>
    </row>
    <row r="4" spans="1:6" x14ac:dyDescent="0.3">
      <c r="B4" s="1" t="s">
        <v>257</v>
      </c>
      <c r="C4" s="73">
        <f>SUM(D25:D182)</f>
        <v>99498</v>
      </c>
      <c r="D4" s="1"/>
      <c r="E4" s="1"/>
    </row>
    <row r="6" spans="1:6" x14ac:dyDescent="0.3">
      <c r="B6" s="2" t="s">
        <v>255</v>
      </c>
      <c r="C6" s="74" t="s">
        <v>258</v>
      </c>
    </row>
    <row r="7" spans="1:6" x14ac:dyDescent="0.3">
      <c r="B7" s="1" t="s">
        <v>257</v>
      </c>
      <c r="C7" s="73">
        <f>SUM(E25:E182)</f>
        <v>211409</v>
      </c>
      <c r="D7" s="1"/>
    </row>
    <row r="9" spans="1:6" x14ac:dyDescent="0.3">
      <c r="B9" s="2" t="s">
        <v>255</v>
      </c>
      <c r="C9" s="74" t="s">
        <v>259</v>
      </c>
    </row>
    <row r="10" spans="1:6" x14ac:dyDescent="0.3">
      <c r="B10" s="1" t="s">
        <v>257</v>
      </c>
      <c r="C10" s="73">
        <f>SUM(F25:F182)</f>
        <v>127820</v>
      </c>
      <c r="D10" s="1"/>
    </row>
    <row r="12" spans="1:6" x14ac:dyDescent="0.3">
      <c r="A12" s="2">
        <v>2</v>
      </c>
      <c r="B12" s="75" t="s">
        <v>260</v>
      </c>
      <c r="C12" s="76"/>
      <c r="D12" s="76"/>
      <c r="E12" s="76"/>
    </row>
    <row r="13" spans="1:6" x14ac:dyDescent="0.3">
      <c r="C13" s="77">
        <f>SUM(D27:F27)</f>
        <v>5124</v>
      </c>
      <c r="D13" s="1"/>
      <c r="E13" s="1"/>
      <c r="F13" s="1"/>
    </row>
    <row r="15" spans="1:6" x14ac:dyDescent="0.3">
      <c r="A15" s="2">
        <v>3</v>
      </c>
      <c r="B15" s="75" t="s">
        <v>261</v>
      </c>
      <c r="C15" s="76"/>
      <c r="D15" s="76"/>
      <c r="E15" s="76"/>
      <c r="F15" s="76"/>
    </row>
    <row r="16" spans="1:6" x14ac:dyDescent="0.3">
      <c r="C16" s="77">
        <f>SUM(D25:F44)</f>
        <v>89884</v>
      </c>
      <c r="D16" s="1"/>
      <c r="E16" s="78"/>
      <c r="F16" s="1"/>
    </row>
    <row r="17" spans="1:6" x14ac:dyDescent="0.3">
      <c r="E17" s="78"/>
      <c r="F17" s="1"/>
    </row>
    <row r="18" spans="1:6" x14ac:dyDescent="0.3">
      <c r="A18" s="2">
        <v>4</v>
      </c>
      <c r="B18" s="75" t="s">
        <v>262</v>
      </c>
      <c r="C18" s="76"/>
      <c r="D18" s="76"/>
      <c r="E18" s="76"/>
      <c r="F18" s="76"/>
    </row>
    <row r="19" spans="1:6" x14ac:dyDescent="0.3">
      <c r="B19" s="1" t="s">
        <v>263</v>
      </c>
      <c r="C19" s="79" cm="1">
        <f t="array" ref="C19">SUM(D25:D182+F25:F182)</f>
        <v>227318</v>
      </c>
      <c r="D19" s="1"/>
      <c r="F19" s="2"/>
    </row>
    <row r="20" spans="1:6" x14ac:dyDescent="0.3">
      <c r="B20" s="1" t="s">
        <v>264</v>
      </c>
      <c r="C20" s="80">
        <f>C4+C10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23" t="s">
        <v>255</v>
      </c>
      <c r="E23" s="124"/>
      <c r="F23" s="125"/>
    </row>
    <row r="24" spans="1:6" x14ac:dyDescent="0.3">
      <c r="B24" s="81" t="s">
        <v>265</v>
      </c>
      <c r="C24" s="82" t="s">
        <v>266</v>
      </c>
      <c r="D24" s="74" t="s">
        <v>256</v>
      </c>
      <c r="E24" s="74" t="s">
        <v>258</v>
      </c>
      <c r="F24" s="74" t="s">
        <v>259</v>
      </c>
    </row>
    <row r="25" spans="1:6" x14ac:dyDescent="0.3">
      <c r="B25" s="83" t="s">
        <v>267</v>
      </c>
      <c r="C25" s="83" t="s">
        <v>268</v>
      </c>
      <c r="D25" s="84">
        <v>3419</v>
      </c>
      <c r="E25" s="84">
        <v>4378</v>
      </c>
      <c r="F25" s="85">
        <v>2755</v>
      </c>
    </row>
    <row r="26" spans="1:6" x14ac:dyDescent="0.3">
      <c r="B26" s="83" t="s">
        <v>267</v>
      </c>
      <c r="C26" s="83" t="s">
        <v>269</v>
      </c>
      <c r="D26" s="84">
        <v>1492</v>
      </c>
      <c r="E26" s="84">
        <v>2126</v>
      </c>
      <c r="F26" s="85">
        <v>2103</v>
      </c>
    </row>
    <row r="27" spans="1:6" x14ac:dyDescent="0.3">
      <c r="B27" s="83" t="s">
        <v>267</v>
      </c>
      <c r="C27" s="83" t="s">
        <v>270</v>
      </c>
      <c r="D27" s="84">
        <v>1371</v>
      </c>
      <c r="E27" s="84">
        <v>1930</v>
      </c>
      <c r="F27" s="85">
        <v>1823</v>
      </c>
    </row>
    <row r="28" spans="1:6" x14ac:dyDescent="0.3">
      <c r="B28" s="83" t="s">
        <v>267</v>
      </c>
      <c r="C28" s="83" t="s">
        <v>271</v>
      </c>
      <c r="D28" s="84">
        <v>1607</v>
      </c>
      <c r="E28" s="84">
        <v>2133</v>
      </c>
      <c r="F28" s="85">
        <v>2102</v>
      </c>
    </row>
    <row r="29" spans="1:6" x14ac:dyDescent="0.3">
      <c r="B29" s="83" t="s">
        <v>267</v>
      </c>
      <c r="C29" s="83" t="s">
        <v>272</v>
      </c>
      <c r="D29" s="84">
        <v>951</v>
      </c>
      <c r="E29" s="84">
        <v>1445</v>
      </c>
      <c r="F29" s="85">
        <v>1416</v>
      </c>
    </row>
    <row r="30" spans="1:6" x14ac:dyDescent="0.3">
      <c r="B30" s="83" t="s">
        <v>267</v>
      </c>
      <c r="C30" s="83" t="s">
        <v>273</v>
      </c>
      <c r="D30" s="84">
        <v>889</v>
      </c>
      <c r="E30" s="84">
        <v>1293</v>
      </c>
      <c r="F30" s="85">
        <v>1526</v>
      </c>
    </row>
    <row r="31" spans="1:6" x14ac:dyDescent="0.3">
      <c r="B31" s="83" t="s">
        <v>267</v>
      </c>
      <c r="C31" s="83" t="s">
        <v>274</v>
      </c>
      <c r="D31" s="84">
        <v>1254</v>
      </c>
      <c r="E31" s="84">
        <v>1989</v>
      </c>
      <c r="F31" s="85">
        <v>1685</v>
      </c>
    </row>
    <row r="32" spans="1:6" x14ac:dyDescent="0.3">
      <c r="B32" s="83" t="s">
        <v>267</v>
      </c>
      <c r="C32" s="83" t="s">
        <v>275</v>
      </c>
      <c r="D32" s="84">
        <v>1025</v>
      </c>
      <c r="E32" s="84">
        <v>1362</v>
      </c>
      <c r="F32" s="85">
        <v>2077</v>
      </c>
    </row>
    <row r="33" spans="2:6" x14ac:dyDescent="0.3">
      <c r="B33" s="83" t="s">
        <v>267</v>
      </c>
      <c r="C33" s="83" t="s">
        <v>276</v>
      </c>
      <c r="D33" s="84">
        <v>1194</v>
      </c>
      <c r="E33" s="84">
        <v>2016</v>
      </c>
      <c r="F33" s="85">
        <v>1452</v>
      </c>
    </row>
    <row r="34" spans="2:6" x14ac:dyDescent="0.3">
      <c r="B34" s="83" t="s">
        <v>267</v>
      </c>
      <c r="C34" s="83" t="s">
        <v>277</v>
      </c>
      <c r="D34" s="84">
        <v>607</v>
      </c>
      <c r="E34" s="84">
        <v>853</v>
      </c>
      <c r="F34" s="85">
        <v>1022</v>
      </c>
    </row>
    <row r="35" spans="2:6" x14ac:dyDescent="0.3">
      <c r="B35" s="83" t="s">
        <v>267</v>
      </c>
      <c r="C35" s="83" t="s">
        <v>278</v>
      </c>
      <c r="D35" s="84">
        <v>626</v>
      </c>
      <c r="E35" s="84">
        <v>1569</v>
      </c>
      <c r="F35" s="85">
        <v>1033</v>
      </c>
    </row>
    <row r="36" spans="2:6" x14ac:dyDescent="0.3">
      <c r="B36" s="83" t="s">
        <v>267</v>
      </c>
      <c r="C36" s="83" t="s">
        <v>279</v>
      </c>
      <c r="D36" s="84">
        <v>1037</v>
      </c>
      <c r="E36" s="84">
        <v>2300</v>
      </c>
      <c r="F36" s="85">
        <v>1598</v>
      </c>
    </row>
    <row r="37" spans="2:6" x14ac:dyDescent="0.3">
      <c r="B37" s="83" t="s">
        <v>267</v>
      </c>
      <c r="C37" s="83" t="s">
        <v>280</v>
      </c>
      <c r="D37" s="84">
        <v>972</v>
      </c>
      <c r="E37" s="84">
        <v>2128</v>
      </c>
      <c r="F37" s="85">
        <v>912</v>
      </c>
    </row>
    <row r="38" spans="2:6" x14ac:dyDescent="0.3">
      <c r="B38" s="83" t="s">
        <v>267</v>
      </c>
      <c r="C38" s="83" t="s">
        <v>281</v>
      </c>
      <c r="D38" s="84">
        <v>88</v>
      </c>
      <c r="E38" s="84">
        <v>1159</v>
      </c>
      <c r="F38" s="85">
        <v>0</v>
      </c>
    </row>
    <row r="39" spans="2:6" x14ac:dyDescent="0.3">
      <c r="B39" s="83" t="s">
        <v>267</v>
      </c>
      <c r="C39" s="83" t="s">
        <v>282</v>
      </c>
      <c r="D39" s="84">
        <v>2052</v>
      </c>
      <c r="E39" s="84">
        <v>2159</v>
      </c>
      <c r="F39" s="85">
        <v>1582</v>
      </c>
    </row>
    <row r="40" spans="2:6" x14ac:dyDescent="0.3">
      <c r="B40" s="83" t="s">
        <v>267</v>
      </c>
      <c r="C40" s="83" t="s">
        <v>283</v>
      </c>
      <c r="D40" s="84">
        <v>1582</v>
      </c>
      <c r="E40" s="84">
        <v>2308</v>
      </c>
      <c r="F40" s="85">
        <v>1699</v>
      </c>
    </row>
    <row r="41" spans="2:6" x14ac:dyDescent="0.3">
      <c r="B41" s="83" t="s">
        <v>267</v>
      </c>
      <c r="C41" s="83" t="s">
        <v>284</v>
      </c>
      <c r="D41" s="84">
        <v>1088</v>
      </c>
      <c r="E41" s="84">
        <v>1218</v>
      </c>
      <c r="F41" s="85">
        <v>981</v>
      </c>
    </row>
    <row r="42" spans="2:6" x14ac:dyDescent="0.3">
      <c r="B42" s="83" t="s">
        <v>267</v>
      </c>
      <c r="C42" s="83" t="s">
        <v>285</v>
      </c>
      <c r="D42" s="84">
        <v>706</v>
      </c>
      <c r="E42" s="84">
        <v>1151</v>
      </c>
      <c r="F42" s="85">
        <v>1145</v>
      </c>
    </row>
    <row r="43" spans="2:6" x14ac:dyDescent="0.3">
      <c r="B43" s="83" t="s">
        <v>267</v>
      </c>
      <c r="C43" s="83" t="s">
        <v>286</v>
      </c>
      <c r="D43" s="84">
        <v>1335</v>
      </c>
      <c r="E43" s="84">
        <v>2098</v>
      </c>
      <c r="F43" s="85">
        <v>1322</v>
      </c>
    </row>
    <row r="44" spans="2:6" x14ac:dyDescent="0.3">
      <c r="B44" s="83" t="s">
        <v>267</v>
      </c>
      <c r="C44" s="83" t="s">
        <v>287</v>
      </c>
      <c r="D44" s="84">
        <v>702</v>
      </c>
      <c r="E44" s="84">
        <v>1162</v>
      </c>
      <c r="F44" s="85">
        <v>877</v>
      </c>
    </row>
    <row r="45" spans="2:6" x14ac:dyDescent="0.3">
      <c r="B45" s="83" t="s">
        <v>267</v>
      </c>
      <c r="C45" s="83" t="s">
        <v>288</v>
      </c>
      <c r="D45" s="84">
        <v>968</v>
      </c>
      <c r="E45" s="84">
        <v>1101</v>
      </c>
      <c r="F45" s="85">
        <v>797</v>
      </c>
    </row>
    <row r="46" spans="2:6" x14ac:dyDescent="0.3">
      <c r="B46" s="83" t="s">
        <v>267</v>
      </c>
      <c r="C46" s="83" t="s">
        <v>289</v>
      </c>
      <c r="D46" s="84">
        <v>1664</v>
      </c>
      <c r="E46" s="84">
        <v>2069</v>
      </c>
      <c r="F46" s="85">
        <v>1710</v>
      </c>
    </row>
    <row r="47" spans="2:6" x14ac:dyDescent="0.3">
      <c r="B47" s="83" t="s">
        <v>267</v>
      </c>
      <c r="C47" s="83" t="s">
        <v>290</v>
      </c>
      <c r="D47" s="84">
        <v>624</v>
      </c>
      <c r="E47" s="84">
        <v>770</v>
      </c>
      <c r="F47" s="85">
        <v>746</v>
      </c>
    </row>
    <row r="48" spans="2:6" x14ac:dyDescent="0.3">
      <c r="B48" s="83" t="s">
        <v>267</v>
      </c>
      <c r="C48" s="83" t="s">
        <v>291</v>
      </c>
      <c r="D48" s="84">
        <v>685</v>
      </c>
      <c r="E48" s="84">
        <v>1501</v>
      </c>
      <c r="F48" s="85">
        <v>1126</v>
      </c>
    </row>
    <row r="49" spans="2:6" x14ac:dyDescent="0.3">
      <c r="B49" s="83" t="s">
        <v>267</v>
      </c>
      <c r="C49" s="83" t="s">
        <v>292</v>
      </c>
      <c r="D49" s="84">
        <v>1248</v>
      </c>
      <c r="E49" s="84">
        <v>1763</v>
      </c>
      <c r="F49" s="85">
        <v>1146</v>
      </c>
    </row>
    <row r="50" spans="2:6" x14ac:dyDescent="0.3">
      <c r="B50" s="83" t="s">
        <v>267</v>
      </c>
      <c r="C50" s="83" t="s">
        <v>293</v>
      </c>
      <c r="D50" s="84">
        <v>1342</v>
      </c>
      <c r="E50" s="84">
        <v>1559</v>
      </c>
      <c r="F50" s="85">
        <v>1307</v>
      </c>
    </row>
    <row r="51" spans="2:6" x14ac:dyDescent="0.3">
      <c r="B51" s="83" t="s">
        <v>267</v>
      </c>
      <c r="C51" s="83" t="s">
        <v>294</v>
      </c>
      <c r="D51" s="84">
        <v>760</v>
      </c>
      <c r="E51" s="84">
        <v>965</v>
      </c>
      <c r="F51" s="85">
        <v>921</v>
      </c>
    </row>
    <row r="52" spans="2:6" x14ac:dyDescent="0.3">
      <c r="B52" s="83" t="s">
        <v>267</v>
      </c>
      <c r="C52" s="83" t="s">
        <v>295</v>
      </c>
      <c r="D52" s="84">
        <v>1187</v>
      </c>
      <c r="E52" s="84">
        <v>1568</v>
      </c>
      <c r="F52" s="85">
        <v>1190</v>
      </c>
    </row>
    <row r="53" spans="2:6" x14ac:dyDescent="0.3">
      <c r="B53" s="83" t="s">
        <v>267</v>
      </c>
      <c r="C53" s="83" t="s">
        <v>296</v>
      </c>
      <c r="D53" s="84">
        <v>0</v>
      </c>
      <c r="E53" s="84">
        <v>0</v>
      </c>
      <c r="F53" s="85">
        <v>277</v>
      </c>
    </row>
    <row r="54" spans="2:6" x14ac:dyDescent="0.3">
      <c r="B54" s="83" t="s">
        <v>267</v>
      </c>
      <c r="C54" s="83" t="s">
        <v>297</v>
      </c>
      <c r="D54" s="84">
        <v>368</v>
      </c>
      <c r="E54" s="84">
        <v>1386</v>
      </c>
      <c r="F54" s="85">
        <v>637</v>
      </c>
    </row>
    <row r="55" spans="2:6" x14ac:dyDescent="0.3">
      <c r="B55" s="83" t="s">
        <v>267</v>
      </c>
      <c r="C55" s="83" t="s">
        <v>298</v>
      </c>
      <c r="D55" s="84">
        <v>317</v>
      </c>
      <c r="E55" s="84">
        <v>1215</v>
      </c>
      <c r="F55" s="85">
        <v>478</v>
      </c>
    </row>
    <row r="56" spans="2:6" x14ac:dyDescent="0.3">
      <c r="B56" s="83" t="s">
        <v>267</v>
      </c>
      <c r="C56" s="83" t="s">
        <v>299</v>
      </c>
      <c r="D56" s="84">
        <v>689</v>
      </c>
      <c r="E56" s="84">
        <v>2544</v>
      </c>
      <c r="F56" s="85">
        <v>1009</v>
      </c>
    </row>
    <row r="57" spans="2:6" x14ac:dyDescent="0.3">
      <c r="B57" s="83" t="s">
        <v>267</v>
      </c>
      <c r="C57" s="83" t="s">
        <v>300</v>
      </c>
      <c r="D57" s="84">
        <v>510</v>
      </c>
      <c r="E57" s="84">
        <v>2583</v>
      </c>
      <c r="F57" s="85">
        <v>861</v>
      </c>
    </row>
    <row r="58" spans="2:6" x14ac:dyDescent="0.3">
      <c r="B58" s="83" t="s">
        <v>267</v>
      </c>
      <c r="C58" s="83" t="s">
        <v>301</v>
      </c>
      <c r="D58" s="84">
        <v>257</v>
      </c>
      <c r="E58" s="84">
        <v>1023</v>
      </c>
      <c r="F58" s="85">
        <v>446</v>
      </c>
    </row>
    <row r="59" spans="2:6" x14ac:dyDescent="0.3">
      <c r="B59" s="83" t="s">
        <v>267</v>
      </c>
      <c r="C59" s="83" t="s">
        <v>302</v>
      </c>
      <c r="D59" s="84">
        <v>335</v>
      </c>
      <c r="E59" s="84">
        <v>1225</v>
      </c>
      <c r="F59" s="85">
        <v>520</v>
      </c>
    </row>
    <row r="60" spans="2:6" x14ac:dyDescent="0.3">
      <c r="B60" s="83" t="s">
        <v>267</v>
      </c>
      <c r="C60" s="83" t="s">
        <v>303</v>
      </c>
      <c r="D60" s="84">
        <v>264</v>
      </c>
      <c r="E60" s="84">
        <v>957</v>
      </c>
      <c r="F60" s="85">
        <v>405</v>
      </c>
    </row>
    <row r="61" spans="2:6" x14ac:dyDescent="0.3">
      <c r="B61" s="83" t="s">
        <v>267</v>
      </c>
      <c r="C61" s="83" t="s">
        <v>304</v>
      </c>
      <c r="D61" s="84">
        <v>285</v>
      </c>
      <c r="E61" s="84">
        <v>869</v>
      </c>
      <c r="F61" s="85">
        <v>434</v>
      </c>
    </row>
    <row r="62" spans="2:6" x14ac:dyDescent="0.3">
      <c r="B62" s="83" t="s">
        <v>267</v>
      </c>
      <c r="C62" s="83" t="s">
        <v>305</v>
      </c>
      <c r="D62" s="84">
        <v>550</v>
      </c>
      <c r="E62" s="84">
        <v>2502</v>
      </c>
      <c r="F62" s="85">
        <v>822</v>
      </c>
    </row>
    <row r="63" spans="2:6" x14ac:dyDescent="0.3">
      <c r="B63" s="83" t="s">
        <v>267</v>
      </c>
      <c r="C63" s="83" t="s">
        <v>306</v>
      </c>
      <c r="D63" s="84">
        <v>266</v>
      </c>
      <c r="E63" s="84">
        <v>1382</v>
      </c>
      <c r="F63" s="85">
        <v>501</v>
      </c>
    </row>
    <row r="64" spans="2:6" x14ac:dyDescent="0.3">
      <c r="B64" s="83" t="s">
        <v>267</v>
      </c>
      <c r="C64" s="83" t="s">
        <v>307</v>
      </c>
      <c r="D64" s="84">
        <v>598</v>
      </c>
      <c r="E64" s="84">
        <v>2107</v>
      </c>
      <c r="F64" s="85">
        <v>1002</v>
      </c>
    </row>
    <row r="65" spans="2:6" x14ac:dyDescent="0.3">
      <c r="B65" s="83" t="s">
        <v>267</v>
      </c>
      <c r="C65" s="83" t="s">
        <v>308</v>
      </c>
      <c r="D65" s="84">
        <v>344</v>
      </c>
      <c r="E65" s="84">
        <v>1641</v>
      </c>
      <c r="F65" s="85">
        <v>765</v>
      </c>
    </row>
    <row r="66" spans="2:6" x14ac:dyDescent="0.3">
      <c r="B66" s="83" t="s">
        <v>267</v>
      </c>
      <c r="C66" s="83" t="s">
        <v>309</v>
      </c>
      <c r="D66" s="84">
        <v>183</v>
      </c>
      <c r="E66" s="84">
        <v>867</v>
      </c>
      <c r="F66" s="85">
        <v>384</v>
      </c>
    </row>
    <row r="67" spans="2:6" x14ac:dyDescent="0.3">
      <c r="B67" s="83" t="s">
        <v>267</v>
      </c>
      <c r="C67" s="83" t="s">
        <v>310</v>
      </c>
      <c r="D67" s="84">
        <v>302</v>
      </c>
      <c r="E67" s="84">
        <v>1326</v>
      </c>
      <c r="F67" s="85">
        <v>586</v>
      </c>
    </row>
    <row r="68" spans="2:6" x14ac:dyDescent="0.3">
      <c r="B68" s="83" t="s">
        <v>267</v>
      </c>
      <c r="C68" s="83" t="s">
        <v>311</v>
      </c>
      <c r="D68" s="84">
        <v>177</v>
      </c>
      <c r="E68" s="84">
        <v>823</v>
      </c>
      <c r="F68" s="85">
        <v>548</v>
      </c>
    </row>
    <row r="69" spans="2:6" x14ac:dyDescent="0.3">
      <c r="B69" s="83" t="s">
        <v>267</v>
      </c>
      <c r="C69" s="83" t="s">
        <v>312</v>
      </c>
      <c r="D69" s="84">
        <v>285</v>
      </c>
      <c r="E69" s="84">
        <v>1249</v>
      </c>
      <c r="F69" s="85">
        <v>533</v>
      </c>
    </row>
    <row r="70" spans="2:6" x14ac:dyDescent="0.3">
      <c r="B70" s="83" t="s">
        <v>267</v>
      </c>
      <c r="C70" s="83" t="s">
        <v>313</v>
      </c>
      <c r="D70" s="84">
        <v>236</v>
      </c>
      <c r="E70" s="84">
        <v>1162</v>
      </c>
      <c r="F70" s="85">
        <v>402</v>
      </c>
    </row>
    <row r="71" spans="2:6" x14ac:dyDescent="0.3">
      <c r="B71" s="83" t="s">
        <v>267</v>
      </c>
      <c r="C71" s="83" t="s">
        <v>314</v>
      </c>
      <c r="D71" s="84">
        <v>293</v>
      </c>
      <c r="E71" s="84">
        <v>1016</v>
      </c>
      <c r="F71" s="85">
        <v>585</v>
      </c>
    </row>
    <row r="72" spans="2:6" x14ac:dyDescent="0.3">
      <c r="B72" s="83" t="s">
        <v>267</v>
      </c>
      <c r="C72" s="83" t="s">
        <v>315</v>
      </c>
      <c r="D72" s="84">
        <v>242</v>
      </c>
      <c r="E72" s="84">
        <v>1363</v>
      </c>
      <c r="F72" s="85">
        <v>428</v>
      </c>
    </row>
    <row r="73" spans="2:6" x14ac:dyDescent="0.3">
      <c r="B73" s="83" t="s">
        <v>267</v>
      </c>
      <c r="C73" s="83" t="s">
        <v>316</v>
      </c>
      <c r="D73" s="84">
        <v>248</v>
      </c>
      <c r="E73" s="84">
        <v>1398</v>
      </c>
      <c r="F73" s="85">
        <v>476</v>
      </c>
    </row>
    <row r="74" spans="2:6" x14ac:dyDescent="0.3">
      <c r="B74" s="83" t="s">
        <v>267</v>
      </c>
      <c r="C74" s="83" t="s">
        <v>317</v>
      </c>
      <c r="D74" s="84">
        <v>292</v>
      </c>
      <c r="E74" s="84">
        <v>1380</v>
      </c>
      <c r="F74" s="85">
        <v>456</v>
      </c>
    </row>
    <row r="75" spans="2:6" x14ac:dyDescent="0.3">
      <c r="B75" s="83" t="s">
        <v>267</v>
      </c>
      <c r="C75" s="83" t="s">
        <v>318</v>
      </c>
      <c r="D75" s="84">
        <v>196</v>
      </c>
      <c r="E75" s="84">
        <v>1238</v>
      </c>
      <c r="F75" s="85">
        <v>493</v>
      </c>
    </row>
    <row r="76" spans="2:6" x14ac:dyDescent="0.3">
      <c r="B76" s="83" t="s">
        <v>267</v>
      </c>
      <c r="C76" s="83" t="s">
        <v>319</v>
      </c>
      <c r="D76" s="84">
        <v>432</v>
      </c>
      <c r="E76" s="84">
        <v>1216</v>
      </c>
      <c r="F76" s="85">
        <v>552</v>
      </c>
    </row>
    <row r="77" spans="2:6" x14ac:dyDescent="0.3">
      <c r="B77" s="83" t="s">
        <v>267</v>
      </c>
      <c r="C77" s="83" t="s">
        <v>320</v>
      </c>
      <c r="D77" s="84">
        <v>420</v>
      </c>
      <c r="E77" s="84">
        <v>1581</v>
      </c>
      <c r="F77" s="85">
        <v>525</v>
      </c>
    </row>
    <row r="78" spans="2:6" x14ac:dyDescent="0.3">
      <c r="B78" s="83" t="s">
        <v>267</v>
      </c>
      <c r="C78" s="83" t="s">
        <v>321</v>
      </c>
      <c r="D78" s="84">
        <v>398</v>
      </c>
      <c r="E78" s="84">
        <v>1759</v>
      </c>
      <c r="F78" s="85">
        <v>682</v>
      </c>
    </row>
    <row r="79" spans="2:6" x14ac:dyDescent="0.3">
      <c r="B79" s="83" t="s">
        <v>267</v>
      </c>
      <c r="C79" s="83" t="s">
        <v>322</v>
      </c>
      <c r="D79" s="84">
        <v>128</v>
      </c>
      <c r="E79" s="84">
        <v>791</v>
      </c>
      <c r="F79" s="85">
        <v>242</v>
      </c>
    </row>
    <row r="80" spans="2:6" x14ac:dyDescent="0.3">
      <c r="B80" s="83" t="s">
        <v>267</v>
      </c>
      <c r="C80" s="83" t="s">
        <v>323</v>
      </c>
      <c r="D80" s="84">
        <v>225</v>
      </c>
      <c r="E80" s="84">
        <v>935</v>
      </c>
      <c r="F80" s="85">
        <v>432</v>
      </c>
    </row>
    <row r="81" spans="2:6" x14ac:dyDescent="0.3">
      <c r="B81" s="83" t="s">
        <v>267</v>
      </c>
      <c r="C81" s="83" t="s">
        <v>324</v>
      </c>
      <c r="D81" s="84">
        <v>1358</v>
      </c>
      <c r="E81" s="84">
        <v>2231</v>
      </c>
      <c r="F81" s="85">
        <v>1391</v>
      </c>
    </row>
    <row r="82" spans="2:6" x14ac:dyDescent="0.3">
      <c r="B82" s="83" t="s">
        <v>267</v>
      </c>
      <c r="C82" s="83" t="s">
        <v>325</v>
      </c>
      <c r="D82" s="84">
        <v>1345</v>
      </c>
      <c r="E82" s="84">
        <v>1791</v>
      </c>
      <c r="F82" s="85">
        <v>1460</v>
      </c>
    </row>
    <row r="83" spans="2:6" x14ac:dyDescent="0.3">
      <c r="B83" s="83" t="s">
        <v>267</v>
      </c>
      <c r="C83" s="83" t="s">
        <v>326</v>
      </c>
      <c r="D83" s="84">
        <v>769</v>
      </c>
      <c r="E83" s="84">
        <v>1948</v>
      </c>
      <c r="F83" s="85">
        <v>1011</v>
      </c>
    </row>
    <row r="84" spans="2:6" x14ac:dyDescent="0.3">
      <c r="B84" s="83" t="s">
        <v>267</v>
      </c>
      <c r="C84" s="83" t="s">
        <v>327</v>
      </c>
      <c r="D84" s="84">
        <v>560</v>
      </c>
      <c r="E84" s="84">
        <v>1835</v>
      </c>
      <c r="F84" s="85">
        <v>642</v>
      </c>
    </row>
    <row r="85" spans="2:6" x14ac:dyDescent="0.3">
      <c r="B85" s="83" t="s">
        <v>267</v>
      </c>
      <c r="C85" s="83" t="s">
        <v>328</v>
      </c>
      <c r="D85" s="84">
        <v>836</v>
      </c>
      <c r="E85" s="84">
        <v>2245</v>
      </c>
      <c r="F85" s="85">
        <v>861</v>
      </c>
    </row>
    <row r="86" spans="2:6" x14ac:dyDescent="0.3">
      <c r="B86" s="83" t="s">
        <v>267</v>
      </c>
      <c r="C86" s="83" t="s">
        <v>329</v>
      </c>
      <c r="D86" s="84">
        <v>587</v>
      </c>
      <c r="E86" s="84">
        <v>1471</v>
      </c>
      <c r="F86" s="85">
        <v>623</v>
      </c>
    </row>
    <row r="87" spans="2:6" x14ac:dyDescent="0.3">
      <c r="B87" s="83" t="s">
        <v>267</v>
      </c>
      <c r="C87" s="83" t="s">
        <v>330</v>
      </c>
      <c r="D87" s="84">
        <v>774</v>
      </c>
      <c r="E87" s="84">
        <v>1403</v>
      </c>
      <c r="F87" s="85">
        <v>1085</v>
      </c>
    </row>
    <row r="88" spans="2:6" x14ac:dyDescent="0.3">
      <c r="B88" s="83" t="s">
        <v>267</v>
      </c>
      <c r="C88" s="83" t="s">
        <v>331</v>
      </c>
      <c r="D88" s="84">
        <v>757</v>
      </c>
      <c r="E88" s="84">
        <v>1203</v>
      </c>
      <c r="F88" s="85">
        <v>1175</v>
      </c>
    </row>
    <row r="89" spans="2:6" x14ac:dyDescent="0.3">
      <c r="B89" s="83" t="s">
        <v>267</v>
      </c>
      <c r="C89" s="83" t="s">
        <v>332</v>
      </c>
      <c r="D89" s="84">
        <v>591</v>
      </c>
      <c r="E89" s="84">
        <v>1439</v>
      </c>
      <c r="F89" s="85">
        <v>858</v>
      </c>
    </row>
    <row r="90" spans="2:6" x14ac:dyDescent="0.3">
      <c r="B90" s="83" t="s">
        <v>267</v>
      </c>
      <c r="C90" s="83" t="s">
        <v>333</v>
      </c>
      <c r="D90" s="84">
        <v>457</v>
      </c>
      <c r="E90" s="84">
        <v>1161</v>
      </c>
      <c r="F90" s="85">
        <v>594</v>
      </c>
    </row>
    <row r="91" spans="2:6" x14ac:dyDescent="0.3">
      <c r="B91" s="83" t="s">
        <v>267</v>
      </c>
      <c r="C91" s="83" t="s">
        <v>334</v>
      </c>
      <c r="D91" s="84">
        <v>494</v>
      </c>
      <c r="E91" s="84">
        <v>1585</v>
      </c>
      <c r="F91" s="85">
        <v>705</v>
      </c>
    </row>
    <row r="92" spans="2:6" x14ac:dyDescent="0.3">
      <c r="B92" s="83" t="s">
        <v>267</v>
      </c>
      <c r="C92" s="83" t="s">
        <v>335</v>
      </c>
      <c r="D92" s="84">
        <v>914</v>
      </c>
      <c r="E92" s="84">
        <v>1727</v>
      </c>
      <c r="F92" s="85">
        <v>1308</v>
      </c>
    </row>
    <row r="93" spans="2:6" x14ac:dyDescent="0.3">
      <c r="B93" s="83" t="s">
        <v>267</v>
      </c>
      <c r="C93" s="83" t="s">
        <v>336</v>
      </c>
      <c r="D93" s="84">
        <v>581</v>
      </c>
      <c r="E93" s="84">
        <v>1448</v>
      </c>
      <c r="F93" s="85">
        <v>885</v>
      </c>
    </row>
    <row r="94" spans="2:6" x14ac:dyDescent="0.3">
      <c r="B94" s="83" t="s">
        <v>267</v>
      </c>
      <c r="C94" s="83" t="s">
        <v>337</v>
      </c>
      <c r="D94" s="84">
        <v>31</v>
      </c>
      <c r="E94" s="84">
        <v>0</v>
      </c>
      <c r="F94" s="85">
        <v>78</v>
      </c>
    </row>
    <row r="95" spans="2:6" x14ac:dyDescent="0.3">
      <c r="B95" s="83" t="s">
        <v>267</v>
      </c>
      <c r="C95" s="83" t="s">
        <v>338</v>
      </c>
      <c r="D95" s="84">
        <v>92</v>
      </c>
      <c r="E95" s="84">
        <v>233</v>
      </c>
      <c r="F95" s="85">
        <v>494</v>
      </c>
    </row>
    <row r="96" spans="2:6" x14ac:dyDescent="0.3">
      <c r="B96" s="83" t="s">
        <v>267</v>
      </c>
      <c r="C96" s="83" t="s">
        <v>339</v>
      </c>
      <c r="D96" s="84">
        <v>486</v>
      </c>
      <c r="E96" s="84">
        <v>1176</v>
      </c>
      <c r="F96" s="85">
        <v>400</v>
      </c>
    </row>
    <row r="97" spans="2:6" x14ac:dyDescent="0.3">
      <c r="B97" s="83" t="s">
        <v>267</v>
      </c>
      <c r="C97" s="83" t="s">
        <v>340</v>
      </c>
      <c r="D97" s="84">
        <v>440</v>
      </c>
      <c r="E97" s="84">
        <v>874</v>
      </c>
      <c r="F97" s="85">
        <v>803</v>
      </c>
    </row>
    <row r="98" spans="2:6" x14ac:dyDescent="0.3">
      <c r="B98" s="83" t="s">
        <v>267</v>
      </c>
      <c r="C98" s="83" t="s">
        <v>341</v>
      </c>
      <c r="D98" s="84">
        <v>127</v>
      </c>
      <c r="E98" s="84">
        <v>695</v>
      </c>
      <c r="F98" s="85">
        <v>440</v>
      </c>
    </row>
    <row r="99" spans="2:6" x14ac:dyDescent="0.3">
      <c r="B99" s="83" t="s">
        <v>267</v>
      </c>
      <c r="C99" s="83" t="s">
        <v>342</v>
      </c>
      <c r="D99" s="84">
        <v>257</v>
      </c>
      <c r="E99" s="84">
        <v>1367</v>
      </c>
      <c r="F99" s="85">
        <v>544</v>
      </c>
    </row>
    <row r="100" spans="2:6" x14ac:dyDescent="0.3">
      <c r="B100" s="83" t="s">
        <v>267</v>
      </c>
      <c r="C100" s="83" t="s">
        <v>343</v>
      </c>
      <c r="D100" s="84">
        <v>399</v>
      </c>
      <c r="E100" s="84">
        <v>1238</v>
      </c>
      <c r="F100" s="85">
        <v>622</v>
      </c>
    </row>
    <row r="101" spans="2:6" x14ac:dyDescent="0.3">
      <c r="B101" s="83" t="s">
        <v>267</v>
      </c>
      <c r="C101" s="83" t="s">
        <v>344</v>
      </c>
      <c r="D101" s="84">
        <v>470</v>
      </c>
      <c r="E101" s="84">
        <v>1609</v>
      </c>
      <c r="F101" s="85">
        <v>662</v>
      </c>
    </row>
    <row r="102" spans="2:6" x14ac:dyDescent="0.3">
      <c r="B102" s="83" t="s">
        <v>267</v>
      </c>
      <c r="C102" s="83" t="s">
        <v>345</v>
      </c>
      <c r="D102" s="84">
        <v>651</v>
      </c>
      <c r="E102" s="84">
        <v>2120</v>
      </c>
      <c r="F102" s="85">
        <v>824</v>
      </c>
    </row>
    <row r="103" spans="2:6" x14ac:dyDescent="0.3">
      <c r="B103" s="83" t="s">
        <v>267</v>
      </c>
      <c r="C103" s="83" t="s">
        <v>346</v>
      </c>
      <c r="D103" s="84">
        <v>757</v>
      </c>
      <c r="E103" s="84">
        <v>2498</v>
      </c>
      <c r="F103" s="85">
        <v>846</v>
      </c>
    </row>
    <row r="104" spans="2:6" x14ac:dyDescent="0.3">
      <c r="B104" s="83" t="s">
        <v>267</v>
      </c>
      <c r="C104" s="83" t="s">
        <v>347</v>
      </c>
      <c r="D104" s="84">
        <v>526</v>
      </c>
      <c r="E104" s="84">
        <v>1902</v>
      </c>
      <c r="F104" s="85">
        <v>743</v>
      </c>
    </row>
    <row r="105" spans="2:6" x14ac:dyDescent="0.3">
      <c r="B105" s="83" t="s">
        <v>267</v>
      </c>
      <c r="C105" s="83" t="s">
        <v>348</v>
      </c>
      <c r="D105" s="84">
        <v>196</v>
      </c>
      <c r="E105" s="84">
        <v>994</v>
      </c>
      <c r="F105" s="85">
        <v>477</v>
      </c>
    </row>
    <row r="106" spans="2:6" x14ac:dyDescent="0.3">
      <c r="B106" s="83" t="s">
        <v>267</v>
      </c>
      <c r="C106" s="83" t="s">
        <v>349</v>
      </c>
      <c r="D106" s="84">
        <v>260</v>
      </c>
      <c r="E106" s="84">
        <v>1010</v>
      </c>
      <c r="F106" s="85">
        <v>575</v>
      </c>
    </row>
    <row r="107" spans="2:6" x14ac:dyDescent="0.3">
      <c r="B107" s="83" t="s">
        <v>267</v>
      </c>
      <c r="C107" s="83" t="s">
        <v>350</v>
      </c>
      <c r="D107" s="84">
        <v>192</v>
      </c>
      <c r="E107" s="84">
        <v>899</v>
      </c>
      <c r="F107" s="85">
        <v>369</v>
      </c>
    </row>
    <row r="108" spans="2:6" x14ac:dyDescent="0.3">
      <c r="B108" s="83" t="s">
        <v>267</v>
      </c>
      <c r="C108" s="83" t="s">
        <v>351</v>
      </c>
      <c r="D108" s="84">
        <v>177</v>
      </c>
      <c r="E108" s="84">
        <v>284</v>
      </c>
      <c r="F108" s="85">
        <v>174</v>
      </c>
    </row>
    <row r="109" spans="2:6" x14ac:dyDescent="0.3">
      <c r="B109" s="83" t="s">
        <v>267</v>
      </c>
      <c r="C109" s="83" t="s">
        <v>352</v>
      </c>
      <c r="D109" s="84">
        <v>741</v>
      </c>
      <c r="E109" s="84">
        <v>1781</v>
      </c>
      <c r="F109" s="85">
        <v>1028</v>
      </c>
    </row>
    <row r="110" spans="2:6" x14ac:dyDescent="0.3">
      <c r="B110" s="83" t="s">
        <v>267</v>
      </c>
      <c r="C110" s="83" t="s">
        <v>353</v>
      </c>
      <c r="D110" s="84">
        <v>174</v>
      </c>
      <c r="E110" s="84">
        <v>773</v>
      </c>
      <c r="F110" s="85">
        <v>237</v>
      </c>
    </row>
    <row r="111" spans="2:6" x14ac:dyDescent="0.3">
      <c r="B111" s="83" t="s">
        <v>267</v>
      </c>
      <c r="C111" s="83" t="s">
        <v>354</v>
      </c>
      <c r="D111" s="84">
        <v>94</v>
      </c>
      <c r="E111" s="84">
        <v>769</v>
      </c>
      <c r="F111" s="85">
        <v>228</v>
      </c>
    </row>
    <row r="112" spans="2:6" x14ac:dyDescent="0.3">
      <c r="B112" s="83" t="s">
        <v>267</v>
      </c>
      <c r="C112" s="83" t="s">
        <v>355</v>
      </c>
      <c r="D112" s="84">
        <v>197</v>
      </c>
      <c r="E112" s="84">
        <v>837</v>
      </c>
      <c r="F112" s="85">
        <v>434</v>
      </c>
    </row>
    <row r="113" spans="2:6" x14ac:dyDescent="0.3">
      <c r="B113" s="83" t="s">
        <v>267</v>
      </c>
      <c r="C113" s="83" t="s">
        <v>356</v>
      </c>
      <c r="D113" s="84">
        <v>318</v>
      </c>
      <c r="E113" s="84">
        <v>1120</v>
      </c>
      <c r="F113" s="85">
        <v>444</v>
      </c>
    </row>
    <row r="114" spans="2:6" x14ac:dyDescent="0.3">
      <c r="B114" s="83" t="s">
        <v>267</v>
      </c>
      <c r="C114" s="83" t="s">
        <v>357</v>
      </c>
      <c r="D114" s="84">
        <v>82</v>
      </c>
      <c r="E114" s="84">
        <v>723</v>
      </c>
      <c r="F114" s="85">
        <v>204</v>
      </c>
    </row>
    <row r="115" spans="2:6" x14ac:dyDescent="0.3">
      <c r="B115" s="83" t="s">
        <v>267</v>
      </c>
      <c r="C115" s="83" t="s">
        <v>358</v>
      </c>
      <c r="D115" s="84">
        <v>206</v>
      </c>
      <c r="E115" s="84">
        <v>550</v>
      </c>
      <c r="F115" s="85">
        <v>229</v>
      </c>
    </row>
    <row r="116" spans="2:6" x14ac:dyDescent="0.3">
      <c r="B116" s="83" t="s">
        <v>267</v>
      </c>
      <c r="C116" s="83" t="s">
        <v>359</v>
      </c>
      <c r="D116" s="84">
        <v>390</v>
      </c>
      <c r="E116" s="84">
        <v>1297</v>
      </c>
      <c r="F116" s="85">
        <v>456</v>
      </c>
    </row>
    <row r="117" spans="2:6" x14ac:dyDescent="0.3">
      <c r="B117" s="83" t="s">
        <v>267</v>
      </c>
      <c r="C117" s="83" t="s">
        <v>360</v>
      </c>
      <c r="D117" s="84">
        <v>111</v>
      </c>
      <c r="E117" s="84">
        <v>1160</v>
      </c>
      <c r="F117" s="85">
        <v>282</v>
      </c>
    </row>
    <row r="118" spans="2:6" x14ac:dyDescent="0.3">
      <c r="B118" s="83" t="s">
        <v>267</v>
      </c>
      <c r="C118" s="83" t="s">
        <v>361</v>
      </c>
      <c r="D118" s="84">
        <v>522</v>
      </c>
      <c r="E118" s="84">
        <v>1667</v>
      </c>
      <c r="F118" s="85">
        <v>556</v>
      </c>
    </row>
    <row r="119" spans="2:6" x14ac:dyDescent="0.3">
      <c r="B119" s="83" t="s">
        <v>267</v>
      </c>
      <c r="C119" s="83" t="s">
        <v>362</v>
      </c>
      <c r="D119" s="84">
        <v>278</v>
      </c>
      <c r="E119" s="84">
        <v>1091</v>
      </c>
      <c r="F119" s="85">
        <v>505</v>
      </c>
    </row>
    <row r="120" spans="2:6" x14ac:dyDescent="0.3">
      <c r="B120" s="83" t="s">
        <v>267</v>
      </c>
      <c r="C120" s="83" t="s">
        <v>363</v>
      </c>
      <c r="D120" s="84">
        <v>0</v>
      </c>
      <c r="E120" s="84">
        <v>0</v>
      </c>
      <c r="F120" s="85">
        <v>0</v>
      </c>
    </row>
    <row r="121" spans="2:6" x14ac:dyDescent="0.3">
      <c r="B121" s="83" t="s">
        <v>267</v>
      </c>
      <c r="C121" s="83" t="s">
        <v>364</v>
      </c>
      <c r="D121" s="84">
        <v>120</v>
      </c>
      <c r="E121" s="84">
        <v>1335</v>
      </c>
      <c r="F121" s="85">
        <v>289</v>
      </c>
    </row>
    <row r="122" spans="2:6" x14ac:dyDescent="0.3">
      <c r="B122" s="83" t="s">
        <v>267</v>
      </c>
      <c r="C122" s="83" t="s">
        <v>365</v>
      </c>
      <c r="D122" s="84">
        <v>316</v>
      </c>
      <c r="E122" s="84">
        <v>1028</v>
      </c>
      <c r="F122" s="85">
        <v>505</v>
      </c>
    </row>
    <row r="123" spans="2:6" x14ac:dyDescent="0.3">
      <c r="B123" s="83" t="s">
        <v>267</v>
      </c>
      <c r="C123" s="83" t="s">
        <v>366</v>
      </c>
      <c r="D123" s="84">
        <v>446</v>
      </c>
      <c r="E123" s="84">
        <v>1763</v>
      </c>
      <c r="F123" s="85">
        <v>527</v>
      </c>
    </row>
    <row r="124" spans="2:6" x14ac:dyDescent="0.3">
      <c r="B124" s="83" t="s">
        <v>267</v>
      </c>
      <c r="C124" s="83" t="s">
        <v>367</v>
      </c>
      <c r="D124" s="84">
        <v>0</v>
      </c>
      <c r="E124" s="84">
        <v>0</v>
      </c>
      <c r="F124" s="85">
        <v>0</v>
      </c>
    </row>
    <row r="125" spans="2:6" x14ac:dyDescent="0.3">
      <c r="B125" s="83" t="s">
        <v>267</v>
      </c>
      <c r="C125" s="83" t="s">
        <v>368</v>
      </c>
      <c r="D125" s="84">
        <v>254</v>
      </c>
      <c r="E125" s="84">
        <v>642</v>
      </c>
      <c r="F125" s="85">
        <v>308</v>
      </c>
    </row>
    <row r="126" spans="2:6" x14ac:dyDescent="0.3">
      <c r="B126" s="83" t="s">
        <v>267</v>
      </c>
      <c r="C126" s="83" t="s">
        <v>369</v>
      </c>
      <c r="D126" s="84">
        <v>157</v>
      </c>
      <c r="E126" s="84">
        <v>440</v>
      </c>
      <c r="F126" s="85">
        <v>436</v>
      </c>
    </row>
    <row r="127" spans="2:6" x14ac:dyDescent="0.3">
      <c r="B127" s="83" t="s">
        <v>267</v>
      </c>
      <c r="C127" s="83" t="s">
        <v>370</v>
      </c>
      <c r="D127" s="84">
        <v>788</v>
      </c>
      <c r="E127" s="84">
        <v>988</v>
      </c>
      <c r="F127" s="85">
        <v>673</v>
      </c>
    </row>
    <row r="128" spans="2:6" x14ac:dyDescent="0.3">
      <c r="B128" s="83" t="s">
        <v>267</v>
      </c>
      <c r="C128" s="83" t="s">
        <v>371</v>
      </c>
      <c r="D128" s="84">
        <v>398</v>
      </c>
      <c r="E128" s="84">
        <v>454</v>
      </c>
      <c r="F128" s="85">
        <v>333</v>
      </c>
    </row>
    <row r="129" spans="2:6" x14ac:dyDescent="0.3">
      <c r="B129" s="83" t="s">
        <v>267</v>
      </c>
      <c r="C129" s="83" t="s">
        <v>372</v>
      </c>
      <c r="D129" s="84">
        <v>796</v>
      </c>
      <c r="E129" s="84">
        <v>912</v>
      </c>
      <c r="F129" s="85">
        <v>687</v>
      </c>
    </row>
    <row r="130" spans="2:6" x14ac:dyDescent="0.3">
      <c r="B130" s="83" t="s">
        <v>267</v>
      </c>
      <c r="C130" s="83" t="s">
        <v>373</v>
      </c>
      <c r="D130" s="84">
        <v>633</v>
      </c>
      <c r="E130" s="84">
        <v>1349</v>
      </c>
      <c r="F130" s="85">
        <v>564</v>
      </c>
    </row>
    <row r="131" spans="2:6" x14ac:dyDescent="0.3">
      <c r="B131" s="83" t="s">
        <v>267</v>
      </c>
      <c r="C131" s="83" t="s">
        <v>374</v>
      </c>
      <c r="D131" s="84">
        <v>1018</v>
      </c>
      <c r="E131" s="84">
        <v>1622</v>
      </c>
      <c r="F131" s="85">
        <v>826</v>
      </c>
    </row>
    <row r="132" spans="2:6" x14ac:dyDescent="0.3">
      <c r="B132" s="83" t="s">
        <v>267</v>
      </c>
      <c r="C132" s="83" t="s">
        <v>375</v>
      </c>
      <c r="D132" s="84">
        <v>356</v>
      </c>
      <c r="E132" s="84">
        <v>429</v>
      </c>
      <c r="F132" s="85">
        <v>621</v>
      </c>
    </row>
    <row r="133" spans="2:6" x14ac:dyDescent="0.3">
      <c r="B133" s="83" t="s">
        <v>267</v>
      </c>
      <c r="C133" s="83" t="s">
        <v>376</v>
      </c>
      <c r="D133" s="84">
        <v>1173</v>
      </c>
      <c r="E133" s="84">
        <v>1342</v>
      </c>
      <c r="F133" s="85">
        <v>605</v>
      </c>
    </row>
    <row r="134" spans="2:6" x14ac:dyDescent="0.3">
      <c r="B134" s="83" t="s">
        <v>267</v>
      </c>
      <c r="C134" s="83" t="s">
        <v>377</v>
      </c>
      <c r="D134" s="84">
        <v>729</v>
      </c>
      <c r="E134" s="84">
        <v>1085</v>
      </c>
      <c r="F134" s="85">
        <v>838</v>
      </c>
    </row>
    <row r="135" spans="2:6" x14ac:dyDescent="0.3">
      <c r="B135" s="83" t="s">
        <v>267</v>
      </c>
      <c r="C135" s="83" t="s">
        <v>378</v>
      </c>
      <c r="D135" s="84">
        <v>935</v>
      </c>
      <c r="E135" s="84">
        <v>1436</v>
      </c>
      <c r="F135" s="85">
        <v>1237</v>
      </c>
    </row>
    <row r="136" spans="2:6" x14ac:dyDescent="0.3">
      <c r="B136" s="83" t="s">
        <v>267</v>
      </c>
      <c r="C136" s="83" t="s">
        <v>379</v>
      </c>
      <c r="D136" s="84">
        <v>930</v>
      </c>
      <c r="E136" s="84">
        <v>1328</v>
      </c>
      <c r="F136" s="85">
        <v>1024</v>
      </c>
    </row>
    <row r="137" spans="2:6" x14ac:dyDescent="0.3">
      <c r="B137" s="83" t="s">
        <v>267</v>
      </c>
      <c r="C137" s="83" t="s">
        <v>380</v>
      </c>
      <c r="D137" s="84">
        <v>1207</v>
      </c>
      <c r="E137" s="84">
        <v>1863</v>
      </c>
      <c r="F137" s="85">
        <v>1375</v>
      </c>
    </row>
    <row r="138" spans="2:6" x14ac:dyDescent="0.3">
      <c r="B138" s="83" t="s">
        <v>267</v>
      </c>
      <c r="C138" s="83" t="s">
        <v>381</v>
      </c>
      <c r="D138" s="84">
        <v>1089</v>
      </c>
      <c r="E138" s="84">
        <v>1554</v>
      </c>
      <c r="F138" s="85">
        <v>945</v>
      </c>
    </row>
    <row r="139" spans="2:6" x14ac:dyDescent="0.3">
      <c r="B139" s="83" t="s">
        <v>267</v>
      </c>
      <c r="C139" s="83" t="s">
        <v>382</v>
      </c>
      <c r="D139" s="84">
        <v>1179</v>
      </c>
      <c r="E139" s="84">
        <v>1541</v>
      </c>
      <c r="F139" s="85">
        <v>1136</v>
      </c>
    </row>
    <row r="140" spans="2:6" x14ac:dyDescent="0.3">
      <c r="B140" s="83" t="s">
        <v>267</v>
      </c>
      <c r="C140" s="83" t="s">
        <v>383</v>
      </c>
      <c r="D140" s="84">
        <v>646</v>
      </c>
      <c r="E140" s="84">
        <v>1144</v>
      </c>
      <c r="F140" s="85">
        <v>1027</v>
      </c>
    </row>
    <row r="141" spans="2:6" x14ac:dyDescent="0.3">
      <c r="B141" s="83" t="s">
        <v>267</v>
      </c>
      <c r="C141" s="83" t="s">
        <v>384</v>
      </c>
      <c r="D141" s="84">
        <v>689</v>
      </c>
      <c r="E141" s="84">
        <v>1352</v>
      </c>
      <c r="F141" s="85">
        <v>777</v>
      </c>
    </row>
    <row r="142" spans="2:6" x14ac:dyDescent="0.3">
      <c r="B142" s="83" t="s">
        <v>267</v>
      </c>
      <c r="C142" s="83" t="s">
        <v>385</v>
      </c>
      <c r="D142" s="84">
        <v>92</v>
      </c>
      <c r="E142" s="84">
        <v>1393</v>
      </c>
      <c r="F142" s="85">
        <v>295</v>
      </c>
    </row>
    <row r="143" spans="2:6" x14ac:dyDescent="0.3">
      <c r="B143" s="83" t="s">
        <v>267</v>
      </c>
      <c r="C143" s="83" t="s">
        <v>386</v>
      </c>
      <c r="D143" s="84">
        <v>361</v>
      </c>
      <c r="E143" s="84">
        <v>4109</v>
      </c>
      <c r="F143" s="85">
        <v>761</v>
      </c>
    </row>
    <row r="144" spans="2:6" x14ac:dyDescent="0.3">
      <c r="B144" s="83" t="s">
        <v>267</v>
      </c>
      <c r="C144" s="83" t="s">
        <v>387</v>
      </c>
      <c r="D144" s="84">
        <v>148</v>
      </c>
      <c r="E144" s="84">
        <v>1510</v>
      </c>
      <c r="F144" s="85">
        <v>300</v>
      </c>
    </row>
    <row r="145" spans="2:6" x14ac:dyDescent="0.3">
      <c r="B145" s="83" t="s">
        <v>267</v>
      </c>
      <c r="C145" s="83" t="s">
        <v>388</v>
      </c>
      <c r="D145" s="84">
        <v>367</v>
      </c>
      <c r="E145" s="84">
        <v>1942</v>
      </c>
      <c r="F145" s="85">
        <v>817</v>
      </c>
    </row>
    <row r="146" spans="2:6" x14ac:dyDescent="0.3">
      <c r="B146" s="83" t="s">
        <v>267</v>
      </c>
      <c r="C146" s="83" t="s">
        <v>389</v>
      </c>
      <c r="D146" s="84">
        <v>96</v>
      </c>
      <c r="E146" s="84">
        <v>249</v>
      </c>
      <c r="F146" s="85">
        <v>191</v>
      </c>
    </row>
    <row r="147" spans="2:6" x14ac:dyDescent="0.3">
      <c r="B147" s="83" t="s">
        <v>267</v>
      </c>
      <c r="C147" s="83" t="s">
        <v>390</v>
      </c>
      <c r="D147" s="84">
        <v>104</v>
      </c>
      <c r="E147" s="84">
        <v>281</v>
      </c>
      <c r="F147" s="85">
        <v>241</v>
      </c>
    </row>
    <row r="148" spans="2:6" x14ac:dyDescent="0.3">
      <c r="B148" s="83" t="s">
        <v>267</v>
      </c>
      <c r="C148" s="83" t="s">
        <v>391</v>
      </c>
      <c r="D148" s="84">
        <v>152</v>
      </c>
      <c r="E148" s="84">
        <v>225</v>
      </c>
      <c r="F148" s="85">
        <v>215</v>
      </c>
    </row>
    <row r="149" spans="2:6" x14ac:dyDescent="0.3">
      <c r="B149" s="83" t="s">
        <v>267</v>
      </c>
      <c r="C149" s="83" t="s">
        <v>392</v>
      </c>
      <c r="D149" s="84">
        <v>661</v>
      </c>
      <c r="E149" s="84">
        <v>1509</v>
      </c>
      <c r="F149" s="85">
        <v>818</v>
      </c>
    </row>
    <row r="150" spans="2:6" x14ac:dyDescent="0.3">
      <c r="B150" s="83" t="s">
        <v>267</v>
      </c>
      <c r="C150" s="83" t="s">
        <v>393</v>
      </c>
      <c r="D150" s="84">
        <v>417</v>
      </c>
      <c r="E150" s="84">
        <v>591</v>
      </c>
      <c r="F150" s="85">
        <v>414</v>
      </c>
    </row>
    <row r="151" spans="2:6" x14ac:dyDescent="0.3">
      <c r="B151" s="83" t="s">
        <v>267</v>
      </c>
      <c r="C151" s="83" t="s">
        <v>394</v>
      </c>
      <c r="D151" s="84">
        <v>588</v>
      </c>
      <c r="E151" s="84">
        <v>1036</v>
      </c>
      <c r="F151" s="85">
        <v>725</v>
      </c>
    </row>
    <row r="152" spans="2:6" x14ac:dyDescent="0.3">
      <c r="B152" s="83" t="s">
        <v>267</v>
      </c>
      <c r="C152" s="83" t="s">
        <v>395</v>
      </c>
      <c r="D152" s="84">
        <v>99</v>
      </c>
      <c r="E152" s="84">
        <v>566</v>
      </c>
      <c r="F152" s="85">
        <v>200</v>
      </c>
    </row>
    <row r="153" spans="2:6" x14ac:dyDescent="0.3">
      <c r="B153" s="83" t="s">
        <v>267</v>
      </c>
      <c r="C153" s="83" t="s">
        <v>396</v>
      </c>
      <c r="D153" s="84">
        <v>1113</v>
      </c>
      <c r="E153" s="84">
        <v>1539</v>
      </c>
      <c r="F153" s="85">
        <v>1209</v>
      </c>
    </row>
    <row r="154" spans="2:6" x14ac:dyDescent="0.3">
      <c r="B154" s="83" t="s">
        <v>267</v>
      </c>
      <c r="C154" s="83" t="s">
        <v>397</v>
      </c>
      <c r="D154" s="84">
        <v>1462</v>
      </c>
      <c r="E154" s="84">
        <v>1993</v>
      </c>
      <c r="F154" s="85">
        <v>1444</v>
      </c>
    </row>
    <row r="155" spans="2:6" x14ac:dyDescent="0.3">
      <c r="B155" s="83" t="s">
        <v>267</v>
      </c>
      <c r="C155" s="83" t="s">
        <v>398</v>
      </c>
      <c r="D155" s="84">
        <v>1094</v>
      </c>
      <c r="E155" s="84">
        <v>1924</v>
      </c>
      <c r="F155" s="85">
        <v>1466</v>
      </c>
    </row>
    <row r="156" spans="2:6" x14ac:dyDescent="0.3">
      <c r="B156" s="83" t="s">
        <v>267</v>
      </c>
      <c r="C156" s="83" t="s">
        <v>399</v>
      </c>
      <c r="D156" s="84">
        <v>924</v>
      </c>
      <c r="E156" s="84">
        <v>1799</v>
      </c>
      <c r="F156" s="85">
        <v>1269</v>
      </c>
    </row>
    <row r="157" spans="2:6" x14ac:dyDescent="0.3">
      <c r="B157" s="83" t="s">
        <v>267</v>
      </c>
      <c r="C157" s="83" t="s">
        <v>400</v>
      </c>
      <c r="D157" s="84">
        <v>0</v>
      </c>
      <c r="E157" s="84">
        <v>0</v>
      </c>
      <c r="F157" s="85">
        <v>0</v>
      </c>
    </row>
    <row r="158" spans="2:6" x14ac:dyDescent="0.3">
      <c r="B158" s="83" t="s">
        <v>267</v>
      </c>
      <c r="C158" s="83" t="s">
        <v>401</v>
      </c>
      <c r="D158" s="84">
        <v>296</v>
      </c>
      <c r="E158" s="84">
        <v>443</v>
      </c>
      <c r="F158" s="85">
        <v>157</v>
      </c>
    </row>
    <row r="159" spans="2:6" x14ac:dyDescent="0.3">
      <c r="B159" s="83" t="s">
        <v>267</v>
      </c>
      <c r="C159" s="83" t="s">
        <v>402</v>
      </c>
      <c r="D159" s="84">
        <v>858</v>
      </c>
      <c r="E159" s="84">
        <v>1562</v>
      </c>
      <c r="F159" s="85">
        <v>832</v>
      </c>
    </row>
    <row r="160" spans="2:6" x14ac:dyDescent="0.3">
      <c r="B160" s="83" t="s">
        <v>267</v>
      </c>
      <c r="C160" s="83" t="s">
        <v>403</v>
      </c>
      <c r="D160" s="84">
        <v>487</v>
      </c>
      <c r="E160" s="84">
        <v>821</v>
      </c>
      <c r="F160" s="85">
        <v>556</v>
      </c>
    </row>
    <row r="161" spans="2:6" x14ac:dyDescent="0.3">
      <c r="B161" s="83" t="s">
        <v>267</v>
      </c>
      <c r="C161" s="83" t="s">
        <v>404</v>
      </c>
      <c r="D161" s="84">
        <v>985</v>
      </c>
      <c r="E161" s="84">
        <v>2100</v>
      </c>
      <c r="F161" s="85">
        <v>1402</v>
      </c>
    </row>
    <row r="162" spans="2:6" x14ac:dyDescent="0.3">
      <c r="B162" s="83" t="s">
        <v>267</v>
      </c>
      <c r="C162" s="83" t="s">
        <v>405</v>
      </c>
      <c r="D162" s="84">
        <v>430</v>
      </c>
      <c r="E162" s="84">
        <v>976</v>
      </c>
      <c r="F162" s="85">
        <v>616</v>
      </c>
    </row>
    <row r="163" spans="2:6" x14ac:dyDescent="0.3">
      <c r="B163" s="83" t="s">
        <v>267</v>
      </c>
      <c r="C163" s="83" t="s">
        <v>406</v>
      </c>
      <c r="D163" s="84">
        <v>11</v>
      </c>
      <c r="E163" s="84">
        <v>4</v>
      </c>
      <c r="F163" s="85">
        <v>351</v>
      </c>
    </row>
    <row r="164" spans="2:6" x14ac:dyDescent="0.3">
      <c r="B164" s="83" t="s">
        <v>267</v>
      </c>
      <c r="C164" s="83" t="s">
        <v>407</v>
      </c>
      <c r="D164" s="84">
        <v>370</v>
      </c>
      <c r="E164" s="84">
        <v>480</v>
      </c>
      <c r="F164" s="85">
        <v>398</v>
      </c>
    </row>
    <row r="165" spans="2:6" x14ac:dyDescent="0.3">
      <c r="B165" s="83" t="s">
        <v>267</v>
      </c>
      <c r="C165" s="83" t="s">
        <v>408</v>
      </c>
      <c r="D165" s="84">
        <v>778</v>
      </c>
      <c r="E165" s="84">
        <v>1343</v>
      </c>
      <c r="F165" s="85">
        <v>1071</v>
      </c>
    </row>
    <row r="166" spans="2:6" x14ac:dyDescent="0.3">
      <c r="B166" s="83" t="s">
        <v>267</v>
      </c>
      <c r="C166" s="83" t="s">
        <v>409</v>
      </c>
      <c r="D166" s="84">
        <v>783</v>
      </c>
      <c r="E166" s="84">
        <v>1429</v>
      </c>
      <c r="F166" s="85">
        <v>1018</v>
      </c>
    </row>
    <row r="167" spans="2:6" x14ac:dyDescent="0.3">
      <c r="B167" s="83" t="s">
        <v>267</v>
      </c>
      <c r="C167" s="83" t="s">
        <v>410</v>
      </c>
      <c r="D167" s="84">
        <v>1376</v>
      </c>
      <c r="E167" s="84">
        <v>2314</v>
      </c>
      <c r="F167" s="85">
        <v>1440</v>
      </c>
    </row>
    <row r="168" spans="2:6" x14ac:dyDescent="0.3">
      <c r="B168" s="83" t="s">
        <v>267</v>
      </c>
      <c r="C168" s="83" t="s">
        <v>411</v>
      </c>
      <c r="D168" s="84">
        <v>717</v>
      </c>
      <c r="E168" s="84">
        <v>1732</v>
      </c>
      <c r="F168" s="85">
        <v>1623</v>
      </c>
    </row>
    <row r="169" spans="2:6" x14ac:dyDescent="0.3">
      <c r="B169" s="83" t="s">
        <v>267</v>
      </c>
      <c r="C169" s="83" t="s">
        <v>412</v>
      </c>
      <c r="D169" s="84">
        <v>301</v>
      </c>
      <c r="E169" s="84">
        <v>720</v>
      </c>
      <c r="F169" s="85">
        <v>629</v>
      </c>
    </row>
    <row r="170" spans="2:6" x14ac:dyDescent="0.3">
      <c r="B170" s="83" t="s">
        <v>267</v>
      </c>
      <c r="C170" s="83" t="s">
        <v>413</v>
      </c>
      <c r="D170" s="84">
        <v>179</v>
      </c>
      <c r="E170" s="84">
        <v>303</v>
      </c>
      <c r="F170" s="85">
        <v>258</v>
      </c>
    </row>
    <row r="171" spans="2:6" x14ac:dyDescent="0.3">
      <c r="B171" s="83" t="s">
        <v>267</v>
      </c>
      <c r="C171" s="83" t="s">
        <v>414</v>
      </c>
      <c r="D171" s="84">
        <v>919</v>
      </c>
      <c r="E171" s="84">
        <v>1445</v>
      </c>
      <c r="F171" s="85">
        <v>1250</v>
      </c>
    </row>
    <row r="172" spans="2:6" x14ac:dyDescent="0.3">
      <c r="B172" s="83" t="s">
        <v>267</v>
      </c>
      <c r="C172" s="83" t="s">
        <v>415</v>
      </c>
      <c r="D172" s="84">
        <v>396</v>
      </c>
      <c r="E172" s="84">
        <v>704</v>
      </c>
      <c r="F172" s="85">
        <v>712</v>
      </c>
    </row>
    <row r="173" spans="2:6" x14ac:dyDescent="0.3">
      <c r="B173" s="83" t="s">
        <v>267</v>
      </c>
      <c r="C173" s="83" t="s">
        <v>416</v>
      </c>
      <c r="D173" s="84">
        <v>387</v>
      </c>
      <c r="E173" s="84">
        <v>735</v>
      </c>
      <c r="F173" s="85">
        <v>677</v>
      </c>
    </row>
    <row r="174" spans="2:6" x14ac:dyDescent="0.3">
      <c r="B174" s="83" t="s">
        <v>267</v>
      </c>
      <c r="C174" s="83" t="s">
        <v>417</v>
      </c>
      <c r="D174" s="84">
        <v>869</v>
      </c>
      <c r="E174" s="84">
        <v>1267</v>
      </c>
      <c r="F174" s="85">
        <v>801</v>
      </c>
    </row>
    <row r="175" spans="2:6" x14ac:dyDescent="0.3">
      <c r="B175" s="83" t="s">
        <v>267</v>
      </c>
      <c r="C175" s="83" t="s">
        <v>418</v>
      </c>
      <c r="D175" s="84">
        <v>1500</v>
      </c>
      <c r="E175" s="84">
        <v>2104</v>
      </c>
      <c r="F175" s="85">
        <v>1570</v>
      </c>
    </row>
    <row r="176" spans="2:6" x14ac:dyDescent="0.3">
      <c r="B176" s="83" t="s">
        <v>267</v>
      </c>
      <c r="C176" s="83" t="s">
        <v>419</v>
      </c>
      <c r="D176" s="84">
        <v>1064</v>
      </c>
      <c r="E176" s="84">
        <v>1509</v>
      </c>
      <c r="F176" s="85">
        <v>1126</v>
      </c>
    </row>
    <row r="177" spans="2:6" x14ac:dyDescent="0.3">
      <c r="B177" s="83" t="s">
        <v>267</v>
      </c>
      <c r="C177" s="83" t="s">
        <v>420</v>
      </c>
      <c r="D177" s="84">
        <v>1272</v>
      </c>
      <c r="E177" s="84">
        <v>2058</v>
      </c>
      <c r="F177" s="85">
        <v>1702</v>
      </c>
    </row>
    <row r="178" spans="2:6" x14ac:dyDescent="0.3">
      <c r="B178" s="83" t="s">
        <v>267</v>
      </c>
      <c r="C178" s="83" t="s">
        <v>421</v>
      </c>
      <c r="D178" s="84">
        <v>916</v>
      </c>
      <c r="E178" s="84">
        <v>1326</v>
      </c>
      <c r="F178" s="85">
        <v>840</v>
      </c>
    </row>
    <row r="179" spans="2:6" x14ac:dyDescent="0.3">
      <c r="B179" s="83" t="s">
        <v>267</v>
      </c>
      <c r="C179" s="83" t="s">
        <v>422</v>
      </c>
      <c r="D179" s="84">
        <v>877</v>
      </c>
      <c r="E179" s="84">
        <v>1498</v>
      </c>
      <c r="F179" s="85">
        <v>1274</v>
      </c>
    </row>
    <row r="180" spans="2:6" x14ac:dyDescent="0.3">
      <c r="B180" s="83" t="s">
        <v>267</v>
      </c>
      <c r="C180" s="83" t="s">
        <v>423</v>
      </c>
      <c r="D180" s="84">
        <v>716</v>
      </c>
      <c r="E180" s="84">
        <v>1119</v>
      </c>
      <c r="F180" s="85">
        <v>837</v>
      </c>
    </row>
    <row r="181" spans="2:6" x14ac:dyDescent="0.3">
      <c r="B181" s="83" t="s">
        <v>267</v>
      </c>
      <c r="C181" s="83" t="s">
        <v>424</v>
      </c>
      <c r="D181" s="84">
        <v>772</v>
      </c>
      <c r="E181" s="84">
        <v>1410</v>
      </c>
      <c r="F181" s="85">
        <v>1199</v>
      </c>
    </row>
    <row r="182" spans="2:6" x14ac:dyDescent="0.3">
      <c r="B182" s="83" t="s">
        <v>267</v>
      </c>
      <c r="C182" s="83" t="s">
        <v>425</v>
      </c>
      <c r="D182" s="84">
        <v>1190</v>
      </c>
      <c r="E182" s="84">
        <v>1969</v>
      </c>
      <c r="F182" s="85">
        <v>1597</v>
      </c>
    </row>
  </sheetData>
  <mergeCells count="1">
    <mergeCell ref="D23:F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A13-83EC-409B-9CFC-067DC316D54F}">
  <dimension ref="A2:H22"/>
  <sheetViews>
    <sheetView workbookViewId="0">
      <selection activeCell="H17" sqref="H17"/>
    </sheetView>
  </sheetViews>
  <sheetFormatPr defaultRowHeight="14.4" x14ac:dyDescent="0.3"/>
  <cols>
    <col min="1" max="1" width="2.44140625" customWidth="1"/>
    <col min="2" max="2" width="7.6640625" customWidth="1"/>
    <col min="3" max="3" width="9.109375"/>
    <col min="4" max="4" width="14.44140625" bestFit="1" customWidth="1"/>
    <col min="5" max="5" width="16.5546875" bestFit="1" customWidth="1"/>
    <col min="6" max="6" width="9.109375"/>
    <col min="7" max="7" width="12.5546875" customWidth="1"/>
  </cols>
  <sheetData>
    <row r="2" spans="1:8" x14ac:dyDescent="0.3">
      <c r="B2" s="63" t="s">
        <v>426</v>
      </c>
      <c r="C2" s="63" t="s">
        <v>427</v>
      </c>
      <c r="D2" s="63" t="s">
        <v>428</v>
      </c>
      <c r="E2" s="63" t="s">
        <v>429</v>
      </c>
    </row>
    <row r="3" spans="1:8" x14ac:dyDescent="0.3">
      <c r="B3" s="64">
        <v>1</v>
      </c>
      <c r="C3" s="86">
        <v>8000</v>
      </c>
      <c r="D3" s="64" t="s">
        <v>430</v>
      </c>
      <c r="E3" s="64">
        <v>10</v>
      </c>
    </row>
    <row r="4" spans="1:8" x14ac:dyDescent="0.3">
      <c r="B4" s="64">
        <v>2</v>
      </c>
      <c r="C4" s="86">
        <v>11000</v>
      </c>
      <c r="D4" s="64" t="s">
        <v>430</v>
      </c>
      <c r="E4" s="64">
        <v>9</v>
      </c>
    </row>
    <row r="5" spans="1:8" x14ac:dyDescent="0.3">
      <c r="B5" s="64">
        <v>3</v>
      </c>
      <c r="C5" s="86">
        <v>6000</v>
      </c>
      <c r="D5" s="64" t="s">
        <v>431</v>
      </c>
      <c r="E5" s="64">
        <v>5</v>
      </c>
    </row>
    <row r="6" spans="1:8" x14ac:dyDescent="0.3">
      <c r="B6" s="64">
        <v>4</v>
      </c>
      <c r="C6" s="86">
        <v>15000</v>
      </c>
      <c r="D6" s="64" t="s">
        <v>430</v>
      </c>
      <c r="E6" s="64">
        <v>10</v>
      </c>
    </row>
    <row r="7" spans="1:8" x14ac:dyDescent="0.3">
      <c r="B7" s="64">
        <v>5</v>
      </c>
      <c r="C7" s="86">
        <v>10000</v>
      </c>
      <c r="D7" s="64" t="s">
        <v>431</v>
      </c>
      <c r="E7" s="64">
        <v>2</v>
      </c>
    </row>
    <row r="8" spans="1:8" x14ac:dyDescent="0.3">
      <c r="B8" s="64">
        <v>6</v>
      </c>
      <c r="C8" s="86">
        <v>15000</v>
      </c>
      <c r="D8" s="64" t="s">
        <v>430</v>
      </c>
      <c r="E8" s="64">
        <v>5</v>
      </c>
    </row>
    <row r="9" spans="1:8" x14ac:dyDescent="0.3">
      <c r="B9" s="64">
        <v>7</v>
      </c>
      <c r="C9" s="86">
        <v>13000</v>
      </c>
      <c r="D9" s="64" t="s">
        <v>430</v>
      </c>
      <c r="E9" s="64">
        <v>999</v>
      </c>
    </row>
    <row r="10" spans="1:8" x14ac:dyDescent="0.3">
      <c r="B10" s="64">
        <v>8</v>
      </c>
      <c r="C10" s="86">
        <v>8000</v>
      </c>
      <c r="D10" s="64" t="s">
        <v>430</v>
      </c>
      <c r="E10" s="64">
        <v>2</v>
      </c>
    </row>
    <row r="11" spans="1:8" x14ac:dyDescent="0.3">
      <c r="B11" s="64">
        <v>9</v>
      </c>
      <c r="C11" s="86">
        <v>11000</v>
      </c>
      <c r="D11" s="64" t="s">
        <v>431</v>
      </c>
      <c r="E11" s="64">
        <v>5</v>
      </c>
    </row>
    <row r="12" spans="1:8" x14ac:dyDescent="0.3">
      <c r="B12" s="64">
        <v>10</v>
      </c>
      <c r="C12" s="86">
        <v>9000</v>
      </c>
      <c r="D12" s="64" t="s">
        <v>430</v>
      </c>
      <c r="E12" s="64">
        <v>6</v>
      </c>
    </row>
    <row r="15" spans="1:8" ht="15" thickBot="1" x14ac:dyDescent="0.35">
      <c r="B15" s="87" t="s">
        <v>432</v>
      </c>
    </row>
    <row r="16" spans="1:8" ht="15" thickBot="1" x14ac:dyDescent="0.35">
      <c r="A16">
        <v>1</v>
      </c>
      <c r="B16" t="s">
        <v>433</v>
      </c>
      <c r="H16" s="89">
        <f>SUMIF(D3:D12,"Yes",C3:C12)</f>
        <v>79000</v>
      </c>
    </row>
    <row r="17" spans="1:8" ht="15" thickBot="1" x14ac:dyDescent="0.35">
      <c r="A17">
        <v>2</v>
      </c>
      <c r="B17" t="s">
        <v>434</v>
      </c>
      <c r="H17" s="88">
        <f>SUMIF(D2:D12,"No",C2:C12)</f>
        <v>27000</v>
      </c>
    </row>
    <row r="18" spans="1:8" ht="15" thickBot="1" x14ac:dyDescent="0.35"/>
    <row r="19" spans="1:8" ht="15" thickBot="1" x14ac:dyDescent="0.35">
      <c r="A19">
        <v>3</v>
      </c>
      <c r="B19" t="s">
        <v>435</v>
      </c>
      <c r="H19" s="88">
        <f>SUMIF(C2:C12,"&gt;10000",E2:E12)</f>
        <v>1028</v>
      </c>
    </row>
    <row r="20" spans="1:8" ht="15" thickBot="1" x14ac:dyDescent="0.35"/>
    <row r="21" spans="1:8" ht="15" thickBot="1" x14ac:dyDescent="0.35">
      <c r="A21">
        <v>4</v>
      </c>
      <c r="B21" t="s">
        <v>436</v>
      </c>
      <c r="H21" s="88">
        <f>SUMIF(C2:C12,"&gt;10000")</f>
        <v>65000</v>
      </c>
    </row>
    <row r="22" spans="1:8" ht="15" thickBot="1" x14ac:dyDescent="0.35">
      <c r="A22">
        <v>5</v>
      </c>
      <c r="B22" t="s">
        <v>437</v>
      </c>
      <c r="H22" s="88">
        <f>SUMIF(C2:C12,"&lt;9500")</f>
        <v>31000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41ED-7DBC-4D27-B5CE-FB09E3DE4AF7}">
  <dimension ref="A2:K52"/>
  <sheetViews>
    <sheetView topLeftCell="A31" zoomScale="116" workbookViewId="0">
      <selection activeCell="B42" sqref="B42:K48"/>
    </sheetView>
  </sheetViews>
  <sheetFormatPr defaultRowHeight="14.4" x14ac:dyDescent="0.3"/>
  <cols>
    <col min="1" max="1" width="2" bestFit="1" customWidth="1"/>
    <col min="2" max="2" width="18.109375" customWidth="1"/>
    <col min="3" max="3" width="12.44140625" bestFit="1" customWidth="1"/>
    <col min="4" max="4" width="8.44140625" bestFit="1" customWidth="1"/>
    <col min="5" max="5" width="11.5546875" bestFit="1" customWidth="1"/>
  </cols>
  <sheetData>
    <row r="2" spans="1:11" x14ac:dyDescent="0.3">
      <c r="A2" s="90"/>
      <c r="B2" s="91" t="s">
        <v>438</v>
      </c>
      <c r="C2" s="90"/>
      <c r="D2" s="90"/>
      <c r="E2" s="90"/>
      <c r="F2" s="90"/>
      <c r="G2" s="90"/>
      <c r="H2" s="90"/>
      <c r="I2" s="90"/>
      <c r="J2" s="90"/>
      <c r="K2" s="90"/>
    </row>
    <row r="3" spans="1:11" x14ac:dyDescent="0.3">
      <c r="A3" s="90"/>
      <c r="B3" s="92" t="s">
        <v>1</v>
      </c>
      <c r="C3" s="92" t="s">
        <v>439</v>
      </c>
      <c r="D3" s="92" t="s">
        <v>440</v>
      </c>
      <c r="E3" s="92" t="s">
        <v>441</v>
      </c>
      <c r="F3" s="90"/>
      <c r="G3" s="90"/>
      <c r="H3" s="90"/>
      <c r="I3" s="90"/>
      <c r="J3" s="90"/>
      <c r="K3" s="90"/>
    </row>
    <row r="4" spans="1:11" x14ac:dyDescent="0.3">
      <c r="A4" s="90"/>
      <c r="B4" s="93" t="s">
        <v>442</v>
      </c>
      <c r="C4" s="93" t="s">
        <v>443</v>
      </c>
      <c r="D4" s="93" t="s">
        <v>444</v>
      </c>
      <c r="E4" s="93">
        <v>28</v>
      </c>
      <c r="F4" s="90"/>
      <c r="G4" s="90"/>
      <c r="H4" s="90"/>
      <c r="I4" s="90"/>
      <c r="J4" s="90"/>
      <c r="K4" s="90"/>
    </row>
    <row r="5" spans="1:11" x14ac:dyDescent="0.3">
      <c r="A5" s="90"/>
      <c r="B5" s="93" t="s">
        <v>445</v>
      </c>
      <c r="C5" s="93" t="s">
        <v>446</v>
      </c>
      <c r="D5" s="93" t="s">
        <v>447</v>
      </c>
      <c r="E5" s="93">
        <v>8</v>
      </c>
      <c r="F5" s="90"/>
      <c r="G5" s="90"/>
      <c r="H5" s="90"/>
      <c r="I5" s="90"/>
      <c r="J5" s="90"/>
      <c r="K5" s="90"/>
    </row>
    <row r="6" spans="1:11" x14ac:dyDescent="0.3">
      <c r="A6" s="90"/>
      <c r="B6" s="93" t="s">
        <v>448</v>
      </c>
      <c r="C6" s="93" t="s">
        <v>449</v>
      </c>
      <c r="D6" s="93" t="s">
        <v>444</v>
      </c>
      <c r="E6" s="93">
        <v>19</v>
      </c>
      <c r="F6" s="90"/>
      <c r="G6" s="90"/>
      <c r="H6" s="90"/>
      <c r="I6" s="90"/>
      <c r="J6" s="90"/>
      <c r="K6" s="90"/>
    </row>
    <row r="7" spans="1:11" x14ac:dyDescent="0.3">
      <c r="A7" s="90"/>
      <c r="B7" s="93" t="s">
        <v>450</v>
      </c>
      <c r="C7" s="93" t="s">
        <v>451</v>
      </c>
      <c r="D7" s="93" t="s">
        <v>452</v>
      </c>
      <c r="E7" s="93">
        <v>2</v>
      </c>
      <c r="F7" s="90"/>
      <c r="G7" s="90"/>
      <c r="H7" s="90"/>
      <c r="I7" s="90"/>
      <c r="J7" s="90"/>
      <c r="K7" s="90"/>
    </row>
    <row r="8" spans="1:11" x14ac:dyDescent="0.3">
      <c r="A8" s="90"/>
      <c r="B8" s="93" t="s">
        <v>453</v>
      </c>
      <c r="C8" s="93" t="s">
        <v>449</v>
      </c>
      <c r="D8" s="93" t="s">
        <v>454</v>
      </c>
      <c r="E8" s="93">
        <v>5</v>
      </c>
      <c r="F8" s="90"/>
      <c r="G8" s="90"/>
      <c r="H8" s="90"/>
      <c r="I8" s="90"/>
      <c r="J8" s="90"/>
      <c r="K8" s="90"/>
    </row>
    <row r="9" spans="1:11" x14ac:dyDescent="0.3">
      <c r="A9" s="90"/>
      <c r="B9" s="93" t="s">
        <v>455</v>
      </c>
      <c r="C9" s="93" t="s">
        <v>446</v>
      </c>
      <c r="D9" s="93" t="s">
        <v>444</v>
      </c>
      <c r="E9" s="93">
        <v>9</v>
      </c>
      <c r="F9" s="90"/>
      <c r="G9" s="90"/>
      <c r="H9" s="90"/>
      <c r="I9" s="90"/>
      <c r="J9" s="90"/>
      <c r="K9" s="90"/>
    </row>
    <row r="10" spans="1:11" x14ac:dyDescent="0.3">
      <c r="A10" s="90"/>
      <c r="B10" s="93" t="s">
        <v>456</v>
      </c>
      <c r="C10" s="93" t="s">
        <v>449</v>
      </c>
      <c r="D10" s="93" t="s">
        <v>457</v>
      </c>
      <c r="E10" s="93">
        <v>18</v>
      </c>
      <c r="F10" s="90"/>
      <c r="G10" s="90"/>
      <c r="H10" s="90"/>
      <c r="I10" s="90"/>
      <c r="J10" s="90"/>
      <c r="K10" s="90"/>
    </row>
    <row r="11" spans="1:11" x14ac:dyDescent="0.3">
      <c r="A11" s="90"/>
      <c r="B11" s="93" t="s">
        <v>458</v>
      </c>
      <c r="C11" s="93" t="s">
        <v>443</v>
      </c>
      <c r="D11" s="93" t="s">
        <v>444</v>
      </c>
      <c r="E11" s="93">
        <v>11</v>
      </c>
      <c r="F11" s="90"/>
      <c r="G11" s="90"/>
      <c r="H11" s="90"/>
      <c r="I11" s="90"/>
      <c r="J11" s="90"/>
      <c r="K11" s="90"/>
    </row>
    <row r="12" spans="1:11" x14ac:dyDescent="0.3">
      <c r="A12" s="90"/>
      <c r="B12" s="93" t="s">
        <v>459</v>
      </c>
      <c r="C12" s="93" t="s">
        <v>451</v>
      </c>
      <c r="D12" s="93" t="s">
        <v>460</v>
      </c>
      <c r="E12" s="93">
        <v>3</v>
      </c>
      <c r="F12" s="90"/>
      <c r="G12" s="90"/>
      <c r="H12" s="90"/>
      <c r="I12" s="90"/>
      <c r="J12" s="90"/>
      <c r="K12" s="90"/>
    </row>
    <row r="13" spans="1:11" x14ac:dyDescent="0.3">
      <c r="A13" s="90"/>
      <c r="B13" s="93" t="s">
        <v>461</v>
      </c>
      <c r="C13" s="93" t="s">
        <v>446</v>
      </c>
      <c r="D13" s="93" t="s">
        <v>462</v>
      </c>
      <c r="E13" s="93">
        <v>15</v>
      </c>
      <c r="F13" s="90"/>
      <c r="G13" s="90"/>
      <c r="H13" s="90"/>
      <c r="I13" s="90"/>
      <c r="J13" s="90"/>
      <c r="K13" s="90"/>
    </row>
    <row r="14" spans="1:11" x14ac:dyDescent="0.3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</row>
    <row r="15" spans="1:11" x14ac:dyDescent="0.3">
      <c r="A15" s="90"/>
      <c r="B15" s="94" t="s">
        <v>463</v>
      </c>
      <c r="C15" s="90"/>
      <c r="D15" s="90"/>
      <c r="E15" s="95" t="s">
        <v>464</v>
      </c>
      <c r="F15" s="90"/>
      <c r="G15" s="90"/>
      <c r="H15" s="90"/>
      <c r="I15" s="90"/>
      <c r="J15" s="90"/>
      <c r="K15" s="90"/>
    </row>
    <row r="16" spans="1:11" x14ac:dyDescent="0.3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</row>
    <row r="17" spans="1:11" x14ac:dyDescent="0.3">
      <c r="A17" s="90">
        <v>1</v>
      </c>
      <c r="B17" s="96" t="s">
        <v>465</v>
      </c>
      <c r="C17" s="90"/>
      <c r="D17" s="90"/>
      <c r="E17" s="90"/>
      <c r="F17" s="90"/>
      <c r="G17" s="90"/>
      <c r="H17" s="90"/>
      <c r="I17" s="90"/>
      <c r="J17" s="90"/>
      <c r="K17" s="90"/>
    </row>
    <row r="18" spans="1:11" x14ac:dyDescent="0.3">
      <c r="A18" s="90"/>
      <c r="B18" s="90"/>
      <c r="C18" s="97" t="s">
        <v>466</v>
      </c>
      <c r="D18" s="97"/>
      <c r="E18" s="90"/>
      <c r="F18" s="90"/>
      <c r="G18" s="90"/>
      <c r="H18" s="90"/>
      <c r="I18" s="90"/>
      <c r="J18" s="90"/>
      <c r="K18" s="90"/>
    </row>
    <row r="19" spans="1:11" x14ac:dyDescent="0.3">
      <c r="A19" s="90"/>
      <c r="B19" s="98" t="s">
        <v>111</v>
      </c>
      <c r="C19" s="99">
        <f>SUMIF(D4:D13,"USA",E4:E13)</f>
        <v>67</v>
      </c>
      <c r="D19" s="90"/>
      <c r="E19" s="90"/>
      <c r="F19" s="90"/>
      <c r="G19" s="90"/>
      <c r="H19" s="90"/>
      <c r="I19" s="90"/>
      <c r="J19" s="90"/>
      <c r="K19" s="90"/>
    </row>
    <row r="20" spans="1:11" x14ac:dyDescent="0.3">
      <c r="A20" s="90"/>
      <c r="B20" s="126"/>
      <c r="C20" s="126"/>
      <c r="D20" s="126"/>
      <c r="E20" s="126"/>
      <c r="F20" s="126"/>
      <c r="G20" s="126"/>
      <c r="H20" s="126"/>
      <c r="I20" s="126"/>
      <c r="J20" s="126"/>
      <c r="K20" s="126"/>
    </row>
    <row r="21" spans="1:11" x14ac:dyDescent="0.3">
      <c r="A21" s="90"/>
      <c r="B21" s="126"/>
      <c r="C21" s="126"/>
      <c r="D21" s="126"/>
      <c r="E21" s="126"/>
      <c r="F21" s="126"/>
      <c r="G21" s="126"/>
      <c r="H21" s="126"/>
      <c r="I21" s="126"/>
      <c r="J21" s="126"/>
      <c r="K21" s="126"/>
    </row>
    <row r="22" spans="1:11" x14ac:dyDescent="0.3">
      <c r="A22" s="90"/>
      <c r="B22" s="126"/>
      <c r="C22" s="126"/>
      <c r="D22" s="126"/>
      <c r="E22" s="126"/>
      <c r="F22" s="126"/>
      <c r="G22" s="126"/>
      <c r="H22" s="126"/>
      <c r="I22" s="126"/>
      <c r="J22" s="126"/>
      <c r="K22" s="126"/>
    </row>
    <row r="23" spans="1:11" x14ac:dyDescent="0.3">
      <c r="A23" s="90"/>
      <c r="B23" s="126"/>
      <c r="C23" s="126"/>
      <c r="D23" s="126"/>
      <c r="E23" s="126"/>
      <c r="F23" s="126"/>
      <c r="G23" s="126"/>
      <c r="H23" s="126"/>
      <c r="I23" s="126"/>
      <c r="J23" s="126"/>
      <c r="K23" s="126"/>
    </row>
    <row r="24" spans="1:11" x14ac:dyDescent="0.3">
      <c r="A24" s="90"/>
      <c r="B24" s="126"/>
      <c r="C24" s="126"/>
      <c r="D24" s="126"/>
      <c r="E24" s="126"/>
      <c r="F24" s="126"/>
      <c r="G24" s="126"/>
      <c r="H24" s="126"/>
      <c r="I24" s="126"/>
      <c r="J24" s="126"/>
      <c r="K24" s="126"/>
    </row>
    <row r="25" spans="1:11" x14ac:dyDescent="0.3">
      <c r="A25" s="90"/>
      <c r="B25" s="126"/>
      <c r="C25" s="126"/>
      <c r="D25" s="126"/>
      <c r="E25" s="126"/>
      <c r="F25" s="126"/>
      <c r="G25" s="126"/>
      <c r="H25" s="126"/>
      <c r="I25" s="126"/>
      <c r="J25" s="126"/>
      <c r="K25" s="126"/>
    </row>
    <row r="26" spans="1:11" x14ac:dyDescent="0.3">
      <c r="A26" s="90"/>
      <c r="B26" s="126"/>
      <c r="C26" s="126"/>
      <c r="D26" s="126"/>
      <c r="E26" s="126"/>
      <c r="F26" s="126"/>
      <c r="G26" s="126"/>
      <c r="H26" s="126"/>
      <c r="I26" s="126"/>
      <c r="J26" s="126"/>
      <c r="K26" s="126"/>
    </row>
    <row r="27" spans="1:11" x14ac:dyDescent="0.3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</row>
    <row r="28" spans="1:11" x14ac:dyDescent="0.3">
      <c r="A28" s="90">
        <v>2</v>
      </c>
      <c r="B28" s="96" t="s">
        <v>467</v>
      </c>
      <c r="C28" s="90"/>
      <c r="D28" s="90"/>
      <c r="E28" s="90"/>
      <c r="F28" s="90"/>
      <c r="G28" s="90"/>
      <c r="H28" s="90"/>
      <c r="I28" s="90"/>
      <c r="J28" s="90"/>
      <c r="K28" s="90"/>
    </row>
    <row r="29" spans="1:11" x14ac:dyDescent="0.3">
      <c r="A29" s="90"/>
      <c r="B29" s="90"/>
      <c r="C29" s="97" t="s">
        <v>466</v>
      </c>
      <c r="D29" s="97"/>
      <c r="E29" s="90"/>
      <c r="F29" s="90"/>
      <c r="G29" s="90"/>
      <c r="H29" s="90"/>
      <c r="I29" s="90"/>
      <c r="J29" s="90"/>
      <c r="K29" s="90"/>
    </row>
    <row r="30" spans="1:11" x14ac:dyDescent="0.3">
      <c r="A30" s="90"/>
      <c r="B30" s="98" t="s">
        <v>111</v>
      </c>
      <c r="C30" s="99">
        <f>SUMIF(C4:C13,"Figure Skating",E4:E13)</f>
        <v>5</v>
      </c>
      <c r="D30" s="90"/>
      <c r="E30" s="90"/>
      <c r="F30" s="90"/>
      <c r="G30" s="90"/>
      <c r="H30" s="90"/>
      <c r="I30" s="90"/>
      <c r="J30" s="90"/>
      <c r="K30" s="90"/>
    </row>
    <row r="31" spans="1:11" x14ac:dyDescent="0.3">
      <c r="A31" s="90"/>
      <c r="B31" s="126"/>
      <c r="C31" s="126"/>
      <c r="D31" s="126"/>
      <c r="E31" s="126"/>
      <c r="F31" s="126"/>
      <c r="G31" s="126"/>
      <c r="H31" s="126"/>
      <c r="I31" s="126"/>
      <c r="J31" s="126"/>
      <c r="K31" s="126"/>
    </row>
    <row r="32" spans="1:11" x14ac:dyDescent="0.3">
      <c r="A32" s="90"/>
      <c r="B32" s="126"/>
      <c r="C32" s="126"/>
      <c r="D32" s="126"/>
      <c r="E32" s="126"/>
      <c r="F32" s="126"/>
      <c r="G32" s="126"/>
      <c r="H32" s="126"/>
      <c r="I32" s="126"/>
      <c r="J32" s="126"/>
      <c r="K32" s="126"/>
    </row>
    <row r="33" spans="1:11" x14ac:dyDescent="0.3">
      <c r="A33" s="90"/>
      <c r="B33" s="126"/>
      <c r="C33" s="126"/>
      <c r="D33" s="126"/>
      <c r="E33" s="126"/>
      <c r="F33" s="126"/>
      <c r="G33" s="126"/>
      <c r="H33" s="126"/>
      <c r="I33" s="126"/>
      <c r="J33" s="126"/>
      <c r="K33" s="126"/>
    </row>
    <row r="34" spans="1:11" x14ac:dyDescent="0.3">
      <c r="A34" s="90"/>
      <c r="B34" s="126"/>
      <c r="C34" s="126"/>
      <c r="D34" s="126"/>
      <c r="E34" s="126"/>
      <c r="F34" s="126"/>
      <c r="G34" s="126"/>
      <c r="H34" s="126"/>
      <c r="I34" s="126"/>
      <c r="J34" s="126"/>
      <c r="K34" s="126"/>
    </row>
    <row r="35" spans="1:11" x14ac:dyDescent="0.3">
      <c r="A35" s="90"/>
      <c r="B35" s="126"/>
      <c r="C35" s="126"/>
      <c r="D35" s="126"/>
      <c r="E35" s="126"/>
      <c r="F35" s="126"/>
      <c r="G35" s="126"/>
      <c r="H35" s="126"/>
      <c r="I35" s="126"/>
      <c r="J35" s="126"/>
      <c r="K35" s="126"/>
    </row>
    <row r="36" spans="1:11" x14ac:dyDescent="0.3">
      <c r="A36" s="90"/>
      <c r="B36" s="126"/>
      <c r="C36" s="126"/>
      <c r="D36" s="126"/>
      <c r="E36" s="126"/>
      <c r="F36" s="126"/>
      <c r="G36" s="126"/>
      <c r="H36" s="126"/>
      <c r="I36" s="126"/>
      <c r="J36" s="126"/>
      <c r="K36" s="126"/>
    </row>
    <row r="37" spans="1:11" x14ac:dyDescent="0.3">
      <c r="A37" s="90"/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8" spans="1:11" x14ac:dyDescent="0.3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</row>
    <row r="39" spans="1:11" x14ac:dyDescent="0.3">
      <c r="A39" s="90">
        <v>2</v>
      </c>
      <c r="B39" s="96" t="s">
        <v>468</v>
      </c>
      <c r="C39" s="90"/>
      <c r="D39" s="90"/>
      <c r="E39" s="90"/>
      <c r="F39" s="90"/>
      <c r="G39" s="90"/>
      <c r="H39" s="90"/>
      <c r="I39" s="90"/>
      <c r="J39" s="90"/>
      <c r="K39" s="90"/>
    </row>
    <row r="40" spans="1:11" x14ac:dyDescent="0.3">
      <c r="A40" s="90"/>
      <c r="B40" s="90"/>
      <c r="C40" s="97" t="s">
        <v>466</v>
      </c>
      <c r="D40" s="97"/>
      <c r="E40" s="90"/>
      <c r="F40" s="90"/>
      <c r="G40" s="90"/>
      <c r="H40" s="90"/>
      <c r="I40" s="90"/>
      <c r="J40" s="90"/>
      <c r="K40" s="90"/>
    </row>
    <row r="41" spans="1:11" x14ac:dyDescent="0.3">
      <c r="A41" s="90"/>
      <c r="B41" s="98" t="s">
        <v>111</v>
      </c>
      <c r="C41" s="99">
        <f>SUM(SUMIF(D4:D13,"USA",E4:E13),SUMIF(D4:D13,"Jamaica",E4:E13))</f>
        <v>75</v>
      </c>
      <c r="D41" s="90"/>
      <c r="E41" s="90"/>
      <c r="F41" s="90"/>
      <c r="G41" s="90"/>
      <c r="H41" s="90"/>
      <c r="I41" s="90"/>
      <c r="J41" s="90"/>
      <c r="K41" s="90"/>
    </row>
    <row r="42" spans="1:11" x14ac:dyDescent="0.3">
      <c r="A42" s="90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x14ac:dyDescent="0.3">
      <c r="A43" s="90"/>
      <c r="B43" s="126"/>
      <c r="C43" s="126"/>
      <c r="D43" s="126"/>
      <c r="E43" s="126"/>
      <c r="F43" s="126"/>
      <c r="G43" s="126"/>
      <c r="H43" s="126"/>
      <c r="I43" s="126"/>
      <c r="J43" s="126"/>
      <c r="K43" s="126"/>
    </row>
    <row r="44" spans="1:11" x14ac:dyDescent="0.3">
      <c r="A44" s="90"/>
      <c r="B44" s="126"/>
      <c r="C44" s="126"/>
      <c r="D44" s="126"/>
      <c r="E44" s="126"/>
      <c r="F44" s="126"/>
      <c r="G44" s="126"/>
      <c r="H44" s="126"/>
      <c r="I44" s="126"/>
      <c r="J44" s="126"/>
      <c r="K44" s="126"/>
    </row>
    <row r="45" spans="1:11" x14ac:dyDescent="0.3">
      <c r="A45" s="90"/>
      <c r="B45" s="126"/>
      <c r="C45" s="126"/>
      <c r="D45" s="126"/>
      <c r="E45" s="126"/>
      <c r="F45" s="126"/>
      <c r="G45" s="126"/>
      <c r="H45" s="126"/>
      <c r="I45" s="126"/>
      <c r="J45" s="126"/>
      <c r="K45" s="126"/>
    </row>
    <row r="46" spans="1:11" x14ac:dyDescent="0.3">
      <c r="A46" s="90"/>
      <c r="B46" s="126"/>
      <c r="C46" s="126"/>
      <c r="D46" s="126"/>
      <c r="E46" s="126"/>
      <c r="F46" s="126"/>
      <c r="G46" s="126"/>
      <c r="H46" s="126"/>
      <c r="I46" s="126"/>
      <c r="J46" s="126"/>
      <c r="K46" s="126"/>
    </row>
    <row r="47" spans="1:11" x14ac:dyDescent="0.3">
      <c r="A47" s="90"/>
      <c r="B47" s="126"/>
      <c r="C47" s="126"/>
      <c r="D47" s="126"/>
      <c r="E47" s="126"/>
      <c r="F47" s="126"/>
      <c r="G47" s="126"/>
      <c r="H47" s="126"/>
      <c r="I47" s="126"/>
      <c r="J47" s="126"/>
      <c r="K47" s="126"/>
    </row>
    <row r="48" spans="1:11" x14ac:dyDescent="0.3">
      <c r="A48" s="90"/>
      <c r="B48" s="126"/>
      <c r="C48" s="126"/>
      <c r="D48" s="126"/>
      <c r="E48" s="126"/>
      <c r="F48" s="126"/>
      <c r="G48" s="126"/>
      <c r="H48" s="126"/>
      <c r="I48" s="126"/>
      <c r="J48" s="126"/>
      <c r="K48" s="126"/>
    </row>
    <row r="49" spans="1:11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</row>
    <row r="50" spans="1:11" x14ac:dyDescent="0.3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</row>
    <row r="51" spans="1:11" x14ac:dyDescent="0.3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 spans="1:11" x14ac:dyDescent="0.3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</row>
  </sheetData>
  <mergeCells count="3">
    <mergeCell ref="B20:K26"/>
    <mergeCell ref="B31:K37"/>
    <mergeCell ref="B42:K48"/>
  </mergeCells>
  <hyperlinks>
    <hyperlink ref="E15" location="'SUMIF2  Answers'!A1" display="'SUMIF2  Answers'!A1" xr:uid="{3E469A5C-7231-4B88-9422-70DFE679FA5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4D58-DDE9-4DA4-8052-F7D50D1C0CAD}">
  <dimension ref="A2:H28"/>
  <sheetViews>
    <sheetView topLeftCell="A5" workbookViewId="0">
      <selection activeCell="B9" sqref="B9: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</cols>
  <sheetData>
    <row r="2" spans="1:8" x14ac:dyDescent="0.3">
      <c r="A2" t="s">
        <v>469</v>
      </c>
    </row>
    <row r="3" spans="1:8" x14ac:dyDescent="0.3">
      <c r="A3" t="s">
        <v>470</v>
      </c>
    </row>
    <row r="5" spans="1:8" x14ac:dyDescent="0.3">
      <c r="G5" s="87" t="s">
        <v>471</v>
      </c>
    </row>
    <row r="7" spans="1:8" x14ac:dyDescent="0.3">
      <c r="G7" s="100" t="s">
        <v>252</v>
      </c>
      <c r="H7" s="100" t="s">
        <v>472</v>
      </c>
    </row>
    <row r="8" spans="1:8" x14ac:dyDescent="0.3">
      <c r="A8" s="87" t="s">
        <v>252</v>
      </c>
      <c r="B8" s="87" t="s">
        <v>472</v>
      </c>
      <c r="G8" s="101">
        <v>44197</v>
      </c>
      <c r="H8" s="102">
        <v>1.3671</v>
      </c>
    </row>
    <row r="9" spans="1:8" x14ac:dyDescent="0.3">
      <c r="A9" s="103">
        <v>44201</v>
      </c>
      <c r="B9" s="104">
        <f>VLOOKUP(A9,G7:H28,2)</f>
        <v>1.3624000000000001</v>
      </c>
      <c r="G9" s="101">
        <v>44200</v>
      </c>
      <c r="H9" s="102">
        <v>1.3569</v>
      </c>
    </row>
    <row r="10" spans="1:8" x14ac:dyDescent="0.3">
      <c r="A10" s="103">
        <v>44211</v>
      </c>
      <c r="B10" s="104">
        <f>VLOOKUP(A10,G8:H29,2)</f>
        <v>1.3586</v>
      </c>
      <c r="G10" s="101">
        <v>44201</v>
      </c>
      <c r="H10" s="102">
        <v>1.3624000000000001</v>
      </c>
    </row>
    <row r="11" spans="1:8" x14ac:dyDescent="0.3">
      <c r="A11" s="103">
        <v>44220</v>
      </c>
      <c r="B11" s="104">
        <f>VLOOKUP(A11,G9:H30,2)</f>
        <v>1.3684000000000001</v>
      </c>
      <c r="G11" s="101">
        <v>44202</v>
      </c>
      <c r="H11" s="102">
        <v>1.3607</v>
      </c>
    </row>
    <row r="12" spans="1:8" x14ac:dyDescent="0.3">
      <c r="G12" s="101">
        <v>44203</v>
      </c>
      <c r="H12" s="102">
        <v>1.3563000000000001</v>
      </c>
    </row>
    <row r="13" spans="1:8" x14ac:dyDescent="0.3">
      <c r="G13" s="101">
        <v>44204</v>
      </c>
      <c r="H13" s="102">
        <v>1.3563000000000001</v>
      </c>
    </row>
    <row r="14" spans="1:8" x14ac:dyDescent="0.3">
      <c r="G14" s="101">
        <v>44207</v>
      </c>
      <c r="H14" s="102">
        <v>1.3513999999999999</v>
      </c>
    </row>
    <row r="15" spans="1:8" x14ac:dyDescent="0.3">
      <c r="G15" s="101">
        <v>44208</v>
      </c>
      <c r="H15" s="102">
        <v>1.3663000000000001</v>
      </c>
    </row>
    <row r="16" spans="1:8" x14ac:dyDescent="0.3">
      <c r="G16" s="101">
        <v>44209</v>
      </c>
      <c r="H16" s="102">
        <v>1.3636999999999999</v>
      </c>
    </row>
    <row r="17" spans="7:8" x14ac:dyDescent="0.3">
      <c r="G17" s="101">
        <v>44210</v>
      </c>
      <c r="H17" s="102">
        <v>1.3687</v>
      </c>
    </row>
    <row r="18" spans="7:8" x14ac:dyDescent="0.3">
      <c r="G18" s="101">
        <v>44211</v>
      </c>
      <c r="H18" s="102">
        <v>1.3586</v>
      </c>
    </row>
    <row r="19" spans="7:8" x14ac:dyDescent="0.3">
      <c r="G19" s="101">
        <v>44214</v>
      </c>
      <c r="H19" s="102">
        <v>1.3584000000000001</v>
      </c>
    </row>
    <row r="20" spans="7:8" x14ac:dyDescent="0.3">
      <c r="G20" s="101">
        <v>44215</v>
      </c>
      <c r="H20" s="102">
        <v>1.3628</v>
      </c>
    </row>
    <row r="21" spans="7:8" x14ac:dyDescent="0.3">
      <c r="G21" s="101">
        <v>44216</v>
      </c>
      <c r="H21" s="102">
        <v>1.3653</v>
      </c>
    </row>
    <row r="22" spans="7:8" x14ac:dyDescent="0.3">
      <c r="G22" s="101">
        <v>44217</v>
      </c>
      <c r="H22" s="102">
        <v>1.3732</v>
      </c>
    </row>
    <row r="23" spans="7:8" x14ac:dyDescent="0.3">
      <c r="G23" s="101">
        <v>44218</v>
      </c>
      <c r="H23" s="102">
        <v>1.3684000000000001</v>
      </c>
    </row>
    <row r="24" spans="7:8" x14ac:dyDescent="0.3">
      <c r="G24" s="101">
        <v>44221</v>
      </c>
      <c r="H24" s="102">
        <v>1.3673999999999999</v>
      </c>
    </row>
    <row r="25" spans="7:8" x14ac:dyDescent="0.3">
      <c r="G25" s="101">
        <v>44222</v>
      </c>
      <c r="H25" s="102">
        <v>1.3733</v>
      </c>
    </row>
    <row r="26" spans="7:8" x14ac:dyDescent="0.3">
      <c r="G26" s="101">
        <v>44223</v>
      </c>
      <c r="H26" s="102">
        <v>1.3686</v>
      </c>
    </row>
    <row r="27" spans="7:8" x14ac:dyDescent="0.3">
      <c r="G27" s="101">
        <v>44224</v>
      </c>
      <c r="H27" s="102">
        <v>1.3717999999999999</v>
      </c>
    </row>
    <row r="28" spans="7:8" x14ac:dyDescent="0.3">
      <c r="G28" s="101">
        <v>44225</v>
      </c>
      <c r="H28" s="102">
        <v>1.3702000000000001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F9AE-CF88-4A49-809B-75F710F72D5A}">
  <dimension ref="A2:F36"/>
  <sheetViews>
    <sheetView topLeftCell="A17" workbookViewId="0">
      <selection activeCell="C32" sqref="C32:C34"/>
    </sheetView>
  </sheetViews>
  <sheetFormatPr defaultRowHeight="14.4" x14ac:dyDescent="0.3"/>
  <cols>
    <col min="1" max="1" width="2" bestFit="1" customWidth="1"/>
    <col min="2" max="2" width="35.109375" bestFit="1" customWidth="1"/>
    <col min="3" max="3" width="15.88671875" bestFit="1" customWidth="1"/>
    <col min="4" max="4" width="9.6640625" bestFit="1" customWidth="1"/>
    <col min="5" max="5" width="12.5546875" bestFit="1" customWidth="1"/>
    <col min="6" max="6" width="5.5546875" customWidth="1"/>
  </cols>
  <sheetData>
    <row r="2" spans="1:6" x14ac:dyDescent="0.3">
      <c r="A2" s="105"/>
      <c r="B2" s="127" t="s">
        <v>473</v>
      </c>
      <c r="C2" s="128"/>
      <c r="D2" s="128"/>
      <c r="E2" s="128"/>
      <c r="F2" s="106"/>
    </row>
    <row r="3" spans="1:6" x14ac:dyDescent="0.3">
      <c r="A3" s="105"/>
      <c r="B3" s="106"/>
      <c r="C3" s="106"/>
      <c r="D3" s="106"/>
      <c r="E3" s="106"/>
      <c r="F3" s="106"/>
    </row>
    <row r="4" spans="1:6" x14ac:dyDescent="0.3">
      <c r="A4" s="105"/>
      <c r="B4" s="107" t="s">
        <v>90</v>
      </c>
      <c r="C4" s="108" t="s">
        <v>1</v>
      </c>
      <c r="D4" s="108" t="s">
        <v>474</v>
      </c>
      <c r="E4" s="108" t="s">
        <v>107</v>
      </c>
      <c r="F4" s="108" t="s">
        <v>140</v>
      </c>
    </row>
    <row r="5" spans="1:6" x14ac:dyDescent="0.3">
      <c r="A5" s="105"/>
      <c r="B5" s="109">
        <v>56815</v>
      </c>
      <c r="C5" s="110" t="s">
        <v>475</v>
      </c>
      <c r="D5" s="110" t="s">
        <v>476</v>
      </c>
      <c r="E5" s="111">
        <v>13836</v>
      </c>
      <c r="F5" s="111">
        <v>25</v>
      </c>
    </row>
    <row r="6" spans="1:6" x14ac:dyDescent="0.3">
      <c r="A6" s="105"/>
      <c r="B6" s="109">
        <v>51186</v>
      </c>
      <c r="C6" s="110" t="s">
        <v>477</v>
      </c>
      <c r="D6" s="110" t="s">
        <v>478</v>
      </c>
      <c r="E6" s="111">
        <v>11771</v>
      </c>
      <c r="F6" s="111">
        <v>32</v>
      </c>
    </row>
    <row r="7" spans="1:6" x14ac:dyDescent="0.3">
      <c r="A7" s="105"/>
      <c r="B7" s="109">
        <v>51511</v>
      </c>
      <c r="C7" s="110" t="s">
        <v>479</v>
      </c>
      <c r="D7" s="110" t="s">
        <v>480</v>
      </c>
      <c r="E7" s="111">
        <v>13046</v>
      </c>
      <c r="F7" s="111">
        <v>35</v>
      </c>
    </row>
    <row r="8" spans="1:6" x14ac:dyDescent="0.3">
      <c r="A8" s="105"/>
      <c r="B8" s="109">
        <v>50890</v>
      </c>
      <c r="C8" s="110" t="s">
        <v>481</v>
      </c>
      <c r="D8" s="110" t="s">
        <v>482</v>
      </c>
      <c r="E8" s="111">
        <v>18276</v>
      </c>
      <c r="F8" s="111">
        <v>32</v>
      </c>
    </row>
    <row r="9" spans="1:6" x14ac:dyDescent="0.3">
      <c r="A9" s="105"/>
      <c r="B9" s="109">
        <v>53700</v>
      </c>
      <c r="C9" s="110" t="s">
        <v>483</v>
      </c>
      <c r="D9" s="110" t="s">
        <v>484</v>
      </c>
      <c r="E9" s="111">
        <v>19327</v>
      </c>
      <c r="F9" s="111">
        <v>26</v>
      </c>
    </row>
    <row r="10" spans="1:6" x14ac:dyDescent="0.3">
      <c r="A10" s="105"/>
      <c r="B10" s="109">
        <v>55879</v>
      </c>
      <c r="C10" s="110" t="s">
        <v>485</v>
      </c>
      <c r="D10" s="110" t="s">
        <v>486</v>
      </c>
      <c r="E10" s="111">
        <v>18996</v>
      </c>
      <c r="F10" s="111">
        <v>35</v>
      </c>
    </row>
    <row r="11" spans="1:6" x14ac:dyDescent="0.3">
      <c r="A11" s="105"/>
      <c r="B11" s="109">
        <v>59848</v>
      </c>
      <c r="C11" s="110" t="s">
        <v>487</v>
      </c>
      <c r="D11" s="110" t="s">
        <v>480</v>
      </c>
      <c r="E11" s="111">
        <v>10387</v>
      </c>
      <c r="F11" s="111">
        <v>25</v>
      </c>
    </row>
    <row r="12" spans="1:6" x14ac:dyDescent="0.3">
      <c r="A12" s="105"/>
      <c r="B12" s="109">
        <v>58369</v>
      </c>
      <c r="C12" s="110" t="s">
        <v>488</v>
      </c>
      <c r="D12" s="110" t="s">
        <v>486</v>
      </c>
      <c r="E12" s="111">
        <v>12566</v>
      </c>
      <c r="F12" s="111">
        <v>37</v>
      </c>
    </row>
    <row r="13" spans="1:6" x14ac:dyDescent="0.3">
      <c r="A13" s="105"/>
      <c r="B13" s="109">
        <v>50217</v>
      </c>
      <c r="C13" s="110" t="s">
        <v>489</v>
      </c>
      <c r="D13" s="110" t="s">
        <v>490</v>
      </c>
      <c r="E13" s="111">
        <v>16406</v>
      </c>
      <c r="F13" s="111">
        <v>42</v>
      </c>
    </row>
    <row r="14" spans="1:6" x14ac:dyDescent="0.3">
      <c r="A14" s="105"/>
      <c r="B14" s="109">
        <v>50695</v>
      </c>
      <c r="C14" s="110" t="s">
        <v>491</v>
      </c>
      <c r="D14" s="110" t="s">
        <v>482</v>
      </c>
      <c r="E14" s="111">
        <v>15784</v>
      </c>
      <c r="F14" s="111">
        <v>43</v>
      </c>
    </row>
    <row r="15" spans="1:6" x14ac:dyDescent="0.3">
      <c r="A15" s="105"/>
      <c r="B15" s="109">
        <v>59673</v>
      </c>
      <c r="C15" s="110" t="s">
        <v>492</v>
      </c>
      <c r="D15" s="110" t="s">
        <v>476</v>
      </c>
      <c r="E15" s="111">
        <v>10959</v>
      </c>
      <c r="F15" s="111">
        <v>30</v>
      </c>
    </row>
    <row r="16" spans="1:6" x14ac:dyDescent="0.3">
      <c r="A16" s="105"/>
      <c r="B16" s="109">
        <v>52130</v>
      </c>
      <c r="C16" s="110" t="s">
        <v>493</v>
      </c>
      <c r="D16" s="110" t="s">
        <v>494</v>
      </c>
      <c r="E16" s="111">
        <v>14562</v>
      </c>
      <c r="F16" s="111">
        <v>32</v>
      </c>
    </row>
    <row r="17" spans="1:6" x14ac:dyDescent="0.3">
      <c r="A17" s="105"/>
      <c r="B17" s="106"/>
      <c r="C17" s="106"/>
      <c r="D17" s="106"/>
      <c r="E17" s="106"/>
      <c r="F17" s="106"/>
    </row>
    <row r="18" spans="1:6" x14ac:dyDescent="0.3">
      <c r="A18" s="112">
        <v>1</v>
      </c>
      <c r="B18" s="106" t="s">
        <v>495</v>
      </c>
      <c r="C18" s="109">
        <v>58369</v>
      </c>
      <c r="E18" s="113" t="str">
        <f>VLOOKUP(C18,B5:F16,2,FALSE)</f>
        <v>Thomas Davies</v>
      </c>
      <c r="F18" s="106"/>
    </row>
    <row r="19" spans="1:6" x14ac:dyDescent="0.3">
      <c r="A19" s="105"/>
      <c r="B19" s="106"/>
      <c r="C19" s="106"/>
      <c r="D19" s="106"/>
      <c r="E19" s="106"/>
      <c r="F19" s="106"/>
    </row>
    <row r="20" spans="1:6" x14ac:dyDescent="0.3">
      <c r="A20" s="112">
        <v>2</v>
      </c>
      <c r="B20" s="106" t="s">
        <v>496</v>
      </c>
      <c r="C20" s="110" t="s">
        <v>492</v>
      </c>
      <c r="D20" s="106"/>
      <c r="E20" s="113">
        <f>VLOOKUP(C20,C4:F16,4,FALSE)</f>
        <v>30</v>
      </c>
      <c r="F20" s="106"/>
    </row>
    <row r="21" spans="1:6" x14ac:dyDescent="0.3">
      <c r="A21" s="105"/>
      <c r="B21" s="106"/>
      <c r="C21" s="106"/>
      <c r="D21" s="106"/>
      <c r="E21" s="106"/>
      <c r="F21" s="106"/>
    </row>
    <row r="22" spans="1:6" x14ac:dyDescent="0.3">
      <c r="A22" s="112">
        <v>3</v>
      </c>
      <c r="B22" s="129" t="s">
        <v>497</v>
      </c>
      <c r="C22" s="128"/>
      <c r="D22" s="128"/>
      <c r="E22" s="106"/>
      <c r="F22" s="106"/>
    </row>
    <row r="23" spans="1:6" x14ac:dyDescent="0.3">
      <c r="A23" s="105"/>
      <c r="B23" s="106"/>
      <c r="C23" s="106"/>
      <c r="D23" s="106"/>
      <c r="E23" s="106"/>
      <c r="F23" s="106"/>
    </row>
    <row r="24" spans="1:6" x14ac:dyDescent="0.3">
      <c r="A24" s="105"/>
      <c r="B24" s="114" t="s">
        <v>90</v>
      </c>
      <c r="C24" s="115" t="s">
        <v>474</v>
      </c>
      <c r="D24" s="106"/>
      <c r="E24" s="106"/>
      <c r="F24" s="106"/>
    </row>
    <row r="25" spans="1:6" x14ac:dyDescent="0.3">
      <c r="A25" s="105"/>
      <c r="B25" s="109">
        <v>55879</v>
      </c>
      <c r="C25" s="116" t="str">
        <f>VLOOKUP(B25,B4:F16,3,FALSE)</f>
        <v>Capetown</v>
      </c>
      <c r="D25" s="106"/>
      <c r="E25" s="106"/>
      <c r="F25" s="106"/>
    </row>
    <row r="26" spans="1:6" x14ac:dyDescent="0.3">
      <c r="A26" s="105"/>
      <c r="B26" s="109">
        <v>50217</v>
      </c>
      <c r="C26" s="116" t="str">
        <f>VLOOKUP(B26,B5:F17,3,FALSE)</f>
        <v>Warsaw</v>
      </c>
      <c r="D26" s="106"/>
      <c r="E26" s="106"/>
      <c r="F26" s="106"/>
    </row>
    <row r="27" spans="1:6" x14ac:dyDescent="0.3">
      <c r="A27" s="105"/>
      <c r="B27" s="109">
        <v>50695</v>
      </c>
      <c r="C27" s="116" t="str">
        <f>VLOOKUP(B27,B6:F18,3,FALSE)</f>
        <v>Cairo</v>
      </c>
      <c r="D27" s="106"/>
      <c r="E27" s="106"/>
      <c r="F27" s="106"/>
    </row>
    <row r="28" spans="1:6" x14ac:dyDescent="0.3">
      <c r="A28" s="105"/>
      <c r="B28" s="106"/>
      <c r="C28" s="106"/>
      <c r="D28" s="106"/>
      <c r="E28" s="106"/>
      <c r="F28" s="106"/>
    </row>
    <row r="29" spans="1:6" x14ac:dyDescent="0.3">
      <c r="A29" s="112">
        <v>4</v>
      </c>
      <c r="B29" s="129" t="s">
        <v>498</v>
      </c>
      <c r="C29" s="128"/>
      <c r="D29" s="128"/>
      <c r="E29" s="106"/>
      <c r="F29" s="106"/>
    </row>
    <row r="30" spans="1:6" x14ac:dyDescent="0.3">
      <c r="A30" s="105"/>
      <c r="B30" s="106"/>
      <c r="C30" s="106"/>
      <c r="D30" s="106"/>
      <c r="E30" s="106"/>
      <c r="F30" s="106"/>
    </row>
    <row r="31" spans="1:6" x14ac:dyDescent="0.3">
      <c r="A31" s="105"/>
      <c r="B31" s="114" t="s">
        <v>1</v>
      </c>
      <c r="C31" s="115" t="s">
        <v>107</v>
      </c>
      <c r="D31" s="106"/>
      <c r="E31" s="106"/>
      <c r="F31" s="106"/>
    </row>
    <row r="32" spans="1:6" x14ac:dyDescent="0.3">
      <c r="A32" s="105"/>
      <c r="B32" s="117" t="s">
        <v>481</v>
      </c>
      <c r="C32" s="116">
        <f>IFERROR(VLOOKUP(B32,C4:F16,3,FALSE),"Not Available")</f>
        <v>18276</v>
      </c>
      <c r="D32" s="106"/>
      <c r="E32" s="106"/>
      <c r="F32" s="106"/>
    </row>
    <row r="33" spans="1:6" x14ac:dyDescent="0.3">
      <c r="A33" s="105"/>
      <c r="B33" s="117" t="s">
        <v>499</v>
      </c>
      <c r="C33" s="116" t="str">
        <f>IFERROR(VLOOKUP(B33,C5:F17,3,FALSE),"Not Available")</f>
        <v>Not Available</v>
      </c>
      <c r="D33" s="106"/>
      <c r="E33" s="106"/>
      <c r="F33" s="106"/>
    </row>
    <row r="34" spans="1:6" x14ac:dyDescent="0.3">
      <c r="A34" s="105"/>
      <c r="B34" s="117" t="s">
        <v>492</v>
      </c>
      <c r="C34" s="116">
        <f>IFERROR(VLOOKUP(B34,C6:F18,3,FALSE),"Not Available")</f>
        <v>10959</v>
      </c>
      <c r="D34" s="106"/>
      <c r="E34" s="106"/>
      <c r="F34" s="106"/>
    </row>
    <row r="35" spans="1:6" x14ac:dyDescent="0.3">
      <c r="A35" s="105"/>
      <c r="B35" s="106"/>
      <c r="C35" s="106"/>
      <c r="D35" s="106"/>
      <c r="E35" s="106"/>
      <c r="F35" s="106"/>
    </row>
    <row r="36" spans="1:6" x14ac:dyDescent="0.3">
      <c r="A36" s="105"/>
      <c r="B36" s="106"/>
      <c r="C36" s="106"/>
      <c r="D36" s="106"/>
      <c r="E36" s="106"/>
      <c r="F36" s="106"/>
    </row>
  </sheetData>
  <mergeCells count="3">
    <mergeCell ref="B2:E2"/>
    <mergeCell ref="B22:D22"/>
    <mergeCell ref="B29:D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48AF-BDFF-4B40-A56E-A9F67D64B728}">
  <dimension ref="A2:K51"/>
  <sheetViews>
    <sheetView topLeftCell="A23" workbookViewId="0">
      <selection activeCell="G4" sqref="G4:G13"/>
    </sheetView>
  </sheetViews>
  <sheetFormatPr defaultRowHeight="14.4" x14ac:dyDescent="0.3"/>
  <cols>
    <col min="2" max="2" width="49.44140625" customWidth="1"/>
    <col min="3" max="3" width="11.5546875" bestFit="1" customWidth="1"/>
    <col min="5" max="5" width="11.5546875" bestFit="1" customWidth="1"/>
  </cols>
  <sheetData>
    <row r="2" spans="1:11" x14ac:dyDescent="0.3">
      <c r="A2" s="118"/>
      <c r="B2" s="98" t="s">
        <v>500</v>
      </c>
      <c r="C2" s="118"/>
      <c r="D2" s="118"/>
      <c r="E2" s="118"/>
      <c r="F2" s="118"/>
      <c r="G2" s="118"/>
      <c r="H2" s="118"/>
      <c r="I2" s="118"/>
      <c r="J2" s="118"/>
      <c r="K2" s="118"/>
    </row>
    <row r="3" spans="1:11" x14ac:dyDescent="0.3">
      <c r="A3" s="118"/>
      <c r="B3" s="119" t="s">
        <v>1</v>
      </c>
      <c r="C3" s="119" t="s">
        <v>140</v>
      </c>
      <c r="D3" s="119" t="s">
        <v>501</v>
      </c>
      <c r="E3" s="119" t="s">
        <v>502</v>
      </c>
      <c r="F3" s="118"/>
      <c r="G3" s="118"/>
      <c r="I3" s="118"/>
      <c r="J3" s="118"/>
      <c r="K3" s="118"/>
    </row>
    <row r="4" spans="1:11" x14ac:dyDescent="0.3">
      <c r="A4" s="118"/>
      <c r="B4" s="120" t="s">
        <v>503</v>
      </c>
      <c r="C4" s="120">
        <v>35</v>
      </c>
      <c r="D4" s="120" t="s">
        <v>504</v>
      </c>
      <c r="E4" s="120" t="s">
        <v>505</v>
      </c>
      <c r="F4" s="118"/>
      <c r="G4" s="118"/>
      <c r="I4" s="118"/>
      <c r="J4" s="118"/>
      <c r="K4" s="118"/>
    </row>
    <row r="5" spans="1:11" x14ac:dyDescent="0.3">
      <c r="A5" s="118"/>
      <c r="B5" s="120" t="s">
        <v>506</v>
      </c>
      <c r="C5" s="120">
        <v>42</v>
      </c>
      <c r="D5" s="120" t="s">
        <v>507</v>
      </c>
      <c r="E5" s="120" t="s">
        <v>508</v>
      </c>
      <c r="F5" s="118"/>
      <c r="G5" s="118"/>
      <c r="I5" s="118"/>
      <c r="J5" s="118"/>
      <c r="K5" s="118"/>
    </row>
    <row r="6" spans="1:11" x14ac:dyDescent="0.3">
      <c r="A6" s="118"/>
      <c r="B6" s="120" t="s">
        <v>94</v>
      </c>
      <c r="C6" s="120">
        <v>28</v>
      </c>
      <c r="D6" s="120" t="s">
        <v>504</v>
      </c>
      <c r="E6" s="120" t="s">
        <v>509</v>
      </c>
      <c r="F6" s="118"/>
      <c r="G6" s="118"/>
      <c r="I6" s="118"/>
      <c r="J6" s="118"/>
      <c r="K6" s="118"/>
    </row>
    <row r="7" spans="1:11" x14ac:dyDescent="0.3">
      <c r="A7" s="118"/>
      <c r="B7" s="120" t="s">
        <v>510</v>
      </c>
      <c r="C7" s="120">
        <v>25</v>
      </c>
      <c r="D7" s="120" t="s">
        <v>507</v>
      </c>
      <c r="E7" s="120" t="s">
        <v>103</v>
      </c>
      <c r="F7" s="118"/>
      <c r="G7" s="118"/>
      <c r="I7" s="118"/>
      <c r="J7" s="118"/>
      <c r="K7" s="118"/>
    </row>
    <row r="8" spans="1:11" x14ac:dyDescent="0.3">
      <c r="A8" s="118"/>
      <c r="B8" s="120" t="s">
        <v>511</v>
      </c>
      <c r="C8" s="120">
        <v>31</v>
      </c>
      <c r="D8" s="120" t="s">
        <v>504</v>
      </c>
      <c r="E8" s="120" t="s">
        <v>104</v>
      </c>
      <c r="F8" s="118"/>
      <c r="G8" s="118"/>
      <c r="I8" s="118"/>
      <c r="J8" s="118"/>
      <c r="K8" s="118"/>
    </row>
    <row r="9" spans="1:11" x14ac:dyDescent="0.3">
      <c r="A9" s="118"/>
      <c r="B9" s="120" t="s">
        <v>512</v>
      </c>
      <c r="C9" s="120">
        <v>27</v>
      </c>
      <c r="D9" s="120" t="s">
        <v>507</v>
      </c>
      <c r="E9" s="120" t="s">
        <v>513</v>
      </c>
      <c r="F9" s="118"/>
      <c r="G9" s="118"/>
      <c r="I9" s="118"/>
      <c r="J9" s="118"/>
      <c r="K9" s="118"/>
    </row>
    <row r="10" spans="1:11" x14ac:dyDescent="0.3">
      <c r="A10" s="118"/>
      <c r="B10" s="120" t="s">
        <v>514</v>
      </c>
      <c r="C10" s="120">
        <v>38</v>
      </c>
      <c r="D10" s="120" t="s">
        <v>504</v>
      </c>
      <c r="E10" s="120" t="s">
        <v>515</v>
      </c>
      <c r="F10" s="118"/>
      <c r="G10" s="118"/>
      <c r="I10" s="118"/>
      <c r="J10" s="118"/>
      <c r="K10" s="118"/>
    </row>
    <row r="11" spans="1:11" x14ac:dyDescent="0.3">
      <c r="A11" s="118"/>
      <c r="B11" s="120" t="s">
        <v>516</v>
      </c>
      <c r="C11" s="120">
        <v>29</v>
      </c>
      <c r="D11" s="120" t="s">
        <v>507</v>
      </c>
      <c r="E11" s="120" t="s">
        <v>517</v>
      </c>
      <c r="F11" s="118"/>
      <c r="G11" s="118"/>
      <c r="I11" s="118"/>
      <c r="J11" s="118"/>
      <c r="K11" s="118"/>
    </row>
    <row r="12" spans="1:11" x14ac:dyDescent="0.3">
      <c r="A12" s="118"/>
      <c r="B12" s="120" t="s">
        <v>518</v>
      </c>
      <c r="C12" s="120">
        <v>45</v>
      </c>
      <c r="D12" s="120" t="s">
        <v>504</v>
      </c>
      <c r="E12" s="120" t="s">
        <v>519</v>
      </c>
      <c r="F12" s="118"/>
      <c r="G12" s="118"/>
      <c r="I12" s="118"/>
      <c r="J12" s="118"/>
      <c r="K12" s="118"/>
    </row>
    <row r="13" spans="1:11" x14ac:dyDescent="0.3">
      <c r="A13" s="118"/>
      <c r="B13" s="120" t="s">
        <v>520</v>
      </c>
      <c r="C13" s="120">
        <v>33</v>
      </c>
      <c r="D13" s="120" t="s">
        <v>507</v>
      </c>
      <c r="E13" s="120" t="s">
        <v>521</v>
      </c>
      <c r="F13" s="118"/>
      <c r="G13" s="118"/>
      <c r="H13" s="118"/>
      <c r="I13" s="118"/>
      <c r="J13" s="118"/>
      <c r="K13" s="118"/>
    </row>
    <row r="14" spans="1:11" x14ac:dyDescent="0.3">
      <c r="A14" s="118"/>
      <c r="B14" s="118"/>
      <c r="C14" s="118"/>
      <c r="D14" s="118"/>
      <c r="E14" s="118"/>
      <c r="F14" s="118"/>
      <c r="G14" s="118"/>
      <c r="H14" s="118"/>
      <c r="I14" s="118"/>
      <c r="J14" s="118"/>
      <c r="K14" s="118"/>
    </row>
    <row r="15" spans="1:11" x14ac:dyDescent="0.3">
      <c r="A15" s="118"/>
      <c r="B15" s="118"/>
      <c r="C15" s="118"/>
      <c r="D15" s="118"/>
      <c r="E15" s="118"/>
      <c r="F15" s="118"/>
      <c r="G15" s="118"/>
      <c r="H15" s="118"/>
      <c r="I15" s="118"/>
      <c r="J15" s="118"/>
      <c r="K15" s="118"/>
    </row>
    <row r="16" spans="1:11" x14ac:dyDescent="0.3">
      <c r="A16" s="118"/>
      <c r="B16" s="121" t="s">
        <v>463</v>
      </c>
      <c r="C16" s="118"/>
      <c r="D16" s="118"/>
      <c r="E16" s="118"/>
      <c r="F16" s="118"/>
      <c r="G16" s="118"/>
      <c r="H16" s="118"/>
      <c r="I16" s="118"/>
      <c r="J16" s="118"/>
      <c r="K16" s="118"/>
    </row>
    <row r="17" spans="1:11" x14ac:dyDescent="0.3">
      <c r="A17" s="118"/>
      <c r="B17" s="118"/>
      <c r="C17" s="118"/>
      <c r="D17" s="118"/>
      <c r="E17" s="118"/>
      <c r="F17" s="118"/>
      <c r="G17" s="118" t="s">
        <v>522</v>
      </c>
      <c r="H17" s="118"/>
      <c r="I17" s="118"/>
      <c r="J17" s="118"/>
      <c r="K17" s="118"/>
    </row>
    <row r="18" spans="1:11" x14ac:dyDescent="0.3">
      <c r="A18" s="118">
        <v>1</v>
      </c>
      <c r="B18" s="118" t="s">
        <v>523</v>
      </c>
      <c r="C18" s="118"/>
      <c r="D18" s="118"/>
      <c r="E18" s="118"/>
      <c r="F18" s="118"/>
      <c r="G18" s="118"/>
      <c r="H18" s="118"/>
      <c r="I18" s="118"/>
      <c r="J18" s="118"/>
      <c r="K18" s="118"/>
    </row>
    <row r="19" spans="1:11" x14ac:dyDescent="0.3">
      <c r="A19" s="118"/>
      <c r="B19" s="118"/>
      <c r="C19" s="97" t="s">
        <v>466</v>
      </c>
      <c r="D19" s="97"/>
      <c r="E19" s="118"/>
      <c r="F19" s="118"/>
      <c r="G19" s="118"/>
      <c r="H19" s="118"/>
      <c r="I19" s="118"/>
      <c r="J19" s="118"/>
      <c r="K19" s="118"/>
    </row>
    <row r="20" spans="1:11" x14ac:dyDescent="0.3">
      <c r="A20" s="118"/>
      <c r="B20" s="98" t="s">
        <v>111</v>
      </c>
      <c r="C20" s="99" t="str">
        <f>VLOOKUP(B5,B3:E13,4,FALSE)</f>
        <v>Data Scientist</v>
      </c>
      <c r="D20" s="118"/>
      <c r="E20" s="118"/>
      <c r="F20" s="118"/>
      <c r="G20" s="118"/>
      <c r="H20" s="118"/>
      <c r="I20" s="118"/>
      <c r="J20" s="118"/>
      <c r="K20" s="118"/>
    </row>
    <row r="21" spans="1:11" x14ac:dyDescent="0.3">
      <c r="A21" s="118"/>
      <c r="B21" s="130"/>
      <c r="C21" s="130"/>
      <c r="D21" s="130"/>
      <c r="E21" s="130"/>
      <c r="F21" s="130"/>
      <c r="G21" s="130"/>
      <c r="H21" s="130"/>
      <c r="I21" s="130"/>
      <c r="J21" s="130"/>
      <c r="K21" s="130"/>
    </row>
    <row r="22" spans="1:11" x14ac:dyDescent="0.3">
      <c r="A22" s="118"/>
      <c r="B22" s="130"/>
      <c r="C22" s="130"/>
      <c r="D22" s="130"/>
      <c r="E22" s="130"/>
      <c r="F22" s="130"/>
      <c r="G22" s="130"/>
      <c r="H22" s="130"/>
      <c r="I22" s="130"/>
      <c r="J22" s="130"/>
      <c r="K22" s="130"/>
    </row>
    <row r="23" spans="1:11" x14ac:dyDescent="0.3">
      <c r="A23" s="118"/>
      <c r="B23" s="130"/>
      <c r="C23" s="130"/>
      <c r="D23" s="130"/>
      <c r="E23" s="130"/>
      <c r="F23" s="130"/>
      <c r="G23" s="130"/>
      <c r="H23" s="130"/>
      <c r="I23" s="130"/>
      <c r="J23" s="130"/>
      <c r="K23" s="130"/>
    </row>
    <row r="24" spans="1:11" x14ac:dyDescent="0.3">
      <c r="A24" s="118"/>
      <c r="B24" s="130"/>
      <c r="C24" s="130"/>
      <c r="D24" s="130"/>
      <c r="E24" s="130"/>
      <c r="F24" s="130"/>
      <c r="G24" s="130"/>
      <c r="H24" s="130"/>
      <c r="I24" s="130"/>
      <c r="J24" s="130"/>
      <c r="K24" s="130"/>
    </row>
    <row r="25" spans="1:11" x14ac:dyDescent="0.3">
      <c r="A25" s="118"/>
      <c r="B25" s="130"/>
      <c r="C25" s="130"/>
      <c r="D25" s="130"/>
      <c r="E25" s="130"/>
      <c r="F25" s="130"/>
      <c r="G25" s="130"/>
      <c r="H25" s="130"/>
      <c r="I25" s="130"/>
      <c r="J25" s="130"/>
      <c r="K25" s="130"/>
    </row>
    <row r="26" spans="1:11" x14ac:dyDescent="0.3">
      <c r="A26" s="118"/>
      <c r="B26" s="130"/>
      <c r="C26" s="130"/>
      <c r="D26" s="130"/>
      <c r="E26" s="130"/>
      <c r="F26" s="130"/>
      <c r="G26" s="130"/>
      <c r="H26" s="130"/>
      <c r="I26" s="130"/>
      <c r="J26" s="130"/>
      <c r="K26" s="130"/>
    </row>
    <row r="27" spans="1:11" x14ac:dyDescent="0.3">
      <c r="A27" s="118"/>
      <c r="B27" s="130"/>
      <c r="C27" s="130"/>
      <c r="D27" s="130"/>
      <c r="E27" s="130"/>
      <c r="F27" s="130"/>
      <c r="G27" s="130"/>
      <c r="H27" s="130"/>
      <c r="I27" s="130"/>
      <c r="J27" s="130"/>
      <c r="K27" s="130"/>
    </row>
    <row r="28" spans="1:11" x14ac:dyDescent="0.3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</row>
    <row r="29" spans="1:11" x14ac:dyDescent="0.3">
      <c r="A29" s="118">
        <v>2</v>
      </c>
      <c r="B29" s="118" t="s">
        <v>524</v>
      </c>
      <c r="C29" s="118"/>
      <c r="D29" s="118"/>
      <c r="E29" s="118"/>
      <c r="F29" s="118"/>
      <c r="G29" s="118"/>
      <c r="H29" s="118"/>
      <c r="I29" s="118"/>
      <c r="J29" s="118"/>
      <c r="K29" s="118"/>
    </row>
    <row r="30" spans="1:11" x14ac:dyDescent="0.3">
      <c r="A30" s="118"/>
      <c r="B30" s="118"/>
      <c r="C30" s="97" t="s">
        <v>466</v>
      </c>
      <c r="D30" s="97"/>
      <c r="E30" s="118"/>
      <c r="F30" s="118"/>
      <c r="G30" s="118"/>
      <c r="H30" s="118"/>
      <c r="I30" s="118"/>
      <c r="J30" s="118"/>
      <c r="K30" s="118"/>
    </row>
    <row r="31" spans="1:11" x14ac:dyDescent="0.3">
      <c r="A31" s="118"/>
      <c r="B31" s="98" t="s">
        <v>111</v>
      </c>
      <c r="C31" s="99">
        <f>VLOOKUP(B12,B3:E13,2,FALSE)</f>
        <v>45</v>
      </c>
      <c r="D31" s="118"/>
      <c r="E31" s="118"/>
      <c r="F31" s="118"/>
      <c r="G31" s="118"/>
      <c r="H31" s="118"/>
      <c r="I31" s="118"/>
      <c r="J31" s="118"/>
      <c r="K31" s="118"/>
    </row>
    <row r="32" spans="1:11" x14ac:dyDescent="0.3">
      <c r="A32" s="118"/>
      <c r="B32" s="130"/>
      <c r="C32" s="130"/>
      <c r="D32" s="130"/>
      <c r="E32" s="130"/>
      <c r="F32" s="130"/>
      <c r="G32" s="130"/>
      <c r="H32" s="130"/>
      <c r="I32" s="130"/>
      <c r="J32" s="130"/>
      <c r="K32" s="130"/>
    </row>
    <row r="33" spans="1:11" x14ac:dyDescent="0.3">
      <c r="A33" s="118"/>
      <c r="B33" s="130"/>
      <c r="C33" s="130"/>
      <c r="D33" s="130"/>
      <c r="E33" s="130"/>
      <c r="F33" s="130"/>
      <c r="G33" s="130"/>
      <c r="H33" s="130"/>
      <c r="I33" s="130"/>
      <c r="J33" s="130"/>
      <c r="K33" s="130"/>
    </row>
    <row r="34" spans="1:11" x14ac:dyDescent="0.3">
      <c r="A34" s="118"/>
      <c r="B34" s="130"/>
      <c r="C34" s="130"/>
      <c r="D34" s="130"/>
      <c r="E34" s="130"/>
      <c r="F34" s="130"/>
      <c r="G34" s="130"/>
      <c r="H34" s="130"/>
      <c r="I34" s="130"/>
      <c r="J34" s="130"/>
      <c r="K34" s="130"/>
    </row>
    <row r="35" spans="1:11" x14ac:dyDescent="0.3">
      <c r="A35" s="118"/>
      <c r="B35" s="130"/>
      <c r="C35" s="130"/>
      <c r="D35" s="130"/>
      <c r="E35" s="130"/>
      <c r="F35" s="130"/>
      <c r="G35" s="130"/>
      <c r="H35" s="130"/>
      <c r="I35" s="130"/>
      <c r="J35" s="130"/>
      <c r="K35" s="130"/>
    </row>
    <row r="36" spans="1:11" x14ac:dyDescent="0.3">
      <c r="A36" s="118"/>
      <c r="B36" s="130"/>
      <c r="C36" s="130"/>
      <c r="D36" s="130"/>
      <c r="E36" s="130"/>
      <c r="F36" s="130"/>
      <c r="G36" s="130"/>
      <c r="H36" s="130"/>
      <c r="I36" s="130"/>
      <c r="J36" s="130"/>
      <c r="K36" s="130"/>
    </row>
    <row r="37" spans="1:11" x14ac:dyDescent="0.3">
      <c r="A37" s="118"/>
      <c r="B37" s="130"/>
      <c r="C37" s="130"/>
      <c r="D37" s="130"/>
      <c r="E37" s="130"/>
      <c r="F37" s="130"/>
      <c r="G37" s="130"/>
      <c r="H37" s="130"/>
      <c r="I37" s="130"/>
      <c r="J37" s="130"/>
      <c r="K37" s="130"/>
    </row>
    <row r="38" spans="1:11" x14ac:dyDescent="0.3">
      <c r="A38" s="118"/>
      <c r="B38" s="130"/>
      <c r="C38" s="130"/>
      <c r="D38" s="130"/>
      <c r="E38" s="130"/>
      <c r="F38" s="130"/>
      <c r="G38" s="130"/>
      <c r="H38" s="130"/>
      <c r="I38" s="130"/>
      <c r="J38" s="130"/>
      <c r="K38" s="130"/>
    </row>
    <row r="39" spans="1:11" x14ac:dyDescent="0.3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</row>
    <row r="40" spans="1:11" x14ac:dyDescent="0.3">
      <c r="A40" s="118">
        <v>2</v>
      </c>
      <c r="B40" s="118" t="s">
        <v>525</v>
      </c>
      <c r="C40" s="118"/>
      <c r="D40" s="118"/>
      <c r="E40" s="118"/>
      <c r="F40" s="118"/>
      <c r="G40" s="118"/>
      <c r="H40" s="118"/>
      <c r="I40" s="118"/>
      <c r="J40" s="118"/>
      <c r="K40" s="118"/>
    </row>
    <row r="41" spans="1:11" x14ac:dyDescent="0.3">
      <c r="A41" s="118"/>
      <c r="B41" s="118"/>
      <c r="C41" s="97" t="s">
        <v>466</v>
      </c>
      <c r="D41" s="97"/>
      <c r="E41" s="118"/>
      <c r="F41" s="118"/>
      <c r="G41" s="118"/>
      <c r="H41" s="118"/>
      <c r="I41" s="118"/>
      <c r="J41" s="118"/>
      <c r="K41" s="118"/>
    </row>
    <row r="42" spans="1:11" x14ac:dyDescent="0.3">
      <c r="A42" s="118"/>
      <c r="B42" s="98" t="s">
        <v>111</v>
      </c>
      <c r="C42" s="99" t="str">
        <f>VLOOKUP("B*",B3:E13,4,FALSE)</f>
        <v>Accountant</v>
      </c>
      <c r="D42" s="118"/>
      <c r="E42" s="118"/>
      <c r="F42" s="118"/>
      <c r="G42" s="118"/>
      <c r="H42" s="118"/>
      <c r="I42" s="118"/>
      <c r="J42" s="118"/>
      <c r="K42" s="118"/>
    </row>
    <row r="43" spans="1:11" x14ac:dyDescent="0.3">
      <c r="A43" s="118"/>
      <c r="B43" s="130"/>
      <c r="C43" s="130"/>
      <c r="D43" s="130"/>
      <c r="E43" s="130"/>
      <c r="F43" s="130"/>
      <c r="G43" s="130"/>
      <c r="H43" s="130"/>
      <c r="I43" s="130"/>
      <c r="J43" s="130"/>
      <c r="K43" s="130"/>
    </row>
    <row r="44" spans="1:11" x14ac:dyDescent="0.3">
      <c r="A44" s="118"/>
      <c r="B44" s="130"/>
      <c r="C44" s="130"/>
      <c r="D44" s="130"/>
      <c r="E44" s="130"/>
      <c r="F44" s="130"/>
      <c r="G44" s="130"/>
      <c r="H44" s="130"/>
      <c r="I44" s="130"/>
      <c r="J44" s="130"/>
      <c r="K44" s="130"/>
    </row>
    <row r="45" spans="1:11" x14ac:dyDescent="0.3">
      <c r="A45" s="118"/>
      <c r="B45" s="130"/>
      <c r="C45" s="130"/>
      <c r="D45" s="130"/>
      <c r="E45" s="130"/>
      <c r="F45" s="130"/>
      <c r="G45" s="130"/>
      <c r="H45" s="130"/>
      <c r="I45" s="130"/>
      <c r="J45" s="130"/>
      <c r="K45" s="130"/>
    </row>
    <row r="46" spans="1:11" x14ac:dyDescent="0.3">
      <c r="A46" s="118"/>
      <c r="B46" s="130"/>
      <c r="C46" s="130"/>
      <c r="D46" s="130"/>
      <c r="E46" s="130"/>
      <c r="F46" s="130"/>
      <c r="G46" s="130"/>
      <c r="H46" s="130"/>
      <c r="I46" s="130"/>
      <c r="J46" s="130"/>
      <c r="K46" s="130"/>
    </row>
    <row r="47" spans="1:11" x14ac:dyDescent="0.3">
      <c r="A47" s="118"/>
      <c r="B47" s="130"/>
      <c r="C47" s="130"/>
      <c r="D47" s="130"/>
      <c r="E47" s="130"/>
      <c r="F47" s="130"/>
      <c r="G47" s="130"/>
      <c r="H47" s="130"/>
      <c r="I47" s="130"/>
      <c r="J47" s="130"/>
      <c r="K47" s="130"/>
    </row>
    <row r="48" spans="1:11" x14ac:dyDescent="0.3">
      <c r="A48" s="118"/>
      <c r="B48" s="130"/>
      <c r="C48" s="130"/>
      <c r="D48" s="130"/>
      <c r="E48" s="130"/>
      <c r="F48" s="130"/>
      <c r="G48" s="130"/>
      <c r="H48" s="130"/>
      <c r="I48" s="130"/>
      <c r="J48" s="130"/>
      <c r="K48" s="130"/>
    </row>
    <row r="49" spans="1:11" x14ac:dyDescent="0.3">
      <c r="A49" s="118"/>
      <c r="B49" s="130"/>
      <c r="C49" s="130"/>
      <c r="D49" s="130"/>
      <c r="E49" s="130"/>
      <c r="F49" s="130"/>
      <c r="G49" s="130"/>
      <c r="H49" s="130"/>
      <c r="I49" s="130"/>
      <c r="J49" s="130"/>
      <c r="K49" s="130"/>
    </row>
    <row r="50" spans="1:11" x14ac:dyDescent="0.3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</row>
    <row r="51" spans="1:11" x14ac:dyDescent="0.3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</row>
  </sheetData>
  <mergeCells count="3">
    <mergeCell ref="B21:K27"/>
    <mergeCell ref="B32:K38"/>
    <mergeCell ref="B43:K4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F9D1-126F-4FF2-925D-DFA113CB8471}">
  <dimension ref="A1:F243"/>
  <sheetViews>
    <sheetView workbookViewId="0">
      <selection activeCell="I9" sqref="I9"/>
    </sheetView>
  </sheetViews>
  <sheetFormatPr defaultRowHeight="14.4" x14ac:dyDescent="0.3"/>
  <cols>
    <col min="1" max="1" width="42.33203125" bestFit="1" customWidth="1"/>
    <col min="2" max="2" width="13.21875" bestFit="1" customWidth="1"/>
    <col min="3" max="3" width="12.44140625" bestFit="1" customWidth="1"/>
    <col min="4" max="4" width="11.6640625" style="122" bestFit="1" customWidth="1"/>
    <col min="5" max="5" width="10.33203125" bestFit="1" customWidth="1"/>
    <col min="6" max="6" width="8.109375" bestFit="1" customWidth="1"/>
  </cols>
  <sheetData>
    <row r="1" spans="1:6" x14ac:dyDescent="0.3">
      <c r="A1" t="s">
        <v>440</v>
      </c>
      <c r="B1" t="s">
        <v>1451</v>
      </c>
      <c r="C1" t="s">
        <v>526</v>
      </c>
      <c r="D1" s="122" t="s">
        <v>527</v>
      </c>
      <c r="E1" t="s">
        <v>252</v>
      </c>
      <c r="F1" t="s">
        <v>528</v>
      </c>
    </row>
    <row r="2" spans="1:6" x14ac:dyDescent="0.3">
      <c r="A2" t="s">
        <v>529</v>
      </c>
      <c r="B2" t="s">
        <v>1452</v>
      </c>
      <c r="C2">
        <v>8232000000</v>
      </c>
      <c r="D2" s="122">
        <v>1</v>
      </c>
      <c r="E2" s="103">
        <v>45821</v>
      </c>
      <c r="F2" t="s">
        <v>530</v>
      </c>
    </row>
    <row r="3" spans="1:6" x14ac:dyDescent="0.3">
      <c r="A3" t="s">
        <v>531</v>
      </c>
      <c r="B3" t="s">
        <v>1453</v>
      </c>
      <c r="C3">
        <v>1417492000</v>
      </c>
      <c r="D3" s="122">
        <v>0.17299999999999999</v>
      </c>
      <c r="E3" s="103">
        <v>45839</v>
      </c>
      <c r="F3" t="s">
        <v>532</v>
      </c>
    </row>
    <row r="4" spans="1:6" x14ac:dyDescent="0.3">
      <c r="A4" t="s">
        <v>533</v>
      </c>
      <c r="B4" t="s">
        <v>1454</v>
      </c>
      <c r="C4">
        <v>1408280000</v>
      </c>
      <c r="D4" s="122">
        <v>0.17199999999999999</v>
      </c>
      <c r="E4" s="103">
        <v>45657</v>
      </c>
      <c r="F4" t="s">
        <v>534</v>
      </c>
    </row>
    <row r="5" spans="1:6" x14ac:dyDescent="0.3">
      <c r="A5" t="s">
        <v>535</v>
      </c>
      <c r="B5" t="s">
        <v>1455</v>
      </c>
      <c r="C5">
        <v>340110988</v>
      </c>
      <c r="D5" s="122">
        <v>4.1000000000000002E-2</v>
      </c>
      <c r="E5" s="103">
        <v>45474</v>
      </c>
      <c r="F5" t="s">
        <v>536</v>
      </c>
    </row>
    <row r="6" spans="1:6" x14ac:dyDescent="0.3">
      <c r="A6" t="s">
        <v>537</v>
      </c>
      <c r="B6" t="s">
        <v>1453</v>
      </c>
      <c r="C6">
        <v>284438782</v>
      </c>
      <c r="D6" s="122">
        <v>3.5000000000000003E-2</v>
      </c>
      <c r="E6" s="103">
        <v>45838</v>
      </c>
      <c r="F6" t="s">
        <v>530</v>
      </c>
    </row>
    <row r="7" spans="1:6" x14ac:dyDescent="0.3">
      <c r="A7" t="s">
        <v>538</v>
      </c>
      <c r="B7" t="s">
        <v>1456</v>
      </c>
      <c r="C7">
        <v>241499431</v>
      </c>
      <c r="D7" s="122">
        <v>2.9000000000000001E-2</v>
      </c>
      <c r="E7" s="103">
        <v>44986</v>
      </c>
      <c r="F7" t="s">
        <v>539</v>
      </c>
    </row>
    <row r="8" spans="1:6" x14ac:dyDescent="0.3">
      <c r="A8" t="s">
        <v>540</v>
      </c>
      <c r="B8" t="s">
        <v>1457</v>
      </c>
      <c r="C8">
        <v>223800000</v>
      </c>
      <c r="D8" s="122">
        <v>2.7E-2</v>
      </c>
      <c r="E8" s="103">
        <v>45108</v>
      </c>
      <c r="F8" t="s">
        <v>530</v>
      </c>
    </row>
    <row r="9" spans="1:6" x14ac:dyDescent="0.3">
      <c r="A9" t="s">
        <v>541</v>
      </c>
      <c r="B9" t="s">
        <v>1458</v>
      </c>
      <c r="C9">
        <v>212583750</v>
      </c>
      <c r="D9" s="122">
        <v>2.5999999999999999E-2</v>
      </c>
      <c r="E9" s="103">
        <v>45474</v>
      </c>
      <c r="F9" t="s">
        <v>530</v>
      </c>
    </row>
    <row r="10" spans="1:6" x14ac:dyDescent="0.3">
      <c r="A10" t="s">
        <v>542</v>
      </c>
      <c r="B10" t="s">
        <v>1459</v>
      </c>
      <c r="C10">
        <v>169828911</v>
      </c>
      <c r="D10" s="122">
        <v>2.1000000000000001E-2</v>
      </c>
      <c r="E10" s="103">
        <v>44726</v>
      </c>
      <c r="F10" t="s">
        <v>543</v>
      </c>
    </row>
    <row r="11" spans="1:6" x14ac:dyDescent="0.3">
      <c r="A11" t="s">
        <v>462</v>
      </c>
      <c r="B11" t="s">
        <v>1460</v>
      </c>
      <c r="C11">
        <v>146028325</v>
      </c>
      <c r="D11" s="122">
        <v>1.7999999999999999E-2</v>
      </c>
      <c r="E11" s="103">
        <v>45658</v>
      </c>
      <c r="F11" t="s">
        <v>544</v>
      </c>
    </row>
    <row r="12" spans="1:6" x14ac:dyDescent="0.3">
      <c r="A12" t="s">
        <v>545</v>
      </c>
      <c r="B12" t="s">
        <v>1461</v>
      </c>
      <c r="C12">
        <v>130575786</v>
      </c>
      <c r="D12" s="122">
        <v>1.6E-2</v>
      </c>
      <c r="E12" s="103">
        <v>45838</v>
      </c>
      <c r="F12" t="s">
        <v>530</v>
      </c>
    </row>
    <row r="13" spans="1:6" x14ac:dyDescent="0.3">
      <c r="A13" t="s">
        <v>546</v>
      </c>
      <c r="B13" t="s">
        <v>1462</v>
      </c>
      <c r="C13">
        <v>123300000</v>
      </c>
      <c r="D13" s="122">
        <v>1.4999999999999999E-2</v>
      </c>
      <c r="E13" s="103">
        <v>45870</v>
      </c>
      <c r="F13" t="s">
        <v>530</v>
      </c>
    </row>
    <row r="14" spans="1:6" x14ac:dyDescent="0.3">
      <c r="A14" t="s">
        <v>547</v>
      </c>
      <c r="B14" t="s">
        <v>1463</v>
      </c>
      <c r="C14">
        <v>114123600</v>
      </c>
      <c r="D14" s="122">
        <v>1.4E-2</v>
      </c>
      <c r="E14" s="103">
        <v>45839</v>
      </c>
      <c r="F14" t="s">
        <v>530</v>
      </c>
    </row>
    <row r="15" spans="1:6" x14ac:dyDescent="0.3">
      <c r="A15" t="s">
        <v>548</v>
      </c>
      <c r="B15" t="s">
        <v>1464</v>
      </c>
      <c r="C15">
        <v>112832000</v>
      </c>
      <c r="D15" s="122">
        <v>1.4E-2</v>
      </c>
      <c r="E15" s="103">
        <v>45839</v>
      </c>
      <c r="F15" t="s">
        <v>530</v>
      </c>
    </row>
    <row r="16" spans="1:6" x14ac:dyDescent="0.3">
      <c r="A16" t="s">
        <v>549</v>
      </c>
      <c r="B16" t="s">
        <v>1465</v>
      </c>
      <c r="C16">
        <v>111652998</v>
      </c>
      <c r="D16" s="122">
        <v>1.4E-2</v>
      </c>
      <c r="E16" s="103">
        <v>45839</v>
      </c>
      <c r="F16" t="s">
        <v>530</v>
      </c>
    </row>
    <row r="17" spans="1:6" x14ac:dyDescent="0.3">
      <c r="A17" t="s">
        <v>550</v>
      </c>
      <c r="B17" t="s">
        <v>1466</v>
      </c>
      <c r="C17">
        <v>107271260</v>
      </c>
      <c r="D17" s="122">
        <v>1.2999999999999999E-2</v>
      </c>
      <c r="E17" s="103">
        <v>45658</v>
      </c>
      <c r="F17" t="s">
        <v>530</v>
      </c>
    </row>
    <row r="18" spans="1:6" x14ac:dyDescent="0.3">
      <c r="A18" t="s">
        <v>551</v>
      </c>
      <c r="B18" t="s">
        <v>1467</v>
      </c>
      <c r="C18">
        <v>101343800</v>
      </c>
      <c r="D18" s="122">
        <v>1.2E-2</v>
      </c>
      <c r="E18" s="103">
        <v>45657</v>
      </c>
      <c r="F18" t="s">
        <v>530</v>
      </c>
    </row>
    <row r="19" spans="1:6" x14ac:dyDescent="0.3">
      <c r="A19" t="s">
        <v>552</v>
      </c>
      <c r="B19" t="s">
        <v>1468</v>
      </c>
      <c r="C19">
        <v>85961000</v>
      </c>
      <c r="D19" s="122">
        <v>0.01</v>
      </c>
      <c r="E19" s="103">
        <v>45371</v>
      </c>
      <c r="F19" t="s">
        <v>530</v>
      </c>
    </row>
    <row r="20" spans="1:6" x14ac:dyDescent="0.3">
      <c r="A20" t="s">
        <v>553</v>
      </c>
      <c r="B20" t="s">
        <v>1469</v>
      </c>
      <c r="C20">
        <v>85664944</v>
      </c>
      <c r="D20" s="122">
        <v>0.01</v>
      </c>
      <c r="E20" s="103">
        <v>45657</v>
      </c>
      <c r="F20" t="s">
        <v>530</v>
      </c>
    </row>
    <row r="21" spans="1:6" x14ac:dyDescent="0.3">
      <c r="A21" t="s">
        <v>452</v>
      </c>
      <c r="B21" t="s">
        <v>1470</v>
      </c>
      <c r="C21">
        <v>83577140</v>
      </c>
      <c r="D21" s="122">
        <v>0.01</v>
      </c>
      <c r="E21" s="103">
        <v>45657</v>
      </c>
      <c r="F21" t="s">
        <v>530</v>
      </c>
    </row>
    <row r="22" spans="1:6" x14ac:dyDescent="0.3">
      <c r="A22" t="s">
        <v>554</v>
      </c>
      <c r="B22" t="s">
        <v>1471</v>
      </c>
      <c r="C22">
        <v>68668000</v>
      </c>
      <c r="D22" s="122">
        <v>8.0000000000000002E-3</v>
      </c>
      <c r="E22" s="103">
        <v>45839</v>
      </c>
      <c r="F22" t="s">
        <v>555</v>
      </c>
    </row>
    <row r="23" spans="1:6" x14ac:dyDescent="0.3">
      <c r="A23" t="s">
        <v>556</v>
      </c>
      <c r="B23" t="s">
        <v>1455</v>
      </c>
      <c r="C23">
        <v>68265209</v>
      </c>
      <c r="D23" s="122">
        <v>8.0000000000000002E-3</v>
      </c>
      <c r="E23" s="103">
        <v>45108</v>
      </c>
      <c r="F23" t="s">
        <v>557</v>
      </c>
    </row>
    <row r="24" spans="1:6" x14ac:dyDescent="0.3">
      <c r="A24" t="s">
        <v>558</v>
      </c>
      <c r="B24" t="s">
        <v>1472</v>
      </c>
      <c r="C24">
        <v>68153004</v>
      </c>
      <c r="D24" s="122">
        <v>8.0000000000000002E-3</v>
      </c>
      <c r="E24" s="103">
        <v>45839</v>
      </c>
      <c r="F24" t="s">
        <v>559</v>
      </c>
    </row>
    <row r="25" spans="1:6" x14ac:dyDescent="0.3">
      <c r="A25" t="s">
        <v>560</v>
      </c>
      <c r="B25" t="s">
        <v>1473</v>
      </c>
      <c r="C25">
        <v>65859640</v>
      </c>
      <c r="D25" s="122">
        <v>8.0000000000000002E-3</v>
      </c>
      <c r="E25" s="103">
        <v>45869</v>
      </c>
      <c r="F25" t="s">
        <v>530</v>
      </c>
    </row>
    <row r="26" spans="1:6" x14ac:dyDescent="0.3">
      <c r="A26" t="s">
        <v>561</v>
      </c>
      <c r="B26" t="s">
        <v>1474</v>
      </c>
      <c r="C26">
        <v>63100945</v>
      </c>
      <c r="D26" s="122">
        <v>8.0000000000000002E-3</v>
      </c>
      <c r="E26" s="103">
        <v>45838</v>
      </c>
      <c r="F26" t="s">
        <v>530</v>
      </c>
    </row>
    <row r="27" spans="1:6" x14ac:dyDescent="0.3">
      <c r="A27" t="s">
        <v>562</v>
      </c>
      <c r="B27" t="s">
        <v>1475</v>
      </c>
      <c r="C27">
        <v>58919837</v>
      </c>
      <c r="D27" s="122">
        <v>7.0000000000000001E-3</v>
      </c>
      <c r="E27" s="103">
        <v>45808</v>
      </c>
      <c r="F27" t="s">
        <v>530</v>
      </c>
    </row>
    <row r="28" spans="1:6" x14ac:dyDescent="0.3">
      <c r="A28" t="s">
        <v>563</v>
      </c>
      <c r="B28" t="s">
        <v>1476</v>
      </c>
      <c r="C28">
        <v>53330978</v>
      </c>
      <c r="D28" s="122">
        <v>7.0000000000000001E-3</v>
      </c>
      <c r="E28" s="103">
        <v>45839</v>
      </c>
      <c r="F28" t="s">
        <v>530</v>
      </c>
    </row>
    <row r="29" spans="1:6" x14ac:dyDescent="0.3">
      <c r="A29" t="s">
        <v>564</v>
      </c>
      <c r="B29" t="s">
        <v>1477</v>
      </c>
      <c r="C29">
        <v>52695952</v>
      </c>
      <c r="D29" s="122">
        <v>6.0000000000000001E-3</v>
      </c>
      <c r="E29" s="103">
        <v>45292</v>
      </c>
      <c r="F29" t="s">
        <v>530</v>
      </c>
    </row>
    <row r="30" spans="1:6" x14ac:dyDescent="0.3">
      <c r="A30" t="s">
        <v>565</v>
      </c>
      <c r="B30" t="s">
        <v>1478</v>
      </c>
      <c r="C30">
        <v>51662000</v>
      </c>
      <c r="D30" s="122">
        <v>6.0000000000000001E-3</v>
      </c>
      <c r="E30" s="103">
        <v>45839</v>
      </c>
      <c r="F30" t="s">
        <v>530</v>
      </c>
    </row>
    <row r="31" spans="1:6" x14ac:dyDescent="0.3">
      <c r="A31" t="s">
        <v>566</v>
      </c>
      <c r="B31" t="s">
        <v>1479</v>
      </c>
      <c r="C31">
        <v>51316756</v>
      </c>
      <c r="D31" s="122">
        <v>6.0000000000000001E-3</v>
      </c>
      <c r="E31" s="103">
        <v>45580</v>
      </c>
      <c r="F31" t="s">
        <v>567</v>
      </c>
    </row>
    <row r="32" spans="1:6" x14ac:dyDescent="0.3">
      <c r="A32" t="s">
        <v>568</v>
      </c>
      <c r="B32" t="s">
        <v>1474</v>
      </c>
      <c r="C32">
        <v>51159889</v>
      </c>
      <c r="D32" s="122">
        <v>6.0000000000000001E-3</v>
      </c>
      <c r="E32" s="103">
        <v>45869</v>
      </c>
      <c r="F32" t="s">
        <v>530</v>
      </c>
    </row>
    <row r="33" spans="1:6" x14ac:dyDescent="0.3">
      <c r="A33" t="s">
        <v>569</v>
      </c>
      <c r="B33" t="s">
        <v>1480</v>
      </c>
      <c r="C33">
        <v>49315949</v>
      </c>
      <c r="D33" s="122">
        <v>6.0000000000000001E-3</v>
      </c>
      <c r="E33" s="103">
        <v>45839</v>
      </c>
      <c r="F33" t="s">
        <v>530</v>
      </c>
    </row>
    <row r="34" spans="1:6" x14ac:dyDescent="0.3">
      <c r="A34" t="s">
        <v>570</v>
      </c>
      <c r="B34" t="s">
        <v>1481</v>
      </c>
      <c r="C34">
        <v>47400000</v>
      </c>
      <c r="D34" s="122">
        <v>6.0000000000000001E-3</v>
      </c>
      <c r="E34" s="103">
        <v>45658</v>
      </c>
      <c r="F34" t="s">
        <v>530</v>
      </c>
    </row>
    <row r="35" spans="1:6" x14ac:dyDescent="0.3">
      <c r="A35" t="s">
        <v>571</v>
      </c>
      <c r="B35" t="s">
        <v>1482</v>
      </c>
      <c r="C35">
        <v>47067641</v>
      </c>
      <c r="D35" s="122">
        <v>6.0000000000000001E-3</v>
      </c>
      <c r="E35" s="103">
        <v>45474</v>
      </c>
      <c r="F35" t="s">
        <v>530</v>
      </c>
    </row>
    <row r="36" spans="1:6" x14ac:dyDescent="0.3">
      <c r="A36" t="s">
        <v>572</v>
      </c>
      <c r="B36" t="s">
        <v>1468</v>
      </c>
      <c r="C36">
        <v>46118793</v>
      </c>
      <c r="D36" s="122">
        <v>6.0000000000000001E-3</v>
      </c>
      <c r="E36" s="103">
        <v>45712</v>
      </c>
      <c r="F36" t="s">
        <v>530</v>
      </c>
    </row>
    <row r="37" spans="1:6" x14ac:dyDescent="0.3">
      <c r="A37" t="s">
        <v>573</v>
      </c>
      <c r="B37" t="s">
        <v>1483</v>
      </c>
      <c r="C37">
        <v>45905417</v>
      </c>
      <c r="D37" s="122">
        <v>6.0000000000000001E-3</v>
      </c>
      <c r="E37" s="103">
        <v>45422</v>
      </c>
      <c r="F37" t="s">
        <v>530</v>
      </c>
    </row>
    <row r="38" spans="1:6" x14ac:dyDescent="0.3">
      <c r="A38" t="s">
        <v>574</v>
      </c>
      <c r="B38" t="s">
        <v>1484</v>
      </c>
      <c r="C38">
        <v>43844000</v>
      </c>
      <c r="D38" s="122">
        <v>5.0000000000000001E-3</v>
      </c>
      <c r="E38" s="103">
        <v>45839</v>
      </c>
      <c r="F38" t="s">
        <v>575</v>
      </c>
    </row>
    <row r="39" spans="1:6" x14ac:dyDescent="0.3">
      <c r="A39" t="s">
        <v>576</v>
      </c>
      <c r="B39" t="s">
        <v>1485</v>
      </c>
      <c r="C39">
        <v>41548787</v>
      </c>
      <c r="D39" s="122">
        <v>5.0000000000000001E-3</v>
      </c>
      <c r="E39" s="103">
        <v>45748</v>
      </c>
      <c r="F39" t="s">
        <v>530</v>
      </c>
    </row>
    <row r="40" spans="1:6" x14ac:dyDescent="0.3">
      <c r="A40" t="s">
        <v>577</v>
      </c>
      <c r="B40" t="s">
        <v>1486</v>
      </c>
      <c r="C40">
        <v>37859698</v>
      </c>
      <c r="D40" s="122">
        <v>5.0000000000000001E-3</v>
      </c>
      <c r="E40" s="103">
        <v>45839</v>
      </c>
      <c r="F40" t="s">
        <v>530</v>
      </c>
    </row>
    <row r="41" spans="1:6" x14ac:dyDescent="0.3">
      <c r="A41" t="s">
        <v>578</v>
      </c>
      <c r="B41" t="s">
        <v>1487</v>
      </c>
      <c r="C41">
        <v>37712153</v>
      </c>
      <c r="D41" s="122">
        <v>5.0000000000000001E-3</v>
      </c>
      <c r="E41" s="103">
        <v>45839</v>
      </c>
      <c r="F41" t="s">
        <v>579</v>
      </c>
    </row>
    <row r="42" spans="1:6" x14ac:dyDescent="0.3">
      <c r="A42" t="s">
        <v>580</v>
      </c>
      <c r="B42" t="s">
        <v>1488</v>
      </c>
      <c r="C42">
        <v>37401000</v>
      </c>
      <c r="D42" s="122">
        <v>5.0000000000000001E-3</v>
      </c>
      <c r="E42" s="103">
        <v>45838</v>
      </c>
      <c r="F42" t="s">
        <v>530</v>
      </c>
    </row>
    <row r="43" spans="1:6" x14ac:dyDescent="0.3">
      <c r="A43" t="s">
        <v>581</v>
      </c>
      <c r="B43" t="s">
        <v>1489</v>
      </c>
      <c r="C43">
        <v>36170961</v>
      </c>
      <c r="D43" s="122">
        <v>4.0000000000000001E-3</v>
      </c>
      <c r="E43" s="103">
        <v>45839</v>
      </c>
      <c r="F43" t="s">
        <v>530</v>
      </c>
    </row>
    <row r="44" spans="1:6" x14ac:dyDescent="0.3">
      <c r="A44" t="s">
        <v>582</v>
      </c>
      <c r="B44" t="s">
        <v>1490</v>
      </c>
      <c r="C44">
        <v>35300280</v>
      </c>
      <c r="D44" s="122">
        <v>4.0000000000000001E-3</v>
      </c>
      <c r="E44" s="103">
        <v>45474</v>
      </c>
      <c r="F44" t="s">
        <v>530</v>
      </c>
    </row>
    <row r="45" spans="1:6" x14ac:dyDescent="0.3">
      <c r="A45" t="s">
        <v>583</v>
      </c>
      <c r="B45" t="s">
        <v>1491</v>
      </c>
      <c r="C45">
        <v>34350244</v>
      </c>
      <c r="D45" s="122">
        <v>4.0000000000000001E-3</v>
      </c>
      <c r="E45" s="103">
        <v>45839</v>
      </c>
      <c r="F45" t="s">
        <v>530</v>
      </c>
    </row>
    <row r="46" spans="1:6" x14ac:dyDescent="0.3">
      <c r="A46" t="s">
        <v>584</v>
      </c>
      <c r="B46" t="s">
        <v>1492</v>
      </c>
      <c r="C46">
        <v>34231700</v>
      </c>
      <c r="D46" s="122">
        <v>4.0000000000000001E-3</v>
      </c>
      <c r="E46" s="103">
        <v>45838</v>
      </c>
      <c r="F46" t="s">
        <v>530</v>
      </c>
    </row>
    <row r="47" spans="1:6" x14ac:dyDescent="0.3">
      <c r="A47" t="s">
        <v>585</v>
      </c>
      <c r="B47" t="s">
        <v>1493</v>
      </c>
      <c r="C47">
        <v>34090466</v>
      </c>
      <c r="D47" s="122">
        <v>4.0000000000000001E-3</v>
      </c>
      <c r="E47" s="103">
        <v>45839</v>
      </c>
      <c r="F47" t="s">
        <v>530</v>
      </c>
    </row>
    <row r="48" spans="1:6" x14ac:dyDescent="0.3">
      <c r="A48" t="s">
        <v>586</v>
      </c>
      <c r="B48" t="s">
        <v>1494</v>
      </c>
      <c r="C48">
        <v>33742380</v>
      </c>
      <c r="D48" s="122">
        <v>4.0000000000000001E-3</v>
      </c>
      <c r="E48" s="103">
        <v>45839</v>
      </c>
      <c r="F48" t="s">
        <v>530</v>
      </c>
    </row>
    <row r="49" spans="1:6" x14ac:dyDescent="0.3">
      <c r="A49" t="s">
        <v>587</v>
      </c>
      <c r="B49" t="s">
        <v>1495</v>
      </c>
      <c r="C49">
        <v>32862000</v>
      </c>
      <c r="D49" s="122">
        <v>4.0000000000000001E-3</v>
      </c>
      <c r="E49" s="103">
        <v>45748</v>
      </c>
      <c r="F49" t="s">
        <v>588</v>
      </c>
    </row>
    <row r="50" spans="1:6" x14ac:dyDescent="0.3">
      <c r="A50" t="s">
        <v>589</v>
      </c>
      <c r="B50" t="s">
        <v>1496</v>
      </c>
      <c r="C50">
        <v>32684503</v>
      </c>
      <c r="D50" s="122">
        <v>4.0000000000000001E-3</v>
      </c>
      <c r="E50" s="103">
        <v>45108</v>
      </c>
      <c r="F50" t="s">
        <v>530</v>
      </c>
    </row>
    <row r="51" spans="1:6" x14ac:dyDescent="0.3">
      <c r="A51" t="s">
        <v>590</v>
      </c>
      <c r="B51" t="s">
        <v>1497</v>
      </c>
      <c r="C51">
        <v>31727042</v>
      </c>
      <c r="D51" s="122">
        <v>4.0000000000000001E-3</v>
      </c>
      <c r="E51" s="103">
        <v>45839</v>
      </c>
      <c r="F51" t="s">
        <v>530</v>
      </c>
    </row>
    <row r="52" spans="1:6" x14ac:dyDescent="0.3">
      <c r="A52" t="s">
        <v>591</v>
      </c>
      <c r="B52" t="s">
        <v>1498</v>
      </c>
      <c r="C52">
        <v>29911840</v>
      </c>
      <c r="D52" s="122">
        <v>4.0000000000000001E-3</v>
      </c>
      <c r="E52" s="103">
        <v>45658</v>
      </c>
      <c r="F52" t="s">
        <v>530</v>
      </c>
    </row>
    <row r="53" spans="1:6" x14ac:dyDescent="0.3">
      <c r="A53" t="s">
        <v>592</v>
      </c>
      <c r="B53" t="s">
        <v>1499</v>
      </c>
      <c r="C53">
        <v>29442327</v>
      </c>
      <c r="D53" s="122">
        <v>4.0000000000000001E-3</v>
      </c>
      <c r="E53" s="103">
        <v>45839</v>
      </c>
      <c r="F53" t="s">
        <v>530</v>
      </c>
    </row>
    <row r="54" spans="1:6" x14ac:dyDescent="0.3">
      <c r="A54" t="s">
        <v>593</v>
      </c>
      <c r="B54" t="s">
        <v>1500</v>
      </c>
      <c r="C54">
        <v>29389150</v>
      </c>
      <c r="D54" s="122">
        <v>4.0000000000000001E-3</v>
      </c>
      <c r="E54" s="103">
        <v>44544</v>
      </c>
      <c r="F54" t="s">
        <v>530</v>
      </c>
    </row>
    <row r="55" spans="1:6" x14ac:dyDescent="0.3">
      <c r="A55" t="s">
        <v>594</v>
      </c>
      <c r="B55" t="s">
        <v>1501</v>
      </c>
      <c r="C55">
        <v>28517000</v>
      </c>
      <c r="D55" s="122">
        <v>3.0000000000000001E-3</v>
      </c>
      <c r="E55" s="103">
        <v>45839</v>
      </c>
      <c r="F55" t="s">
        <v>530</v>
      </c>
    </row>
    <row r="56" spans="1:6" x14ac:dyDescent="0.3">
      <c r="A56" t="s">
        <v>595</v>
      </c>
      <c r="B56" t="s">
        <v>1502</v>
      </c>
      <c r="C56">
        <v>27400013</v>
      </c>
      <c r="D56" s="122">
        <v>3.0000000000000001E-3</v>
      </c>
      <c r="E56" s="103">
        <v>45657</v>
      </c>
      <c r="F56" t="s">
        <v>596</v>
      </c>
    </row>
    <row r="57" spans="1:6" x14ac:dyDescent="0.3">
      <c r="A57" t="s">
        <v>597</v>
      </c>
      <c r="B57" t="s">
        <v>1457</v>
      </c>
      <c r="C57">
        <v>26312034</v>
      </c>
      <c r="D57" s="122">
        <v>3.0000000000000001E-3</v>
      </c>
      <c r="E57" s="103">
        <v>45474</v>
      </c>
      <c r="F57" t="s">
        <v>530</v>
      </c>
    </row>
    <row r="58" spans="1:6" x14ac:dyDescent="0.3">
      <c r="A58" t="s">
        <v>598</v>
      </c>
      <c r="B58" t="s">
        <v>1503</v>
      </c>
      <c r="C58">
        <v>25950000</v>
      </c>
      <c r="D58" s="122">
        <v>3.0000000000000001E-3</v>
      </c>
      <c r="E58" s="103">
        <v>45474</v>
      </c>
      <c r="F58" t="s">
        <v>530</v>
      </c>
    </row>
    <row r="59" spans="1:6" x14ac:dyDescent="0.3">
      <c r="A59" t="s">
        <v>599</v>
      </c>
      <c r="B59" t="s">
        <v>1504</v>
      </c>
      <c r="C59">
        <v>25620000</v>
      </c>
      <c r="D59" s="122">
        <v>3.0000000000000001E-3</v>
      </c>
      <c r="E59" s="103">
        <v>45839</v>
      </c>
      <c r="F59" t="s">
        <v>530</v>
      </c>
    </row>
    <row r="60" spans="1:6" x14ac:dyDescent="0.3">
      <c r="A60" t="s">
        <v>600</v>
      </c>
      <c r="B60" t="s">
        <v>1505</v>
      </c>
      <c r="C60">
        <v>24070553</v>
      </c>
      <c r="D60" s="122">
        <v>3.0000000000000001E-3</v>
      </c>
      <c r="E60" s="103">
        <v>45839</v>
      </c>
      <c r="F60" t="s">
        <v>530</v>
      </c>
    </row>
    <row r="61" spans="1:6" x14ac:dyDescent="0.3">
      <c r="A61" t="s">
        <v>601</v>
      </c>
      <c r="B61" t="s">
        <v>1506</v>
      </c>
      <c r="C61">
        <v>23337936</v>
      </c>
      <c r="D61" s="122">
        <v>3.0000000000000001E-3</v>
      </c>
      <c r="E61" s="103">
        <v>45869</v>
      </c>
      <c r="F61" t="s">
        <v>602</v>
      </c>
    </row>
    <row r="62" spans="1:6" x14ac:dyDescent="0.3">
      <c r="A62" t="s">
        <v>603</v>
      </c>
      <c r="B62" t="s">
        <v>1492</v>
      </c>
      <c r="C62">
        <v>22395489</v>
      </c>
      <c r="D62" s="122">
        <v>3.0000000000000001E-3</v>
      </c>
      <c r="E62" s="103">
        <v>44727</v>
      </c>
      <c r="F62" t="s">
        <v>530</v>
      </c>
    </row>
    <row r="63" spans="1:6" x14ac:dyDescent="0.3">
      <c r="A63" t="s">
        <v>604</v>
      </c>
      <c r="B63" t="s">
        <v>1507</v>
      </c>
      <c r="C63">
        <v>21763170</v>
      </c>
      <c r="D63" s="122">
        <v>3.0000000000000001E-3</v>
      </c>
      <c r="E63" s="103">
        <v>45645</v>
      </c>
      <c r="F63" t="s">
        <v>530</v>
      </c>
    </row>
    <row r="64" spans="1:6" x14ac:dyDescent="0.3">
      <c r="A64" t="s">
        <v>605</v>
      </c>
      <c r="B64" t="s">
        <v>1492</v>
      </c>
      <c r="C64">
        <v>20734262</v>
      </c>
      <c r="D64" s="122">
        <v>3.0000000000000001E-3</v>
      </c>
      <c r="E64" s="103">
        <v>45839</v>
      </c>
      <c r="F64" t="s">
        <v>530</v>
      </c>
    </row>
    <row r="65" spans="1:6" x14ac:dyDescent="0.3">
      <c r="A65" t="s">
        <v>606</v>
      </c>
      <c r="B65" t="s">
        <v>1508</v>
      </c>
      <c r="C65">
        <v>20387811</v>
      </c>
      <c r="D65" s="122">
        <v>2E-3</v>
      </c>
      <c r="E65" s="103">
        <v>45839</v>
      </c>
      <c r="F65" t="s">
        <v>530</v>
      </c>
    </row>
    <row r="66" spans="1:6" x14ac:dyDescent="0.3">
      <c r="A66" t="s">
        <v>607</v>
      </c>
      <c r="B66" t="s">
        <v>1454</v>
      </c>
      <c r="C66">
        <v>20206953</v>
      </c>
      <c r="D66" s="122">
        <v>2E-3</v>
      </c>
      <c r="E66" s="103">
        <v>45838</v>
      </c>
      <c r="F66" t="s">
        <v>530</v>
      </c>
    </row>
    <row r="67" spans="1:6" x14ac:dyDescent="0.3">
      <c r="A67" t="s">
        <v>608</v>
      </c>
      <c r="B67" t="s">
        <v>1509</v>
      </c>
      <c r="C67">
        <v>19693423</v>
      </c>
      <c r="D67" s="122">
        <v>2E-3</v>
      </c>
      <c r="E67" s="103">
        <v>44812</v>
      </c>
      <c r="F67" t="s">
        <v>530</v>
      </c>
    </row>
    <row r="68" spans="1:6" x14ac:dyDescent="0.3">
      <c r="A68" t="s">
        <v>609</v>
      </c>
      <c r="B68" t="s">
        <v>1510</v>
      </c>
      <c r="C68">
        <v>19655000</v>
      </c>
      <c r="D68" s="122">
        <v>2E-3</v>
      </c>
      <c r="E68" s="103">
        <v>45839</v>
      </c>
      <c r="F68" t="s">
        <v>610</v>
      </c>
    </row>
    <row r="69" spans="1:6" x14ac:dyDescent="0.3">
      <c r="A69" t="s">
        <v>611</v>
      </c>
      <c r="B69" t="s">
        <v>1511</v>
      </c>
      <c r="C69">
        <v>19340757</v>
      </c>
      <c r="D69" s="122">
        <v>2E-3</v>
      </c>
      <c r="E69" s="103">
        <v>45839</v>
      </c>
      <c r="F69" t="s">
        <v>530</v>
      </c>
    </row>
    <row r="70" spans="1:6" x14ac:dyDescent="0.3">
      <c r="A70" t="s">
        <v>454</v>
      </c>
      <c r="B70" t="s">
        <v>1512</v>
      </c>
      <c r="C70">
        <v>19036031</v>
      </c>
      <c r="D70" s="122">
        <v>2E-3</v>
      </c>
      <c r="E70" s="103">
        <v>45658</v>
      </c>
      <c r="F70" t="s">
        <v>530</v>
      </c>
    </row>
    <row r="71" spans="1:6" x14ac:dyDescent="0.3">
      <c r="A71" t="s">
        <v>612</v>
      </c>
      <c r="B71" t="s">
        <v>1513</v>
      </c>
      <c r="C71">
        <v>18593258</v>
      </c>
      <c r="D71" s="122">
        <v>2E-3</v>
      </c>
      <c r="E71" s="103">
        <v>45474</v>
      </c>
      <c r="F71" t="s">
        <v>530</v>
      </c>
    </row>
    <row r="72" spans="1:6" x14ac:dyDescent="0.3">
      <c r="A72" t="s">
        <v>613</v>
      </c>
      <c r="B72" t="s">
        <v>1514</v>
      </c>
      <c r="C72">
        <v>18103660</v>
      </c>
      <c r="D72" s="122">
        <v>2E-3</v>
      </c>
      <c r="E72" s="103">
        <v>45839</v>
      </c>
      <c r="F72" t="s">
        <v>530</v>
      </c>
    </row>
    <row r="73" spans="1:6" x14ac:dyDescent="0.3">
      <c r="A73" t="s">
        <v>614</v>
      </c>
      <c r="B73" t="s">
        <v>1515</v>
      </c>
      <c r="C73">
        <v>18080943</v>
      </c>
      <c r="D73" s="122">
        <v>2E-3</v>
      </c>
      <c r="E73" s="103">
        <v>45838</v>
      </c>
      <c r="F73" t="s">
        <v>615</v>
      </c>
    </row>
    <row r="74" spans="1:6" x14ac:dyDescent="0.3">
      <c r="A74" t="s">
        <v>616</v>
      </c>
      <c r="B74" t="s">
        <v>1516</v>
      </c>
      <c r="C74">
        <v>18079810</v>
      </c>
      <c r="D74" s="122">
        <v>2E-3</v>
      </c>
      <c r="E74" s="103">
        <v>45839</v>
      </c>
      <c r="F74" t="s">
        <v>530</v>
      </c>
    </row>
    <row r="75" spans="1:6" x14ac:dyDescent="0.3">
      <c r="A75" t="s">
        <v>617</v>
      </c>
      <c r="B75" t="s">
        <v>1499</v>
      </c>
      <c r="C75">
        <v>17577760</v>
      </c>
      <c r="D75" s="122">
        <v>2E-3</v>
      </c>
      <c r="E75" s="103">
        <v>45839</v>
      </c>
      <c r="F75" t="s">
        <v>530</v>
      </c>
    </row>
    <row r="76" spans="1:6" x14ac:dyDescent="0.3">
      <c r="A76" t="s">
        <v>618</v>
      </c>
      <c r="B76" t="s">
        <v>1517</v>
      </c>
      <c r="C76">
        <v>17073087</v>
      </c>
      <c r="D76" s="122">
        <v>2E-3</v>
      </c>
      <c r="E76" s="103">
        <v>45839</v>
      </c>
      <c r="F76" t="s">
        <v>530</v>
      </c>
    </row>
    <row r="77" spans="1:6" x14ac:dyDescent="0.3">
      <c r="A77" t="s">
        <v>619</v>
      </c>
      <c r="B77" t="s">
        <v>1474</v>
      </c>
      <c r="C77">
        <v>15786898</v>
      </c>
      <c r="D77" s="122">
        <v>2E-3</v>
      </c>
      <c r="E77" s="103">
        <v>45839</v>
      </c>
      <c r="F77" t="s">
        <v>530</v>
      </c>
    </row>
    <row r="78" spans="1:6" x14ac:dyDescent="0.3">
      <c r="A78" t="s">
        <v>620</v>
      </c>
      <c r="B78" t="s">
        <v>1518</v>
      </c>
      <c r="C78">
        <v>14363931</v>
      </c>
      <c r="D78" s="122">
        <v>2E-3</v>
      </c>
      <c r="E78" s="103">
        <v>45839</v>
      </c>
      <c r="F78" t="s">
        <v>530</v>
      </c>
    </row>
    <row r="79" spans="1:6" x14ac:dyDescent="0.3">
      <c r="A79" t="s">
        <v>621</v>
      </c>
      <c r="B79" t="s">
        <v>1519</v>
      </c>
      <c r="C79">
        <v>14104969</v>
      </c>
      <c r="D79" s="122">
        <v>2E-3</v>
      </c>
      <c r="E79" s="103">
        <v>45839</v>
      </c>
      <c r="F79" t="s">
        <v>530</v>
      </c>
    </row>
    <row r="80" spans="1:6" x14ac:dyDescent="0.3">
      <c r="A80" t="s">
        <v>622</v>
      </c>
      <c r="B80" t="s">
        <v>1520</v>
      </c>
      <c r="C80">
        <v>13224860</v>
      </c>
      <c r="D80" s="122">
        <v>2E-3</v>
      </c>
      <c r="E80" s="103">
        <v>45839</v>
      </c>
      <c r="F80" t="s">
        <v>530</v>
      </c>
    </row>
    <row r="81" spans="1:6" x14ac:dyDescent="0.3">
      <c r="A81" t="s">
        <v>623</v>
      </c>
      <c r="B81" t="s">
        <v>1505</v>
      </c>
      <c r="C81">
        <v>12332788</v>
      </c>
      <c r="D81" s="122">
        <v>2E-3</v>
      </c>
      <c r="E81" s="103">
        <v>45520</v>
      </c>
      <c r="F81" t="s">
        <v>530</v>
      </c>
    </row>
    <row r="82" spans="1:6" x14ac:dyDescent="0.3">
      <c r="A82" t="s">
        <v>624</v>
      </c>
      <c r="B82" t="s">
        <v>1521</v>
      </c>
      <c r="C82">
        <v>11972169</v>
      </c>
      <c r="D82" s="122">
        <v>1E-3</v>
      </c>
      <c r="E82" s="103">
        <v>45602</v>
      </c>
      <c r="F82" t="s">
        <v>530</v>
      </c>
    </row>
    <row r="83" spans="1:6" x14ac:dyDescent="0.3">
      <c r="A83" t="s">
        <v>625</v>
      </c>
      <c r="B83" t="s">
        <v>1522</v>
      </c>
      <c r="C83">
        <v>11867032</v>
      </c>
      <c r="D83" s="122">
        <v>1E-3</v>
      </c>
      <c r="E83" s="103">
        <v>45474</v>
      </c>
      <c r="F83" t="s">
        <v>530</v>
      </c>
    </row>
    <row r="84" spans="1:6" x14ac:dyDescent="0.3">
      <c r="A84" t="s">
        <v>626</v>
      </c>
      <c r="B84" t="s">
        <v>1523</v>
      </c>
      <c r="C84">
        <v>11825551</v>
      </c>
      <c r="D84" s="122">
        <v>1E-3</v>
      </c>
      <c r="E84" s="103">
        <v>45658</v>
      </c>
      <c r="F84" t="s">
        <v>530</v>
      </c>
    </row>
    <row r="85" spans="1:6" x14ac:dyDescent="0.3">
      <c r="A85" t="s">
        <v>627</v>
      </c>
      <c r="B85" t="s">
        <v>1524</v>
      </c>
      <c r="C85">
        <v>11781559</v>
      </c>
      <c r="D85" s="122">
        <v>1E-3</v>
      </c>
      <c r="E85" s="103">
        <v>44378</v>
      </c>
      <c r="F85" t="s">
        <v>530</v>
      </c>
    </row>
    <row r="86" spans="1:6" x14ac:dyDescent="0.3">
      <c r="A86" t="s">
        <v>628</v>
      </c>
      <c r="B86" t="s">
        <v>1525</v>
      </c>
      <c r="C86">
        <v>11734000</v>
      </c>
      <c r="D86" s="122">
        <v>1E-3</v>
      </c>
      <c r="E86" s="103">
        <v>45657</v>
      </c>
      <c r="F86" t="s">
        <v>530</v>
      </c>
    </row>
    <row r="87" spans="1:6" x14ac:dyDescent="0.3">
      <c r="A87" t="s">
        <v>629</v>
      </c>
      <c r="B87" t="s">
        <v>1526</v>
      </c>
      <c r="C87">
        <v>11312620</v>
      </c>
      <c r="D87" s="122">
        <v>1E-3</v>
      </c>
      <c r="E87" s="103">
        <v>45374</v>
      </c>
      <c r="F87" t="s">
        <v>530</v>
      </c>
    </row>
    <row r="88" spans="1:6" x14ac:dyDescent="0.3">
      <c r="A88" t="s">
        <v>630</v>
      </c>
      <c r="B88" t="s">
        <v>1527</v>
      </c>
      <c r="C88">
        <v>10876875</v>
      </c>
      <c r="D88" s="122">
        <v>1E-3</v>
      </c>
      <c r="E88" s="103">
        <v>45747</v>
      </c>
      <c r="F88" t="s">
        <v>530</v>
      </c>
    </row>
    <row r="89" spans="1:6" x14ac:dyDescent="0.3">
      <c r="A89" t="s">
        <v>631</v>
      </c>
      <c r="B89" t="s">
        <v>1528</v>
      </c>
      <c r="C89">
        <v>10771504</v>
      </c>
      <c r="D89" s="122">
        <v>1E-3</v>
      </c>
      <c r="E89" s="103">
        <v>44875</v>
      </c>
      <c r="F89" t="s">
        <v>530</v>
      </c>
    </row>
    <row r="90" spans="1:6" x14ac:dyDescent="0.3">
      <c r="A90" t="s">
        <v>632</v>
      </c>
      <c r="B90" t="s">
        <v>1529</v>
      </c>
      <c r="C90">
        <v>10749635</v>
      </c>
      <c r="D90" s="122">
        <v>1E-3</v>
      </c>
      <c r="E90" s="103">
        <v>45657</v>
      </c>
      <c r="F90" t="s">
        <v>530</v>
      </c>
    </row>
    <row r="91" spans="1:6" x14ac:dyDescent="0.3">
      <c r="A91" t="s">
        <v>633</v>
      </c>
      <c r="B91" t="s">
        <v>1455</v>
      </c>
      <c r="C91">
        <v>10678556</v>
      </c>
      <c r="D91" s="122">
        <v>1E-3</v>
      </c>
      <c r="E91" s="103">
        <v>45291</v>
      </c>
      <c r="F91" t="s">
        <v>530</v>
      </c>
    </row>
    <row r="92" spans="1:6" x14ac:dyDescent="0.3">
      <c r="A92" t="s">
        <v>634</v>
      </c>
      <c r="B92" t="s">
        <v>1530</v>
      </c>
      <c r="C92">
        <v>10592686</v>
      </c>
      <c r="D92" s="122">
        <v>1E-3</v>
      </c>
      <c r="E92" s="103">
        <v>45838</v>
      </c>
      <c r="F92" t="s">
        <v>530</v>
      </c>
    </row>
    <row r="93" spans="1:6" x14ac:dyDescent="0.3">
      <c r="A93" t="s">
        <v>635</v>
      </c>
      <c r="B93" t="s">
        <v>1531</v>
      </c>
      <c r="C93">
        <v>10499000</v>
      </c>
      <c r="D93" s="122">
        <v>1E-3</v>
      </c>
      <c r="E93" s="103">
        <v>45658</v>
      </c>
      <c r="F93" t="s">
        <v>530</v>
      </c>
    </row>
    <row r="94" spans="1:6" x14ac:dyDescent="0.3">
      <c r="A94" t="s">
        <v>636</v>
      </c>
      <c r="B94" t="s">
        <v>1532</v>
      </c>
      <c r="C94">
        <v>10400720</v>
      </c>
      <c r="D94" s="122">
        <v>1E-3</v>
      </c>
      <c r="E94" s="103">
        <v>45292</v>
      </c>
      <c r="F94" t="s">
        <v>530</v>
      </c>
    </row>
    <row r="95" spans="1:6" x14ac:dyDescent="0.3">
      <c r="A95" t="s">
        <v>637</v>
      </c>
      <c r="B95" t="s">
        <v>1533</v>
      </c>
      <c r="C95">
        <v>10241722</v>
      </c>
      <c r="D95" s="122">
        <v>1E-3</v>
      </c>
      <c r="E95" s="103">
        <v>45839</v>
      </c>
      <c r="F95" t="s">
        <v>530</v>
      </c>
    </row>
    <row r="96" spans="1:6" x14ac:dyDescent="0.3">
      <c r="A96" t="s">
        <v>638</v>
      </c>
      <c r="B96" t="s">
        <v>1534</v>
      </c>
      <c r="C96">
        <v>10119400</v>
      </c>
      <c r="D96" s="122">
        <v>1E-3</v>
      </c>
      <c r="E96" s="103">
        <v>45869</v>
      </c>
      <c r="F96" t="s">
        <v>639</v>
      </c>
    </row>
    <row r="97" spans="1:6" x14ac:dyDescent="0.3">
      <c r="A97" t="s">
        <v>640</v>
      </c>
      <c r="B97" t="s">
        <v>1535</v>
      </c>
      <c r="C97">
        <v>9892632</v>
      </c>
      <c r="D97" s="122">
        <v>1E-3</v>
      </c>
      <c r="E97" s="103">
        <v>45474</v>
      </c>
      <c r="F97" t="s">
        <v>530</v>
      </c>
    </row>
    <row r="98" spans="1:6" x14ac:dyDescent="0.3">
      <c r="A98" t="s">
        <v>641</v>
      </c>
      <c r="B98" t="s">
        <v>1536</v>
      </c>
      <c r="C98">
        <v>9748007</v>
      </c>
      <c r="D98" s="122">
        <v>1E-3</v>
      </c>
      <c r="E98" s="103">
        <v>45657</v>
      </c>
      <c r="F98" t="s">
        <v>530</v>
      </c>
    </row>
    <row r="99" spans="1:6" x14ac:dyDescent="0.3">
      <c r="A99" t="s">
        <v>642</v>
      </c>
      <c r="B99" t="s">
        <v>1537</v>
      </c>
      <c r="C99">
        <v>9539502</v>
      </c>
      <c r="D99" s="122">
        <v>1E-3</v>
      </c>
      <c r="E99" s="103">
        <v>45658</v>
      </c>
      <c r="F99" t="s">
        <v>530</v>
      </c>
    </row>
    <row r="100" spans="1:6" x14ac:dyDescent="0.3">
      <c r="A100" t="s">
        <v>643</v>
      </c>
      <c r="B100" t="s">
        <v>1502</v>
      </c>
      <c r="C100">
        <v>9200931</v>
      </c>
      <c r="D100" s="122">
        <v>1E-3</v>
      </c>
      <c r="E100" s="103">
        <v>45839</v>
      </c>
      <c r="F100" t="s">
        <v>530</v>
      </c>
    </row>
    <row r="101" spans="1:6" x14ac:dyDescent="0.3">
      <c r="A101" t="s">
        <v>644</v>
      </c>
      <c r="B101" t="s">
        <v>1523</v>
      </c>
      <c r="C101">
        <v>9109280</v>
      </c>
      <c r="D101" s="122">
        <v>1E-3</v>
      </c>
      <c r="E101" s="103">
        <v>45658</v>
      </c>
      <c r="F101" t="s">
        <v>530</v>
      </c>
    </row>
    <row r="102" spans="1:6" x14ac:dyDescent="0.3">
      <c r="A102" t="s">
        <v>645</v>
      </c>
      <c r="B102" t="s">
        <v>1538</v>
      </c>
      <c r="C102">
        <v>9077691</v>
      </c>
      <c r="D102" s="122">
        <v>1E-3</v>
      </c>
      <c r="E102" s="103">
        <v>45839</v>
      </c>
      <c r="F102" t="s">
        <v>530</v>
      </c>
    </row>
    <row r="103" spans="1:6" x14ac:dyDescent="0.3">
      <c r="A103" t="s">
        <v>646</v>
      </c>
      <c r="B103" t="s">
        <v>1539</v>
      </c>
      <c r="C103">
        <v>9067144</v>
      </c>
      <c r="D103" s="122">
        <v>1E-3</v>
      </c>
      <c r="E103" s="103">
        <v>45747</v>
      </c>
      <c r="F103" t="s">
        <v>530</v>
      </c>
    </row>
    <row r="104" spans="1:6" x14ac:dyDescent="0.3">
      <c r="A104" t="s">
        <v>647</v>
      </c>
      <c r="B104" t="s">
        <v>1540</v>
      </c>
      <c r="C104">
        <v>8095498</v>
      </c>
      <c r="D104" s="122">
        <v>1E-3</v>
      </c>
      <c r="E104" s="103">
        <v>44873</v>
      </c>
      <c r="F104" t="s">
        <v>530</v>
      </c>
    </row>
    <row r="105" spans="1:6" x14ac:dyDescent="0.3">
      <c r="A105" t="s">
        <v>648</v>
      </c>
      <c r="B105" t="s">
        <v>1541</v>
      </c>
      <c r="C105">
        <v>7647000</v>
      </c>
      <c r="D105" s="122">
        <v>8.9999999999999998E-4</v>
      </c>
      <c r="E105" s="103">
        <v>45474</v>
      </c>
      <c r="F105" t="s">
        <v>530</v>
      </c>
    </row>
    <row r="106" spans="1:6" x14ac:dyDescent="0.3">
      <c r="A106" t="s">
        <v>649</v>
      </c>
      <c r="B106" t="s">
        <v>1535</v>
      </c>
      <c r="C106">
        <v>7527500</v>
      </c>
      <c r="D106" s="122">
        <v>8.9999999999999998E-4</v>
      </c>
      <c r="E106" s="103">
        <v>45838</v>
      </c>
      <c r="F106" t="s">
        <v>530</v>
      </c>
    </row>
    <row r="107" spans="1:6" x14ac:dyDescent="0.3">
      <c r="A107" t="s">
        <v>650</v>
      </c>
      <c r="B107" t="s">
        <v>1542</v>
      </c>
      <c r="C107">
        <v>7459000</v>
      </c>
      <c r="D107" s="122">
        <v>8.9999999999999998E-4</v>
      </c>
      <c r="E107" s="103">
        <v>45839</v>
      </c>
      <c r="F107" t="s">
        <v>530</v>
      </c>
    </row>
    <row r="108" spans="1:6" x14ac:dyDescent="0.3">
      <c r="A108" t="s">
        <v>651</v>
      </c>
      <c r="B108" t="s">
        <v>1543</v>
      </c>
      <c r="C108">
        <v>7281800</v>
      </c>
      <c r="D108" s="122">
        <v>8.9999999999999998E-4</v>
      </c>
      <c r="E108" s="103">
        <v>45658</v>
      </c>
      <c r="F108" t="s">
        <v>530</v>
      </c>
    </row>
    <row r="109" spans="1:6" x14ac:dyDescent="0.3">
      <c r="A109" t="s">
        <v>652</v>
      </c>
      <c r="B109" t="s">
        <v>1469</v>
      </c>
      <c r="C109">
        <v>7057841</v>
      </c>
      <c r="D109" s="122">
        <v>8.9999999999999998E-4</v>
      </c>
      <c r="E109" s="103">
        <v>44912</v>
      </c>
      <c r="F109" t="s">
        <v>530</v>
      </c>
    </row>
    <row r="110" spans="1:6" x14ac:dyDescent="0.3">
      <c r="A110" t="s">
        <v>653</v>
      </c>
      <c r="B110" t="s">
        <v>1544</v>
      </c>
      <c r="C110">
        <v>6803886</v>
      </c>
      <c r="D110" s="122">
        <v>8.0000000000000004E-4</v>
      </c>
      <c r="E110" s="103">
        <v>45107</v>
      </c>
      <c r="F110" t="s">
        <v>530</v>
      </c>
    </row>
    <row r="111" spans="1:6" x14ac:dyDescent="0.3">
      <c r="A111" t="s">
        <v>654</v>
      </c>
      <c r="B111" t="s">
        <v>1545</v>
      </c>
      <c r="C111">
        <v>6567783</v>
      </c>
      <c r="D111" s="122">
        <v>8.0000000000000004E-4</v>
      </c>
      <c r="E111" s="103">
        <v>45658</v>
      </c>
      <c r="F111" t="s">
        <v>655</v>
      </c>
    </row>
    <row r="112" spans="1:6" x14ac:dyDescent="0.3">
      <c r="A112" t="s">
        <v>656</v>
      </c>
      <c r="B112" t="s">
        <v>1546</v>
      </c>
      <c r="C112">
        <v>6470307</v>
      </c>
      <c r="D112" s="122">
        <v>8.0000000000000004E-4</v>
      </c>
      <c r="E112" s="103">
        <v>45474</v>
      </c>
      <c r="F112" t="s">
        <v>530</v>
      </c>
    </row>
    <row r="113" spans="1:6" x14ac:dyDescent="0.3">
      <c r="A113" t="s">
        <v>657</v>
      </c>
      <c r="B113" t="s">
        <v>1547</v>
      </c>
      <c r="C113">
        <v>6437360</v>
      </c>
      <c r="D113" s="122">
        <v>8.0000000000000004E-4</v>
      </c>
      <c r="E113" s="103">
        <v>45657</v>
      </c>
      <c r="F113" t="s">
        <v>530</v>
      </c>
    </row>
    <row r="114" spans="1:6" x14ac:dyDescent="0.3">
      <c r="A114" t="s">
        <v>658</v>
      </c>
      <c r="B114" t="s">
        <v>1548</v>
      </c>
      <c r="C114">
        <v>6142180</v>
      </c>
      <c r="D114" s="122">
        <v>6.9999999999999999E-4</v>
      </c>
      <c r="E114" s="103">
        <v>45063</v>
      </c>
      <c r="F114" t="s">
        <v>530</v>
      </c>
    </row>
    <row r="115" spans="1:6" x14ac:dyDescent="0.3">
      <c r="A115" t="s">
        <v>659</v>
      </c>
      <c r="B115" t="s">
        <v>1549</v>
      </c>
      <c r="C115">
        <v>6109644</v>
      </c>
      <c r="D115" s="122">
        <v>6.9999999999999999E-4</v>
      </c>
      <c r="E115" s="103">
        <v>44874</v>
      </c>
      <c r="F115" t="s">
        <v>530</v>
      </c>
    </row>
    <row r="116" spans="1:6" x14ac:dyDescent="0.3">
      <c r="A116" t="s">
        <v>660</v>
      </c>
      <c r="B116" t="s">
        <v>1550</v>
      </c>
      <c r="C116">
        <v>6036900</v>
      </c>
      <c r="D116" s="122">
        <v>6.9999999999999999E-4</v>
      </c>
      <c r="E116" s="103">
        <v>45473</v>
      </c>
      <c r="F116" t="s">
        <v>530</v>
      </c>
    </row>
    <row r="117" spans="1:6" x14ac:dyDescent="0.3">
      <c r="A117" t="s">
        <v>661</v>
      </c>
      <c r="B117" t="s">
        <v>1551</v>
      </c>
      <c r="C117">
        <v>6029976</v>
      </c>
      <c r="D117" s="122">
        <v>6.9999999999999999E-4</v>
      </c>
      <c r="E117" s="103">
        <v>45414</v>
      </c>
      <c r="F117" t="s">
        <v>530</v>
      </c>
    </row>
    <row r="118" spans="1:6" x14ac:dyDescent="0.3">
      <c r="A118" t="s">
        <v>662</v>
      </c>
      <c r="B118" t="s">
        <v>1552</v>
      </c>
      <c r="C118">
        <v>6002420</v>
      </c>
      <c r="D118" s="122">
        <v>6.9999999999999999E-4</v>
      </c>
      <c r="E118" s="103">
        <v>45839</v>
      </c>
      <c r="F118" t="s">
        <v>663</v>
      </c>
    </row>
    <row r="119" spans="1:6" x14ac:dyDescent="0.3">
      <c r="A119" t="s">
        <v>664</v>
      </c>
      <c r="B119" t="s">
        <v>1553</v>
      </c>
      <c r="C119">
        <v>5645651</v>
      </c>
      <c r="D119" s="122">
        <v>6.9999999999999999E-4</v>
      </c>
      <c r="E119" s="103">
        <v>45869</v>
      </c>
      <c r="F119" t="s">
        <v>665</v>
      </c>
    </row>
    <row r="120" spans="1:6" x14ac:dyDescent="0.3">
      <c r="A120" t="s">
        <v>460</v>
      </c>
      <c r="B120" t="s">
        <v>1503</v>
      </c>
      <c r="C120">
        <v>5606944</v>
      </c>
      <c r="D120" s="122">
        <v>6.9999999999999999E-4</v>
      </c>
      <c r="E120" s="103">
        <v>45838</v>
      </c>
      <c r="F120" t="s">
        <v>666</v>
      </c>
    </row>
    <row r="121" spans="1:6" x14ac:dyDescent="0.3">
      <c r="A121" t="s">
        <v>667</v>
      </c>
      <c r="B121" t="s">
        <v>1554</v>
      </c>
      <c r="C121">
        <v>5490000</v>
      </c>
      <c r="D121" s="122">
        <v>6.9999999999999999E-4</v>
      </c>
      <c r="E121" s="103">
        <v>44378</v>
      </c>
      <c r="F121" t="s">
        <v>530</v>
      </c>
    </row>
    <row r="122" spans="1:6" x14ac:dyDescent="0.3">
      <c r="A122" t="s">
        <v>668</v>
      </c>
      <c r="B122" t="s">
        <v>1555</v>
      </c>
      <c r="C122">
        <v>5483450</v>
      </c>
      <c r="D122" s="122">
        <v>6.9999999999999999E-4</v>
      </c>
      <c r="E122" s="103">
        <v>44927</v>
      </c>
      <c r="F122" t="s">
        <v>669</v>
      </c>
    </row>
    <row r="123" spans="1:6" x14ac:dyDescent="0.3">
      <c r="A123" t="s">
        <v>670</v>
      </c>
      <c r="B123" t="s">
        <v>1556</v>
      </c>
      <c r="C123">
        <v>5458600</v>
      </c>
      <c r="D123" s="122">
        <v>6.9999999999999999E-4</v>
      </c>
      <c r="E123" s="103">
        <v>45748</v>
      </c>
      <c r="F123" t="s">
        <v>530</v>
      </c>
    </row>
    <row r="124" spans="1:6" x14ac:dyDescent="0.3">
      <c r="A124" t="s">
        <v>671</v>
      </c>
      <c r="B124" t="s">
        <v>1557</v>
      </c>
      <c r="C124">
        <v>5413813</v>
      </c>
      <c r="D124" s="122">
        <v>6.9999999999999999E-4</v>
      </c>
      <c r="E124" s="103">
        <v>45838</v>
      </c>
      <c r="F124" t="s">
        <v>530</v>
      </c>
    </row>
    <row r="125" spans="1:6" x14ac:dyDescent="0.3">
      <c r="A125" t="s">
        <v>672</v>
      </c>
      <c r="B125" t="s">
        <v>1558</v>
      </c>
      <c r="C125">
        <v>5324700</v>
      </c>
      <c r="D125" s="122">
        <v>5.9999999999999995E-4</v>
      </c>
      <c r="E125" s="103">
        <v>45838</v>
      </c>
      <c r="F125" t="s">
        <v>673</v>
      </c>
    </row>
    <row r="126" spans="1:6" x14ac:dyDescent="0.3">
      <c r="A126" t="s">
        <v>674</v>
      </c>
      <c r="B126" t="s">
        <v>1559</v>
      </c>
      <c r="C126">
        <v>5309625</v>
      </c>
      <c r="D126" s="122">
        <v>5.9999999999999995E-4</v>
      </c>
      <c r="E126" s="103">
        <v>45473</v>
      </c>
      <c r="F126" t="s">
        <v>530</v>
      </c>
    </row>
    <row r="127" spans="1:6" x14ac:dyDescent="0.3">
      <c r="A127" t="s">
        <v>675</v>
      </c>
      <c r="B127" t="s">
        <v>1560</v>
      </c>
      <c r="C127">
        <v>5306976</v>
      </c>
      <c r="D127" s="122">
        <v>5.9999999999999995E-4</v>
      </c>
      <c r="E127" s="103">
        <v>45838</v>
      </c>
      <c r="F127" t="s">
        <v>530</v>
      </c>
    </row>
    <row r="128" spans="1:6" x14ac:dyDescent="0.3">
      <c r="A128" t="s">
        <v>676</v>
      </c>
      <c r="B128" t="s">
        <v>1542</v>
      </c>
      <c r="C128">
        <v>5248621</v>
      </c>
      <c r="D128" s="122">
        <v>5.9999999999999995E-4</v>
      </c>
      <c r="E128" s="103">
        <v>44875</v>
      </c>
      <c r="F128" t="s">
        <v>530</v>
      </c>
    </row>
    <row r="129" spans="1:6" x14ac:dyDescent="0.3">
      <c r="A129" t="s">
        <v>677</v>
      </c>
      <c r="B129" t="s">
        <v>1561</v>
      </c>
      <c r="C129">
        <v>4927532</v>
      </c>
      <c r="D129" s="122">
        <v>5.9999999999999995E-4</v>
      </c>
      <c r="E129" s="103">
        <v>45285</v>
      </c>
      <c r="F129" t="s">
        <v>530</v>
      </c>
    </row>
    <row r="130" spans="1:6" x14ac:dyDescent="0.3">
      <c r="A130" t="s">
        <v>678</v>
      </c>
      <c r="B130" t="s">
        <v>1562</v>
      </c>
      <c r="C130">
        <v>4881254</v>
      </c>
      <c r="D130" s="122">
        <v>5.9999999999999995E-4</v>
      </c>
      <c r="E130" s="103">
        <v>45658</v>
      </c>
      <c r="F130" t="s">
        <v>530</v>
      </c>
    </row>
    <row r="131" spans="1:6" x14ac:dyDescent="0.3">
      <c r="A131" t="s">
        <v>679</v>
      </c>
      <c r="B131" t="s">
        <v>1563</v>
      </c>
      <c r="C131">
        <v>4064780</v>
      </c>
      <c r="D131" s="122">
        <v>5.0000000000000001E-4</v>
      </c>
      <c r="E131" s="103">
        <v>44934</v>
      </c>
      <c r="F131" t="s">
        <v>530</v>
      </c>
    </row>
    <row r="132" spans="1:6" x14ac:dyDescent="0.3">
      <c r="A132" t="s">
        <v>680</v>
      </c>
      <c r="B132" t="s">
        <v>1564</v>
      </c>
      <c r="C132">
        <v>3859686</v>
      </c>
      <c r="D132" s="122">
        <v>5.0000000000000001E-4</v>
      </c>
      <c r="E132" s="103">
        <v>45108</v>
      </c>
      <c r="F132" t="s">
        <v>530</v>
      </c>
    </row>
    <row r="133" spans="1:6" x14ac:dyDescent="0.3">
      <c r="A133" t="s">
        <v>681</v>
      </c>
      <c r="B133" t="s">
        <v>1565</v>
      </c>
      <c r="C133">
        <v>3704500</v>
      </c>
      <c r="D133" s="122">
        <v>5.0000000000000001E-4</v>
      </c>
      <c r="E133" s="103">
        <v>45658</v>
      </c>
      <c r="F133" t="s">
        <v>682</v>
      </c>
    </row>
    <row r="134" spans="1:6" x14ac:dyDescent="0.3">
      <c r="A134" t="s">
        <v>683</v>
      </c>
      <c r="B134" t="s">
        <v>1566</v>
      </c>
      <c r="C134">
        <v>3607000</v>
      </c>
      <c r="D134" s="122">
        <v>4.0000000000000002E-4</v>
      </c>
      <c r="E134" s="103">
        <v>45839</v>
      </c>
      <c r="F134" t="s">
        <v>684</v>
      </c>
    </row>
    <row r="135" spans="1:6" x14ac:dyDescent="0.3">
      <c r="A135" t="s">
        <v>685</v>
      </c>
      <c r="B135" t="s">
        <v>1567</v>
      </c>
      <c r="C135">
        <v>3544835</v>
      </c>
      <c r="D135" s="122">
        <v>4.0000000000000002E-4</v>
      </c>
      <c r="E135" s="103">
        <v>45657</v>
      </c>
      <c r="F135" t="s">
        <v>530</v>
      </c>
    </row>
    <row r="136" spans="1:6" x14ac:dyDescent="0.3">
      <c r="A136" t="s">
        <v>686</v>
      </c>
      <c r="B136" t="s">
        <v>1568</v>
      </c>
      <c r="C136">
        <v>3499451</v>
      </c>
      <c r="D136" s="122">
        <v>4.0000000000000002E-4</v>
      </c>
      <c r="E136" s="103">
        <v>45077</v>
      </c>
      <c r="F136" t="s">
        <v>530</v>
      </c>
    </row>
    <row r="137" spans="1:6" x14ac:dyDescent="0.3">
      <c r="A137" t="s">
        <v>687</v>
      </c>
      <c r="B137" t="s">
        <v>1569</v>
      </c>
      <c r="C137">
        <v>3422000</v>
      </c>
      <c r="D137" s="122">
        <v>4.0000000000000002E-4</v>
      </c>
      <c r="E137" s="103">
        <v>45108</v>
      </c>
      <c r="F137" t="s">
        <v>530</v>
      </c>
    </row>
    <row r="138" spans="1:6" x14ac:dyDescent="0.3">
      <c r="A138" t="s">
        <v>688</v>
      </c>
      <c r="B138" t="s">
        <v>1570</v>
      </c>
      <c r="C138">
        <v>3203295</v>
      </c>
      <c r="D138" s="122">
        <v>4.0000000000000002E-4</v>
      </c>
      <c r="E138" s="103">
        <v>45474</v>
      </c>
      <c r="F138" t="s">
        <v>530</v>
      </c>
    </row>
    <row r="139" spans="1:6" x14ac:dyDescent="0.3">
      <c r="A139" t="s">
        <v>689</v>
      </c>
      <c r="B139" t="s">
        <v>1571</v>
      </c>
      <c r="C139">
        <v>3173024</v>
      </c>
      <c r="D139" s="122">
        <v>4.0000000000000002E-4</v>
      </c>
      <c r="E139" s="103">
        <v>45626</v>
      </c>
      <c r="F139" t="s">
        <v>530</v>
      </c>
    </row>
    <row r="140" spans="1:6" x14ac:dyDescent="0.3">
      <c r="A140" t="s">
        <v>690</v>
      </c>
      <c r="B140" t="s">
        <v>1572</v>
      </c>
      <c r="C140">
        <v>3081100</v>
      </c>
      <c r="D140" s="122">
        <v>4.0000000000000002E-4</v>
      </c>
      <c r="E140" s="103">
        <v>45658</v>
      </c>
      <c r="F140" t="s">
        <v>530</v>
      </c>
    </row>
    <row r="141" spans="1:6" x14ac:dyDescent="0.3">
      <c r="A141" t="s">
        <v>691</v>
      </c>
      <c r="B141" t="s">
        <v>1573</v>
      </c>
      <c r="C141">
        <v>3022401</v>
      </c>
      <c r="D141" s="122">
        <v>4.0000000000000002E-4</v>
      </c>
      <c r="E141" s="103">
        <v>45193</v>
      </c>
      <c r="F141" t="s">
        <v>530</v>
      </c>
    </row>
    <row r="142" spans="1:6" x14ac:dyDescent="0.3">
      <c r="A142" t="s">
        <v>692</v>
      </c>
      <c r="B142" t="s">
        <v>1574</v>
      </c>
      <c r="C142">
        <v>2894177</v>
      </c>
      <c r="D142" s="122">
        <v>4.0000000000000002E-4</v>
      </c>
      <c r="E142" s="103">
        <v>45870</v>
      </c>
      <c r="F142" t="s">
        <v>530</v>
      </c>
    </row>
    <row r="143" spans="1:6" x14ac:dyDescent="0.3">
      <c r="A143" t="s">
        <v>447</v>
      </c>
      <c r="B143" t="s">
        <v>1575</v>
      </c>
      <c r="C143">
        <v>2825544</v>
      </c>
      <c r="D143" s="122">
        <v>2.9999999999999997E-4</v>
      </c>
      <c r="E143" s="103">
        <v>43647</v>
      </c>
      <c r="F143" t="s">
        <v>530</v>
      </c>
    </row>
    <row r="144" spans="1:6" x14ac:dyDescent="0.3">
      <c r="A144" t="s">
        <v>693</v>
      </c>
      <c r="B144" t="s">
        <v>1576</v>
      </c>
      <c r="C144">
        <v>2469296</v>
      </c>
      <c r="D144" s="122">
        <v>2.9999999999999997E-4</v>
      </c>
      <c r="E144" s="103">
        <v>45839</v>
      </c>
      <c r="F144" t="s">
        <v>530</v>
      </c>
    </row>
    <row r="145" spans="1:6" x14ac:dyDescent="0.3">
      <c r="A145" t="s">
        <v>694</v>
      </c>
      <c r="B145" t="s">
        <v>1577</v>
      </c>
      <c r="C145">
        <v>2422712</v>
      </c>
      <c r="D145" s="122">
        <v>2.9999999999999997E-4</v>
      </c>
      <c r="E145" s="103">
        <v>45413</v>
      </c>
      <c r="F145" t="s">
        <v>530</v>
      </c>
    </row>
    <row r="146" spans="1:6" x14ac:dyDescent="0.3">
      <c r="A146" t="s">
        <v>695</v>
      </c>
      <c r="B146" t="s">
        <v>1578</v>
      </c>
      <c r="C146">
        <v>2381300</v>
      </c>
      <c r="D146" s="122">
        <v>2.9999999999999997E-4</v>
      </c>
      <c r="E146" s="103">
        <v>45658</v>
      </c>
      <c r="F146" t="s">
        <v>696</v>
      </c>
    </row>
    <row r="147" spans="1:6" x14ac:dyDescent="0.3">
      <c r="A147" t="s">
        <v>697</v>
      </c>
      <c r="B147" t="s">
        <v>1579</v>
      </c>
      <c r="C147">
        <v>2363314</v>
      </c>
      <c r="D147" s="122">
        <v>2.9999999999999997E-4</v>
      </c>
      <c r="E147" s="103">
        <v>45658</v>
      </c>
      <c r="F147" t="s">
        <v>530</v>
      </c>
    </row>
    <row r="148" spans="1:6" x14ac:dyDescent="0.3">
      <c r="A148" t="s">
        <v>698</v>
      </c>
      <c r="B148" t="s">
        <v>1580</v>
      </c>
      <c r="C148">
        <v>2359609</v>
      </c>
      <c r="D148" s="122">
        <v>2.9999999999999997E-4</v>
      </c>
      <c r="E148" s="103">
        <v>44638</v>
      </c>
      <c r="F148" t="s">
        <v>530</v>
      </c>
    </row>
    <row r="149" spans="1:6" x14ac:dyDescent="0.3">
      <c r="A149" t="s">
        <v>699</v>
      </c>
      <c r="B149" t="s">
        <v>1581</v>
      </c>
      <c r="C149">
        <v>2306000</v>
      </c>
      <c r="D149" s="122">
        <v>2.9999999999999997E-4</v>
      </c>
      <c r="E149" s="103">
        <v>45108</v>
      </c>
      <c r="F149" t="s">
        <v>530</v>
      </c>
    </row>
    <row r="150" spans="1:6" x14ac:dyDescent="0.3">
      <c r="A150" t="s">
        <v>700</v>
      </c>
      <c r="B150" t="s">
        <v>1557</v>
      </c>
      <c r="C150">
        <v>2130638</v>
      </c>
      <c r="D150" s="122">
        <v>2.9999999999999997E-4</v>
      </c>
      <c r="E150" s="103">
        <v>45748</v>
      </c>
      <c r="F150" t="s">
        <v>530</v>
      </c>
    </row>
    <row r="151" spans="1:6" x14ac:dyDescent="0.3">
      <c r="A151" t="s">
        <v>701</v>
      </c>
      <c r="B151" t="s">
        <v>1582</v>
      </c>
      <c r="C151">
        <v>1830400</v>
      </c>
      <c r="D151" s="122">
        <v>2.0000000000000001E-4</v>
      </c>
      <c r="E151" s="103">
        <v>45839</v>
      </c>
      <c r="F151" t="s">
        <v>530</v>
      </c>
    </row>
    <row r="152" spans="1:6" x14ac:dyDescent="0.3">
      <c r="A152" t="s">
        <v>702</v>
      </c>
      <c r="B152" t="s">
        <v>1503</v>
      </c>
      <c r="C152">
        <v>1826247</v>
      </c>
      <c r="D152" s="122">
        <v>2.0000000000000001E-4</v>
      </c>
      <c r="E152" s="103">
        <v>45291</v>
      </c>
      <c r="F152" t="s">
        <v>530</v>
      </c>
    </row>
    <row r="153" spans="1:6" x14ac:dyDescent="0.3">
      <c r="A153" t="s">
        <v>703</v>
      </c>
      <c r="B153" t="s">
        <v>1518</v>
      </c>
      <c r="C153">
        <v>1781308</v>
      </c>
      <c r="D153" s="122">
        <v>2.0000000000000001E-4</v>
      </c>
      <c r="E153" s="103">
        <v>45108</v>
      </c>
      <c r="F153" t="s">
        <v>530</v>
      </c>
    </row>
    <row r="154" spans="1:6" x14ac:dyDescent="0.3">
      <c r="A154" t="s">
        <v>704</v>
      </c>
      <c r="B154" t="s">
        <v>1583</v>
      </c>
      <c r="C154">
        <v>1668768</v>
      </c>
      <c r="D154" s="122">
        <v>2.0000000000000001E-4</v>
      </c>
      <c r="E154" s="103">
        <v>45474</v>
      </c>
      <c r="F154" t="s">
        <v>530</v>
      </c>
    </row>
    <row r="155" spans="1:6" x14ac:dyDescent="0.3">
      <c r="A155" t="s">
        <v>705</v>
      </c>
      <c r="B155" t="s">
        <v>1584</v>
      </c>
      <c r="C155">
        <v>1594654</v>
      </c>
      <c r="D155" s="122">
        <v>2.0000000000000001E-4</v>
      </c>
      <c r="E155" s="103">
        <v>45657</v>
      </c>
      <c r="F155" t="s">
        <v>530</v>
      </c>
    </row>
    <row r="156" spans="1:6" x14ac:dyDescent="0.3">
      <c r="A156" t="s">
        <v>706</v>
      </c>
      <c r="B156" t="s">
        <v>1585</v>
      </c>
      <c r="C156">
        <v>1585566</v>
      </c>
      <c r="D156" s="122">
        <v>2.0000000000000001E-4</v>
      </c>
      <c r="E156" s="103">
        <v>45386</v>
      </c>
      <c r="F156" t="s">
        <v>530</v>
      </c>
    </row>
    <row r="157" spans="1:6" x14ac:dyDescent="0.3">
      <c r="A157" t="s">
        <v>707</v>
      </c>
      <c r="B157" t="s">
        <v>1586</v>
      </c>
      <c r="C157">
        <v>1391221</v>
      </c>
      <c r="D157" s="122">
        <v>2.0000000000000001E-4</v>
      </c>
      <c r="E157" s="103">
        <v>45839</v>
      </c>
      <c r="F157" t="s">
        <v>530</v>
      </c>
    </row>
    <row r="158" spans="1:6" x14ac:dyDescent="0.3">
      <c r="A158" t="s">
        <v>708</v>
      </c>
      <c r="B158" t="s">
        <v>1587</v>
      </c>
      <c r="C158">
        <v>1369995</v>
      </c>
      <c r="D158" s="122">
        <v>2.0000000000000001E-4</v>
      </c>
      <c r="E158" s="103">
        <v>45658</v>
      </c>
      <c r="F158" t="s">
        <v>530</v>
      </c>
    </row>
    <row r="159" spans="1:6" x14ac:dyDescent="0.3">
      <c r="A159" t="s">
        <v>709</v>
      </c>
      <c r="B159" t="s">
        <v>1588</v>
      </c>
      <c r="C159">
        <v>1368333</v>
      </c>
      <c r="D159" s="122">
        <v>2.0000000000000001E-4</v>
      </c>
      <c r="E159" s="103">
        <v>45473</v>
      </c>
      <c r="F159" t="s">
        <v>530</v>
      </c>
    </row>
    <row r="160" spans="1:6" x14ac:dyDescent="0.3">
      <c r="A160" t="s">
        <v>710</v>
      </c>
      <c r="B160" t="s">
        <v>1561</v>
      </c>
      <c r="C160">
        <v>1243741</v>
      </c>
      <c r="D160" s="122">
        <v>2.0000000000000001E-4</v>
      </c>
      <c r="E160" s="103">
        <v>45839</v>
      </c>
      <c r="F160" t="s">
        <v>530</v>
      </c>
    </row>
    <row r="161" spans="1:6" x14ac:dyDescent="0.3">
      <c r="A161" t="s">
        <v>711</v>
      </c>
      <c r="B161" t="s">
        <v>1589</v>
      </c>
      <c r="C161">
        <v>1235549</v>
      </c>
      <c r="D161" s="122">
        <v>2.0000000000000001E-4</v>
      </c>
      <c r="E161" s="103">
        <v>45474</v>
      </c>
      <c r="F161" t="s">
        <v>530</v>
      </c>
    </row>
    <row r="162" spans="1:6" x14ac:dyDescent="0.3">
      <c r="A162" t="s">
        <v>712</v>
      </c>
      <c r="B162" t="s">
        <v>1590</v>
      </c>
      <c r="C162">
        <v>1066809</v>
      </c>
      <c r="D162" s="122">
        <v>1E-4</v>
      </c>
      <c r="E162" s="103">
        <v>45432</v>
      </c>
      <c r="F162" t="s">
        <v>530</v>
      </c>
    </row>
    <row r="163" spans="1:6" x14ac:dyDescent="0.3">
      <c r="A163" t="s">
        <v>713</v>
      </c>
      <c r="B163" t="s">
        <v>1591</v>
      </c>
      <c r="C163">
        <v>966400</v>
      </c>
      <c r="D163" s="122">
        <v>1E-4</v>
      </c>
      <c r="E163" s="103">
        <v>45291</v>
      </c>
      <c r="F163" t="s">
        <v>714</v>
      </c>
    </row>
    <row r="164" spans="1:6" x14ac:dyDescent="0.3">
      <c r="A164" t="s">
        <v>715</v>
      </c>
      <c r="B164" t="s">
        <v>1592</v>
      </c>
      <c r="C164">
        <v>900869</v>
      </c>
      <c r="D164" s="122">
        <v>1E-4</v>
      </c>
      <c r="E164" s="103">
        <v>45658</v>
      </c>
      <c r="F164" t="s">
        <v>530</v>
      </c>
    </row>
    <row r="165" spans="1:6" x14ac:dyDescent="0.3">
      <c r="A165" t="s">
        <v>716</v>
      </c>
      <c r="B165" t="s">
        <v>1593</v>
      </c>
      <c r="C165">
        <v>870038</v>
      </c>
      <c r="D165" s="122">
        <v>1E-4</v>
      </c>
      <c r="E165" s="103">
        <v>44927</v>
      </c>
      <c r="F165" t="s">
        <v>530</v>
      </c>
    </row>
    <row r="166" spans="1:6" x14ac:dyDescent="0.3">
      <c r="A166" t="s">
        <v>717</v>
      </c>
      <c r="B166" t="s">
        <v>1594</v>
      </c>
      <c r="C166">
        <v>784043</v>
      </c>
      <c r="D166" s="122">
        <v>1E-4</v>
      </c>
      <c r="E166" s="103">
        <v>45658</v>
      </c>
      <c r="F166" t="s">
        <v>530</v>
      </c>
    </row>
    <row r="167" spans="1:6" x14ac:dyDescent="0.3">
      <c r="A167" t="s">
        <v>718</v>
      </c>
      <c r="B167" t="s">
        <v>1595</v>
      </c>
      <c r="C167">
        <v>772975</v>
      </c>
      <c r="D167" s="122">
        <v>9.0000000000000006E-5</v>
      </c>
      <c r="E167" s="103">
        <v>44378</v>
      </c>
      <c r="F167" t="s">
        <v>530</v>
      </c>
    </row>
    <row r="168" spans="1:6" x14ac:dyDescent="0.3">
      <c r="A168" t="s">
        <v>719</v>
      </c>
      <c r="B168" t="s">
        <v>1596</v>
      </c>
      <c r="C168">
        <v>750325</v>
      </c>
      <c r="D168" s="122">
        <v>9.0000000000000006E-5</v>
      </c>
      <c r="E168" s="103">
        <v>45474</v>
      </c>
      <c r="F168" t="s">
        <v>530</v>
      </c>
    </row>
    <row r="169" spans="1:6" x14ac:dyDescent="0.3">
      <c r="A169" t="s">
        <v>720</v>
      </c>
      <c r="B169" t="s">
        <v>1597</v>
      </c>
      <c r="C169">
        <v>685900</v>
      </c>
      <c r="D169" s="122">
        <v>8.0000000000000007E-5</v>
      </c>
      <c r="E169" s="103">
        <v>45838</v>
      </c>
      <c r="F169" t="s">
        <v>530</v>
      </c>
    </row>
    <row r="170" spans="1:6" x14ac:dyDescent="0.3">
      <c r="A170" t="s">
        <v>721</v>
      </c>
      <c r="B170" t="s">
        <v>1598</v>
      </c>
      <c r="C170">
        <v>681973</v>
      </c>
      <c r="D170" s="122">
        <v>8.0000000000000007E-5</v>
      </c>
      <c r="E170" s="103">
        <v>45658</v>
      </c>
      <c r="F170" t="s">
        <v>530</v>
      </c>
    </row>
    <row r="171" spans="1:6" x14ac:dyDescent="0.3">
      <c r="A171" t="s">
        <v>722</v>
      </c>
      <c r="B171" t="s">
        <v>1567</v>
      </c>
      <c r="C171">
        <v>623327</v>
      </c>
      <c r="D171" s="122">
        <v>8.0000000000000007E-5</v>
      </c>
      <c r="E171" s="103">
        <v>45658</v>
      </c>
      <c r="F171" t="s">
        <v>530</v>
      </c>
    </row>
    <row r="172" spans="1:6" x14ac:dyDescent="0.3">
      <c r="A172" t="s">
        <v>723</v>
      </c>
      <c r="B172" t="s">
        <v>1599</v>
      </c>
      <c r="C172">
        <v>616500</v>
      </c>
      <c r="D172" s="122">
        <v>8.0000000000000007E-5</v>
      </c>
      <c r="E172" s="103">
        <v>44378</v>
      </c>
      <c r="F172" t="s">
        <v>530</v>
      </c>
    </row>
    <row r="173" spans="1:6" x14ac:dyDescent="0.3">
      <c r="A173" t="s">
        <v>724</v>
      </c>
      <c r="B173" t="s">
        <v>1600</v>
      </c>
      <c r="C173">
        <v>600904</v>
      </c>
      <c r="D173" s="122">
        <v>6.9999999999999994E-5</v>
      </c>
      <c r="E173" s="103">
        <v>45839</v>
      </c>
      <c r="F173" t="s">
        <v>530</v>
      </c>
    </row>
    <row r="174" spans="1:6" x14ac:dyDescent="0.3">
      <c r="A174" t="s">
        <v>725</v>
      </c>
      <c r="B174" t="s">
        <v>1492</v>
      </c>
      <c r="C174">
        <v>574250</v>
      </c>
      <c r="D174" s="122">
        <v>6.9999999999999994E-5</v>
      </c>
      <c r="E174" s="103">
        <v>45657</v>
      </c>
      <c r="F174" t="s">
        <v>530</v>
      </c>
    </row>
    <row r="175" spans="1:6" x14ac:dyDescent="0.3">
      <c r="A175" t="s">
        <v>726</v>
      </c>
      <c r="B175" t="s">
        <v>1492</v>
      </c>
      <c r="C175">
        <v>515132</v>
      </c>
      <c r="D175" s="122">
        <v>6.0000000000000002E-5</v>
      </c>
      <c r="E175" s="103">
        <v>44817</v>
      </c>
      <c r="F175" t="s">
        <v>530</v>
      </c>
    </row>
    <row r="176" spans="1:6" x14ac:dyDescent="0.3">
      <c r="A176" t="s">
        <v>727</v>
      </c>
      <c r="B176" t="s">
        <v>1601</v>
      </c>
      <c r="C176">
        <v>491233</v>
      </c>
      <c r="D176" s="122">
        <v>6.0000000000000002E-5</v>
      </c>
      <c r="E176" s="103">
        <v>44363</v>
      </c>
      <c r="F176" t="s">
        <v>530</v>
      </c>
    </row>
    <row r="177" spans="1:6" x14ac:dyDescent="0.3">
      <c r="A177" t="s">
        <v>728</v>
      </c>
      <c r="B177" t="s">
        <v>1503</v>
      </c>
      <c r="C177">
        <v>476214</v>
      </c>
      <c r="D177" s="122">
        <v>6.0000000000000002E-5</v>
      </c>
      <c r="E177" s="103">
        <v>45291</v>
      </c>
      <c r="F177" t="s">
        <v>729</v>
      </c>
    </row>
    <row r="178" spans="1:6" x14ac:dyDescent="0.3">
      <c r="A178" t="s">
        <v>730</v>
      </c>
      <c r="B178" t="s">
        <v>1602</v>
      </c>
      <c r="C178">
        <v>455500</v>
      </c>
      <c r="D178" s="122">
        <v>6.0000000000000002E-5</v>
      </c>
      <c r="E178" s="103">
        <v>45474</v>
      </c>
      <c r="F178" t="s">
        <v>530</v>
      </c>
    </row>
    <row r="179" spans="1:6" x14ac:dyDescent="0.3">
      <c r="A179" t="s">
        <v>731</v>
      </c>
      <c r="B179" t="s">
        <v>1523</v>
      </c>
      <c r="C179">
        <v>417634</v>
      </c>
      <c r="D179" s="122">
        <v>5.0000000000000002E-5</v>
      </c>
      <c r="E179" s="103">
        <v>45839</v>
      </c>
      <c r="F179" t="s">
        <v>530</v>
      </c>
    </row>
    <row r="180" spans="1:6" x14ac:dyDescent="0.3">
      <c r="A180" t="s">
        <v>732</v>
      </c>
      <c r="B180" t="s">
        <v>1584</v>
      </c>
      <c r="C180">
        <v>398165</v>
      </c>
      <c r="D180" s="122">
        <v>5.0000000000000002E-5</v>
      </c>
      <c r="E180" s="103">
        <v>44655</v>
      </c>
      <c r="F180" t="s">
        <v>530</v>
      </c>
    </row>
    <row r="181" spans="1:6" x14ac:dyDescent="0.3">
      <c r="A181" t="s">
        <v>733</v>
      </c>
      <c r="B181" t="s">
        <v>1603</v>
      </c>
      <c r="C181">
        <v>391810</v>
      </c>
      <c r="D181" s="122">
        <v>5.0000000000000002E-5</v>
      </c>
      <c r="E181" s="103">
        <v>45839</v>
      </c>
      <c r="F181" t="s">
        <v>530</v>
      </c>
    </row>
    <row r="182" spans="1:6" x14ac:dyDescent="0.3">
      <c r="A182" t="s">
        <v>734</v>
      </c>
      <c r="B182" t="s">
        <v>1604</v>
      </c>
      <c r="C182">
        <v>360938</v>
      </c>
      <c r="D182" s="122">
        <v>4.0000000000000003E-5</v>
      </c>
      <c r="E182" s="103">
        <v>44926</v>
      </c>
      <c r="F182" t="s">
        <v>735</v>
      </c>
    </row>
    <row r="183" spans="1:6" x14ac:dyDescent="0.3">
      <c r="A183" t="s">
        <v>736</v>
      </c>
      <c r="B183" t="s">
        <v>1605</v>
      </c>
      <c r="C183">
        <v>321409</v>
      </c>
      <c r="D183" s="122">
        <v>4.0000000000000003E-5</v>
      </c>
      <c r="E183" s="103">
        <v>45474</v>
      </c>
      <c r="F183" t="s">
        <v>530</v>
      </c>
    </row>
    <row r="184" spans="1:6" x14ac:dyDescent="0.3">
      <c r="A184" t="s">
        <v>737</v>
      </c>
      <c r="B184" t="s">
        <v>1606</v>
      </c>
      <c r="C184">
        <v>279500</v>
      </c>
      <c r="D184" s="122">
        <v>3.0000000000000001E-5</v>
      </c>
      <c r="E184" s="103">
        <v>45657</v>
      </c>
      <c r="F184" t="s">
        <v>530</v>
      </c>
    </row>
    <row r="185" spans="1:6" x14ac:dyDescent="0.3">
      <c r="A185" t="s">
        <v>738</v>
      </c>
      <c r="B185" t="s">
        <v>1558</v>
      </c>
      <c r="C185">
        <v>264596</v>
      </c>
      <c r="D185" s="122">
        <v>3.0000000000000001E-5</v>
      </c>
      <c r="E185" s="103">
        <v>45658</v>
      </c>
      <c r="F185" t="s">
        <v>530</v>
      </c>
    </row>
    <row r="186" spans="1:6" x14ac:dyDescent="0.3">
      <c r="A186" t="s">
        <v>739</v>
      </c>
      <c r="B186" t="s">
        <v>1607</v>
      </c>
      <c r="C186">
        <v>267800</v>
      </c>
      <c r="D186" s="122">
        <v>3.0000000000000001E-5</v>
      </c>
      <c r="E186" s="103">
        <v>44926</v>
      </c>
      <c r="F186" t="s">
        <v>530</v>
      </c>
    </row>
    <row r="187" spans="1:6" x14ac:dyDescent="0.3">
      <c r="A187" t="s">
        <v>740</v>
      </c>
      <c r="B187" t="s">
        <v>1608</v>
      </c>
      <c r="C187">
        <v>244236</v>
      </c>
      <c r="D187" s="122">
        <v>3.0000000000000001E-5</v>
      </c>
      <c r="E187" s="103">
        <v>44562</v>
      </c>
      <c r="F187" t="s">
        <v>741</v>
      </c>
    </row>
    <row r="188" spans="1:6" x14ac:dyDescent="0.3">
      <c r="A188" t="s">
        <v>742</v>
      </c>
      <c r="B188" t="s">
        <v>1609</v>
      </c>
      <c r="C188">
        <v>209607</v>
      </c>
      <c r="D188" s="122">
        <v>3.0000000000000001E-5</v>
      </c>
      <c r="E188" s="103">
        <v>45292</v>
      </c>
      <c r="F188" t="s">
        <v>530</v>
      </c>
    </row>
    <row r="189" spans="1:6" x14ac:dyDescent="0.3">
      <c r="A189" t="s">
        <v>743</v>
      </c>
      <c r="B189" t="s">
        <v>1610</v>
      </c>
      <c r="C189">
        <v>205557</v>
      </c>
      <c r="D189" s="122">
        <v>3.0000000000000001E-5</v>
      </c>
      <c r="E189" s="103">
        <v>44506</v>
      </c>
      <c r="F189" t="s">
        <v>530</v>
      </c>
    </row>
    <row r="190" spans="1:6" x14ac:dyDescent="0.3">
      <c r="A190" t="s">
        <v>744</v>
      </c>
      <c r="B190" t="s">
        <v>1611</v>
      </c>
      <c r="C190">
        <v>184100</v>
      </c>
      <c r="D190" s="122">
        <v>2.0000000000000002E-5</v>
      </c>
      <c r="E190" s="103">
        <v>45108</v>
      </c>
      <c r="F190" t="s">
        <v>530</v>
      </c>
    </row>
    <row r="191" spans="1:6" x14ac:dyDescent="0.3">
      <c r="A191" t="s">
        <v>745</v>
      </c>
      <c r="B191" t="s">
        <v>1612</v>
      </c>
      <c r="C191">
        <v>155826</v>
      </c>
      <c r="D191" s="122">
        <v>2.0000000000000002E-5</v>
      </c>
      <c r="E191" s="103">
        <v>45171</v>
      </c>
      <c r="F191" t="s">
        <v>530</v>
      </c>
    </row>
    <row r="192" spans="1:6" x14ac:dyDescent="0.3">
      <c r="A192" t="s">
        <v>746</v>
      </c>
      <c r="B192" t="s">
        <v>1516</v>
      </c>
      <c r="C192">
        <v>153836</v>
      </c>
      <c r="D192" s="122">
        <v>2.0000000000000002E-5</v>
      </c>
      <c r="E192" s="103">
        <v>43922</v>
      </c>
      <c r="F192" t="s">
        <v>530</v>
      </c>
    </row>
    <row r="193" spans="1:6" x14ac:dyDescent="0.3">
      <c r="A193" t="s">
        <v>747</v>
      </c>
      <c r="B193" t="s">
        <v>1613</v>
      </c>
      <c r="C193">
        <v>122729</v>
      </c>
      <c r="D193" s="122">
        <v>1.0000000000000001E-5</v>
      </c>
      <c r="E193" s="103">
        <v>45838</v>
      </c>
      <c r="F193" t="s">
        <v>530</v>
      </c>
    </row>
    <row r="194" spans="1:6" x14ac:dyDescent="0.3">
      <c r="A194" t="s">
        <v>748</v>
      </c>
      <c r="B194" t="s">
        <v>1614</v>
      </c>
      <c r="C194">
        <v>120740</v>
      </c>
      <c r="D194" s="122">
        <v>1.0000000000000001E-5</v>
      </c>
      <c r="E194" s="103">
        <v>44378</v>
      </c>
      <c r="F194" t="s">
        <v>530</v>
      </c>
    </row>
    <row r="195" spans="1:6" x14ac:dyDescent="0.3">
      <c r="A195" t="s">
        <v>749</v>
      </c>
      <c r="B195" t="s">
        <v>1611</v>
      </c>
      <c r="C195">
        <v>110872</v>
      </c>
      <c r="D195" s="122">
        <v>1.0000000000000001E-5</v>
      </c>
      <c r="E195" s="103">
        <v>44743</v>
      </c>
      <c r="F195" t="s">
        <v>530</v>
      </c>
    </row>
    <row r="196" spans="1:6" x14ac:dyDescent="0.3">
      <c r="A196" t="s">
        <v>750</v>
      </c>
      <c r="B196" t="s">
        <v>1532</v>
      </c>
      <c r="C196">
        <v>109021</v>
      </c>
      <c r="D196" s="122">
        <v>1.0000000000000001E-5</v>
      </c>
      <c r="E196" s="103">
        <v>44197</v>
      </c>
      <c r="F196" t="s">
        <v>530</v>
      </c>
    </row>
    <row r="197" spans="1:6" x14ac:dyDescent="0.3">
      <c r="A197" t="s">
        <v>751</v>
      </c>
      <c r="B197" t="s">
        <v>1615</v>
      </c>
      <c r="C197">
        <v>107566</v>
      </c>
      <c r="D197" s="122">
        <v>1.0000000000000001E-5</v>
      </c>
      <c r="E197" s="103">
        <v>45291</v>
      </c>
      <c r="F197" t="s">
        <v>530</v>
      </c>
    </row>
    <row r="198" spans="1:6" x14ac:dyDescent="0.3">
      <c r="A198" t="s">
        <v>752</v>
      </c>
      <c r="B198" t="s">
        <v>1616</v>
      </c>
      <c r="C198">
        <v>105564</v>
      </c>
      <c r="D198" s="122">
        <v>1.0000000000000001E-5</v>
      </c>
      <c r="E198" s="103">
        <v>45658</v>
      </c>
      <c r="F198" t="s">
        <v>530</v>
      </c>
    </row>
    <row r="199" spans="1:6" x14ac:dyDescent="0.3">
      <c r="A199" t="s">
        <v>753</v>
      </c>
      <c r="B199" t="s">
        <v>1617</v>
      </c>
      <c r="C199">
        <v>103603</v>
      </c>
      <c r="D199" s="122">
        <v>1.0000000000000001E-5</v>
      </c>
      <c r="E199" s="103">
        <v>45292</v>
      </c>
      <c r="F199" t="s">
        <v>530</v>
      </c>
    </row>
    <row r="200" spans="1:6" x14ac:dyDescent="0.3">
      <c r="A200" t="s">
        <v>754</v>
      </c>
      <c r="B200" t="s">
        <v>1618</v>
      </c>
      <c r="C200">
        <v>103267</v>
      </c>
      <c r="D200" s="122">
        <v>1.0000000000000001E-5</v>
      </c>
      <c r="E200" s="103">
        <v>44276</v>
      </c>
      <c r="F200" t="s">
        <v>530</v>
      </c>
    </row>
    <row r="201" spans="1:6" x14ac:dyDescent="0.3">
      <c r="A201" t="s">
        <v>755</v>
      </c>
      <c r="B201" t="s">
        <v>1619</v>
      </c>
      <c r="C201">
        <v>100179</v>
      </c>
      <c r="D201" s="122">
        <v>1.0000000000000001E-5</v>
      </c>
      <c r="E201" s="103">
        <v>44562</v>
      </c>
      <c r="F201" t="s">
        <v>530</v>
      </c>
    </row>
    <row r="202" spans="1:6" x14ac:dyDescent="0.3">
      <c r="A202" t="s">
        <v>756</v>
      </c>
      <c r="B202" t="s">
        <v>1620</v>
      </c>
      <c r="C202">
        <v>88306</v>
      </c>
      <c r="D202" s="122">
        <v>1.0000000000000001E-5</v>
      </c>
      <c r="E202" s="103">
        <v>45869</v>
      </c>
      <c r="F202" t="s">
        <v>530</v>
      </c>
    </row>
    <row r="203" spans="1:6" x14ac:dyDescent="0.3">
      <c r="A203" t="s">
        <v>757</v>
      </c>
      <c r="B203" t="s">
        <v>1621</v>
      </c>
      <c r="C203">
        <v>87146</v>
      </c>
      <c r="D203" s="122">
        <v>1.0000000000000001E-5</v>
      </c>
      <c r="E203" s="103">
        <v>43922</v>
      </c>
      <c r="F203" t="s">
        <v>530</v>
      </c>
    </row>
    <row r="204" spans="1:6" x14ac:dyDescent="0.3">
      <c r="A204" t="s">
        <v>758</v>
      </c>
      <c r="B204" t="s">
        <v>1622</v>
      </c>
      <c r="C204">
        <v>84738</v>
      </c>
      <c r="D204" s="122">
        <v>1.0000000000000001E-5</v>
      </c>
      <c r="E204" s="103">
        <v>45291</v>
      </c>
      <c r="F204" t="s">
        <v>530</v>
      </c>
    </row>
    <row r="205" spans="1:6" x14ac:dyDescent="0.3">
      <c r="A205" t="s">
        <v>759</v>
      </c>
      <c r="B205" t="s">
        <v>1623</v>
      </c>
      <c r="C205">
        <v>84530</v>
      </c>
      <c r="D205" s="122">
        <v>1.0000000000000001E-5</v>
      </c>
      <c r="E205" s="103">
        <v>45017</v>
      </c>
      <c r="F205" t="s">
        <v>530</v>
      </c>
    </row>
    <row r="206" spans="1:6" x14ac:dyDescent="0.3">
      <c r="A206" t="s">
        <v>760</v>
      </c>
      <c r="B206" t="s">
        <v>1528</v>
      </c>
      <c r="C206">
        <v>67408</v>
      </c>
      <c r="D206" s="122">
        <v>7.9999999999999996E-6</v>
      </c>
      <c r="E206" s="103">
        <v>43100</v>
      </c>
      <c r="F206" t="s">
        <v>530</v>
      </c>
    </row>
    <row r="207" spans="1:6" x14ac:dyDescent="0.3">
      <c r="A207" t="s">
        <v>761</v>
      </c>
      <c r="B207" t="s">
        <v>1624</v>
      </c>
      <c r="C207">
        <v>64781</v>
      </c>
      <c r="D207" s="122">
        <v>7.9999999999999996E-6</v>
      </c>
      <c r="E207" s="103">
        <v>45291</v>
      </c>
      <c r="F207" t="s">
        <v>530</v>
      </c>
    </row>
    <row r="208" spans="1:6" x14ac:dyDescent="0.3">
      <c r="A208" t="s">
        <v>762</v>
      </c>
      <c r="B208" t="s">
        <v>1625</v>
      </c>
      <c r="C208">
        <v>64055</v>
      </c>
      <c r="D208" s="122">
        <v>7.9999999999999996E-6</v>
      </c>
      <c r="E208" s="103">
        <v>44378</v>
      </c>
      <c r="F208" t="s">
        <v>530</v>
      </c>
    </row>
    <row r="209" spans="1:6" x14ac:dyDescent="0.3">
      <c r="A209" t="s">
        <v>763</v>
      </c>
      <c r="B209" t="s">
        <v>1532</v>
      </c>
      <c r="C209">
        <v>56542</v>
      </c>
      <c r="D209" s="122">
        <v>6.9999999999999999E-6</v>
      </c>
      <c r="E209" s="103">
        <v>45658</v>
      </c>
      <c r="F209" t="s">
        <v>530</v>
      </c>
    </row>
    <row r="210" spans="1:6" x14ac:dyDescent="0.3">
      <c r="A210" t="s">
        <v>764</v>
      </c>
      <c r="B210" t="s">
        <v>1474</v>
      </c>
      <c r="C210">
        <v>56520</v>
      </c>
      <c r="D210" s="122">
        <v>6.9999999999999999E-6</v>
      </c>
      <c r="E210" s="103">
        <v>44561</v>
      </c>
      <c r="F210" t="s">
        <v>765</v>
      </c>
    </row>
    <row r="211" spans="1:6" x14ac:dyDescent="0.3">
      <c r="A211" t="s">
        <v>766</v>
      </c>
      <c r="B211" t="s">
        <v>1626</v>
      </c>
      <c r="C211">
        <v>55042</v>
      </c>
      <c r="D211" s="122">
        <v>6.9999999999999999E-6</v>
      </c>
      <c r="E211" s="103">
        <v>45839</v>
      </c>
      <c r="F211" t="s">
        <v>530</v>
      </c>
    </row>
    <row r="212" spans="1:6" x14ac:dyDescent="0.3">
      <c r="A212" t="s">
        <v>767</v>
      </c>
      <c r="B212" t="s">
        <v>1611</v>
      </c>
      <c r="C212">
        <v>51320</v>
      </c>
      <c r="D212" s="122">
        <v>6.0000000000000002E-6</v>
      </c>
      <c r="E212" s="103">
        <v>44562</v>
      </c>
      <c r="F212" t="s">
        <v>530</v>
      </c>
    </row>
    <row r="213" spans="1:6" x14ac:dyDescent="0.3">
      <c r="A213" t="s">
        <v>768</v>
      </c>
      <c r="B213" t="s">
        <v>1469</v>
      </c>
      <c r="C213">
        <v>50894</v>
      </c>
      <c r="D213" s="122">
        <v>6.0000000000000002E-6</v>
      </c>
      <c r="E213" s="103">
        <v>45474</v>
      </c>
      <c r="F213" t="s">
        <v>530</v>
      </c>
    </row>
    <row r="214" spans="1:6" x14ac:dyDescent="0.3">
      <c r="A214" t="s">
        <v>769</v>
      </c>
      <c r="B214" t="s">
        <v>1627</v>
      </c>
      <c r="C214">
        <v>49710</v>
      </c>
      <c r="D214" s="122">
        <v>6.0000000000000002E-6</v>
      </c>
      <c r="E214" s="103">
        <v>43922</v>
      </c>
      <c r="F214" t="s">
        <v>530</v>
      </c>
    </row>
    <row r="215" spans="1:6" x14ac:dyDescent="0.3">
      <c r="A215" t="s">
        <v>770</v>
      </c>
      <c r="B215" t="s">
        <v>1503</v>
      </c>
      <c r="C215">
        <v>47329</v>
      </c>
      <c r="D215" s="122">
        <v>6.0000000000000002E-6</v>
      </c>
      <c r="E215" s="103">
        <v>43922</v>
      </c>
      <c r="F215" t="s">
        <v>530</v>
      </c>
    </row>
    <row r="216" spans="1:6" x14ac:dyDescent="0.3">
      <c r="A216" t="s">
        <v>771</v>
      </c>
      <c r="B216" t="s">
        <v>1628</v>
      </c>
      <c r="C216">
        <v>42418</v>
      </c>
      <c r="D216" s="122">
        <v>5.0000000000000004E-6</v>
      </c>
      <c r="E216" s="103">
        <v>44469</v>
      </c>
      <c r="F216" t="s">
        <v>530</v>
      </c>
    </row>
    <row r="217" spans="1:6" x14ac:dyDescent="0.3">
      <c r="A217" t="s">
        <v>772</v>
      </c>
      <c r="B217" t="s">
        <v>1550</v>
      </c>
      <c r="C217">
        <v>41349</v>
      </c>
      <c r="D217" s="122">
        <v>5.0000000000000004E-6</v>
      </c>
      <c r="E217" s="103">
        <v>45292</v>
      </c>
      <c r="F217" t="s">
        <v>530</v>
      </c>
    </row>
    <row r="218" spans="1:6" x14ac:dyDescent="0.3">
      <c r="A218" t="s">
        <v>773</v>
      </c>
      <c r="B218" t="s">
        <v>1629</v>
      </c>
      <c r="C218">
        <v>40900</v>
      </c>
      <c r="D218" s="122">
        <v>5.0000000000000004E-6</v>
      </c>
      <c r="E218" s="103">
        <v>45656</v>
      </c>
      <c r="F218" t="s">
        <v>530</v>
      </c>
    </row>
    <row r="219" spans="1:6" x14ac:dyDescent="0.3">
      <c r="A219" t="s">
        <v>774</v>
      </c>
      <c r="B219" t="s">
        <v>1630</v>
      </c>
      <c r="C219">
        <v>39471</v>
      </c>
      <c r="D219" s="122">
        <v>5.0000000000000004E-6</v>
      </c>
      <c r="E219" s="103">
        <v>45474</v>
      </c>
      <c r="F219" t="s">
        <v>530</v>
      </c>
    </row>
    <row r="220" spans="1:6" x14ac:dyDescent="0.3">
      <c r="A220" t="s">
        <v>775</v>
      </c>
      <c r="B220" t="s">
        <v>1567</v>
      </c>
      <c r="C220">
        <v>38423</v>
      </c>
      <c r="D220" s="122">
        <v>5.0000000000000004E-6</v>
      </c>
      <c r="E220" s="103">
        <v>45657</v>
      </c>
      <c r="F220" t="s">
        <v>530</v>
      </c>
    </row>
    <row r="221" spans="1:6" x14ac:dyDescent="0.3">
      <c r="A221" t="s">
        <v>776</v>
      </c>
      <c r="B221" t="s">
        <v>1631</v>
      </c>
      <c r="C221">
        <v>38000</v>
      </c>
      <c r="D221" s="122">
        <v>5.0000000000000004E-6</v>
      </c>
      <c r="E221" s="103">
        <v>44879</v>
      </c>
      <c r="F221" t="s">
        <v>530</v>
      </c>
    </row>
    <row r="222" spans="1:6" x14ac:dyDescent="0.3">
      <c r="A222" t="s">
        <v>777</v>
      </c>
      <c r="B222" t="s">
        <v>1632</v>
      </c>
      <c r="C222">
        <v>34132</v>
      </c>
      <c r="D222" s="122">
        <v>3.9999999999999998E-6</v>
      </c>
      <c r="E222" s="103">
        <v>45869</v>
      </c>
      <c r="F222" t="s">
        <v>530</v>
      </c>
    </row>
    <row r="223" spans="1:6" x14ac:dyDescent="0.3">
      <c r="A223" t="s">
        <v>778</v>
      </c>
      <c r="B223" t="s">
        <v>1611</v>
      </c>
      <c r="C223">
        <v>31496</v>
      </c>
      <c r="D223" s="122">
        <v>3.9999999999999998E-6</v>
      </c>
      <c r="E223" s="103">
        <v>45658</v>
      </c>
      <c r="F223" t="s">
        <v>530</v>
      </c>
    </row>
    <row r="224" spans="1:6" x14ac:dyDescent="0.3">
      <c r="A224" t="s">
        <v>779</v>
      </c>
      <c r="B224" t="s">
        <v>1633</v>
      </c>
      <c r="C224">
        <v>26552</v>
      </c>
      <c r="D224" s="122">
        <v>3.0000000000000001E-6</v>
      </c>
      <c r="E224" s="103">
        <v>45839</v>
      </c>
      <c r="F224" t="s">
        <v>530</v>
      </c>
    </row>
    <row r="225" spans="1:6" x14ac:dyDescent="0.3">
      <c r="A225" t="s">
        <v>780</v>
      </c>
      <c r="B225" t="s">
        <v>1555</v>
      </c>
      <c r="C225">
        <v>16733</v>
      </c>
      <c r="D225" s="122">
        <v>1.9999999999999999E-6</v>
      </c>
      <c r="E225" s="103">
        <v>44378</v>
      </c>
      <c r="F225" t="s">
        <v>530</v>
      </c>
    </row>
    <row r="226" spans="1:6" x14ac:dyDescent="0.3">
      <c r="A226" t="s">
        <v>781</v>
      </c>
      <c r="B226" t="s">
        <v>1489</v>
      </c>
      <c r="C226">
        <v>16010</v>
      </c>
      <c r="D226" s="122">
        <v>1.9999999999999999E-6</v>
      </c>
      <c r="E226" s="103">
        <v>45657</v>
      </c>
      <c r="F226" t="s">
        <v>530</v>
      </c>
    </row>
    <row r="227" spans="1:6" x14ac:dyDescent="0.3">
      <c r="A227" t="s">
        <v>782</v>
      </c>
      <c r="B227" t="s">
        <v>1634</v>
      </c>
      <c r="C227">
        <v>15040</v>
      </c>
      <c r="D227" s="122">
        <v>1.9999999999999999E-6</v>
      </c>
      <c r="E227" s="103">
        <v>44378</v>
      </c>
      <c r="F227" t="s">
        <v>530</v>
      </c>
    </row>
    <row r="228" spans="1:6" x14ac:dyDescent="0.3">
      <c r="A228" t="s">
        <v>783</v>
      </c>
      <c r="B228" t="s">
        <v>1635</v>
      </c>
      <c r="C228">
        <v>11680</v>
      </c>
      <c r="D228" s="122">
        <v>9.9999999999999995E-7</v>
      </c>
      <c r="E228" s="103">
        <v>44499</v>
      </c>
      <c r="F228" t="s">
        <v>530</v>
      </c>
    </row>
    <row r="229" spans="1:6" x14ac:dyDescent="0.3">
      <c r="A229" t="s">
        <v>784</v>
      </c>
      <c r="B229" t="s">
        <v>1636</v>
      </c>
      <c r="C229">
        <v>11620</v>
      </c>
      <c r="D229" s="122">
        <v>9.9999999999999995E-7</v>
      </c>
      <c r="E229" s="103">
        <v>45131</v>
      </c>
      <c r="F229" t="s">
        <v>530</v>
      </c>
    </row>
    <row r="230" spans="1:6" x14ac:dyDescent="0.3">
      <c r="A230" t="s">
        <v>785</v>
      </c>
      <c r="B230" t="s">
        <v>1637</v>
      </c>
      <c r="C230">
        <v>10643</v>
      </c>
      <c r="D230" s="122">
        <v>9.9999999999999995E-7</v>
      </c>
      <c r="E230" s="103">
        <v>44907</v>
      </c>
      <c r="F230" t="s">
        <v>530</v>
      </c>
    </row>
    <row r="231" spans="1:6" x14ac:dyDescent="0.3">
      <c r="A231" t="s">
        <v>786</v>
      </c>
      <c r="B231" t="s">
        <v>1611</v>
      </c>
      <c r="C231">
        <v>10562</v>
      </c>
      <c r="D231" s="122">
        <v>9.9999999999999995E-7</v>
      </c>
      <c r="E231" s="103">
        <v>45658</v>
      </c>
      <c r="F231" t="s">
        <v>530</v>
      </c>
    </row>
    <row r="232" spans="1:6" x14ac:dyDescent="0.3">
      <c r="A232" t="s">
        <v>787</v>
      </c>
      <c r="B232" t="s">
        <v>1611</v>
      </c>
      <c r="C232">
        <v>5819</v>
      </c>
      <c r="D232" s="122">
        <v>0</v>
      </c>
      <c r="E232" s="103">
        <v>45658</v>
      </c>
      <c r="F232" t="s">
        <v>530</v>
      </c>
    </row>
    <row r="233" spans="1:6" x14ac:dyDescent="0.3">
      <c r="A233" t="s">
        <v>788</v>
      </c>
      <c r="B233" t="s">
        <v>1611</v>
      </c>
      <c r="C233">
        <v>5651</v>
      </c>
      <c r="D233" s="122">
        <v>0</v>
      </c>
      <c r="E233" s="103">
        <v>44378</v>
      </c>
      <c r="F233" t="s">
        <v>530</v>
      </c>
    </row>
    <row r="234" spans="1:6" x14ac:dyDescent="0.3">
      <c r="A234" t="s">
        <v>789</v>
      </c>
      <c r="B234" t="s">
        <v>1567</v>
      </c>
      <c r="C234">
        <v>4386</v>
      </c>
      <c r="D234" s="122">
        <v>0</v>
      </c>
      <c r="E234" s="103">
        <v>45192</v>
      </c>
      <c r="F234" t="s">
        <v>530</v>
      </c>
    </row>
    <row r="235" spans="1:6" x14ac:dyDescent="0.3">
      <c r="A235" t="s">
        <v>790</v>
      </c>
      <c r="B235" t="s">
        <v>1638</v>
      </c>
      <c r="C235">
        <v>3662</v>
      </c>
      <c r="D235" s="122">
        <v>0</v>
      </c>
      <c r="E235" s="103">
        <v>44479</v>
      </c>
      <c r="F235" t="s">
        <v>530</v>
      </c>
    </row>
    <row r="236" spans="1:6" x14ac:dyDescent="0.3">
      <c r="A236" t="s">
        <v>791</v>
      </c>
      <c r="B236" t="s">
        <v>1503</v>
      </c>
      <c r="C236">
        <v>2188</v>
      </c>
      <c r="D236" s="122">
        <v>0</v>
      </c>
      <c r="E236" s="103">
        <v>44197</v>
      </c>
      <c r="F236" t="s">
        <v>530</v>
      </c>
    </row>
    <row r="237" spans="1:6" x14ac:dyDescent="0.3">
      <c r="A237" t="s">
        <v>792</v>
      </c>
      <c r="B237" t="s">
        <v>1639</v>
      </c>
      <c r="C237">
        <v>2158</v>
      </c>
      <c r="D237" s="122">
        <v>0</v>
      </c>
      <c r="E237" s="103">
        <v>45839</v>
      </c>
      <c r="F237" t="s">
        <v>530</v>
      </c>
    </row>
    <row r="238" spans="1:6" x14ac:dyDescent="0.3">
      <c r="A238" t="s">
        <v>793</v>
      </c>
      <c r="B238" t="s">
        <v>1640</v>
      </c>
      <c r="C238">
        <v>1692</v>
      </c>
      <c r="D238" s="122">
        <v>0</v>
      </c>
      <c r="E238" s="103">
        <v>44197</v>
      </c>
      <c r="F238" t="s">
        <v>530</v>
      </c>
    </row>
    <row r="239" spans="1:6" x14ac:dyDescent="0.3">
      <c r="A239" t="s">
        <v>794</v>
      </c>
      <c r="B239" t="s">
        <v>1641</v>
      </c>
      <c r="C239">
        <v>1681</v>
      </c>
      <c r="D239" s="122">
        <v>0</v>
      </c>
      <c r="E239" s="103">
        <v>44876</v>
      </c>
      <c r="F239" t="s">
        <v>530</v>
      </c>
    </row>
    <row r="240" spans="1:6" x14ac:dyDescent="0.3">
      <c r="A240" t="s">
        <v>795</v>
      </c>
      <c r="B240" t="s">
        <v>1642</v>
      </c>
      <c r="C240">
        <v>1647</v>
      </c>
      <c r="D240" s="122">
        <v>0</v>
      </c>
      <c r="E240" s="103">
        <v>43466</v>
      </c>
      <c r="F240" t="s">
        <v>530</v>
      </c>
    </row>
    <row r="241" spans="1:6" x14ac:dyDescent="0.3">
      <c r="A241" t="s">
        <v>796</v>
      </c>
      <c r="B241" t="s">
        <v>1643</v>
      </c>
      <c r="C241">
        <v>882</v>
      </c>
      <c r="D241" s="122">
        <v>0</v>
      </c>
      <c r="E241" s="103">
        <v>45657</v>
      </c>
      <c r="F241" t="s">
        <v>797</v>
      </c>
    </row>
    <row r="242" spans="1:6" x14ac:dyDescent="0.3">
      <c r="A242" t="s">
        <v>798</v>
      </c>
      <c r="B242" t="s">
        <v>1644</v>
      </c>
      <c r="C242">
        <v>593</v>
      </c>
      <c r="D242" s="122">
        <v>0</v>
      </c>
      <c r="E242" s="103">
        <v>44012</v>
      </c>
      <c r="F242" t="s">
        <v>530</v>
      </c>
    </row>
    <row r="243" spans="1:6" x14ac:dyDescent="0.3">
      <c r="A243" t="s">
        <v>799</v>
      </c>
      <c r="B243" t="s">
        <v>1645</v>
      </c>
      <c r="C243">
        <v>35</v>
      </c>
      <c r="D243" s="122">
        <v>0</v>
      </c>
      <c r="E243" s="103">
        <v>45108</v>
      </c>
      <c r="F243" t="s">
        <v>530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F017-3E92-48B7-9CB3-10F0F07EC173}">
  <dimension ref="A2:D15"/>
  <sheetViews>
    <sheetView workbookViewId="0">
      <selection activeCell="G14" sqref="G14"/>
    </sheetView>
  </sheetViews>
  <sheetFormatPr defaultRowHeight="14.4" x14ac:dyDescent="0.3"/>
  <cols>
    <col min="1" max="1" width="10.44140625" bestFit="1" customWidth="1"/>
    <col min="3" max="3" width="8" bestFit="1" customWidth="1"/>
  </cols>
  <sheetData>
    <row r="2" spans="1:4" x14ac:dyDescent="0.3">
      <c r="A2" t="s">
        <v>997</v>
      </c>
      <c r="B2" t="s">
        <v>998</v>
      </c>
      <c r="C2" t="s">
        <v>800</v>
      </c>
      <c r="D2" t="s">
        <v>801</v>
      </c>
    </row>
    <row r="3" spans="1:4" x14ac:dyDescent="0.3">
      <c r="A3" t="s">
        <v>999</v>
      </c>
      <c r="B3" t="s">
        <v>1000</v>
      </c>
      <c r="C3">
        <v>1.9413</v>
      </c>
      <c r="D3">
        <v>1.9421999999999999</v>
      </c>
    </row>
    <row r="4" spans="1:4" x14ac:dyDescent="0.3">
      <c r="A4" t="s">
        <v>999</v>
      </c>
      <c r="B4" t="s">
        <v>1001</v>
      </c>
      <c r="C4">
        <v>1.8913</v>
      </c>
      <c r="D4">
        <v>1.8917999999999999</v>
      </c>
    </row>
    <row r="5" spans="1:4" x14ac:dyDescent="0.3">
      <c r="A5" t="s">
        <v>999</v>
      </c>
      <c r="B5" t="s">
        <v>1002</v>
      </c>
      <c r="C5">
        <v>1.4801</v>
      </c>
      <c r="D5">
        <v>1.4807999999999999</v>
      </c>
    </row>
    <row r="6" spans="1:4" x14ac:dyDescent="0.3">
      <c r="A6" t="s">
        <v>999</v>
      </c>
      <c r="B6" t="s">
        <v>1003</v>
      </c>
      <c r="C6">
        <v>10.3032</v>
      </c>
      <c r="D6">
        <v>10.308999999999999</v>
      </c>
    </row>
    <row r="7" spans="1:4" x14ac:dyDescent="0.3">
      <c r="A7" t="s">
        <v>999</v>
      </c>
      <c r="B7" t="s">
        <v>1004</v>
      </c>
      <c r="C7">
        <v>1.3815</v>
      </c>
      <c r="D7">
        <v>1.383</v>
      </c>
    </row>
    <row r="8" spans="1:4" x14ac:dyDescent="0.3">
      <c r="A8" t="s">
        <v>999</v>
      </c>
      <c r="B8" t="s">
        <v>999</v>
      </c>
      <c r="C8">
        <v>1</v>
      </c>
      <c r="D8">
        <v>1</v>
      </c>
    </row>
    <row r="9" spans="1:4" x14ac:dyDescent="0.3">
      <c r="A9" t="s">
        <v>999</v>
      </c>
      <c r="B9" t="s">
        <v>1005</v>
      </c>
      <c r="C9">
        <v>11.767799999999999</v>
      </c>
      <c r="D9">
        <v>11.771800000000001</v>
      </c>
    </row>
    <row r="10" spans="1:4" x14ac:dyDescent="0.3">
      <c r="A10" t="s">
        <v>999</v>
      </c>
      <c r="B10" t="s">
        <v>1006</v>
      </c>
      <c r="C10">
        <v>182.06870000000001</v>
      </c>
      <c r="D10">
        <v>182.13499999999999</v>
      </c>
    </row>
    <row r="11" spans="1:4" x14ac:dyDescent="0.3">
      <c r="A11" t="s">
        <v>999</v>
      </c>
      <c r="B11" t="s">
        <v>1007</v>
      </c>
      <c r="C11">
        <v>11.8139</v>
      </c>
      <c r="D11">
        <v>11.8218</v>
      </c>
    </row>
    <row r="12" spans="1:4" x14ac:dyDescent="0.3">
      <c r="A12" t="s">
        <v>999</v>
      </c>
      <c r="B12" t="s">
        <v>1008</v>
      </c>
      <c r="C12">
        <v>2.0293000000000001</v>
      </c>
      <c r="D12">
        <v>2.0308000000000002</v>
      </c>
    </row>
    <row r="13" spans="1:4" x14ac:dyDescent="0.3">
      <c r="A13" t="s">
        <v>999</v>
      </c>
      <c r="B13" t="s">
        <v>1009</v>
      </c>
      <c r="C13">
        <v>12.6591</v>
      </c>
      <c r="D13">
        <v>12.6752</v>
      </c>
    </row>
    <row r="14" spans="1:4" x14ac:dyDescent="0.3">
      <c r="A14" t="s">
        <v>999</v>
      </c>
      <c r="B14" t="s">
        <v>1010</v>
      </c>
      <c r="C14">
        <v>2.0771000000000002</v>
      </c>
      <c r="D14">
        <v>2.0781999999999998</v>
      </c>
    </row>
    <row r="15" spans="1:4" x14ac:dyDescent="0.3">
      <c r="A15" t="s">
        <v>999</v>
      </c>
      <c r="B15" t="s">
        <v>1011</v>
      </c>
      <c r="C15">
        <v>17.8979</v>
      </c>
      <c r="D15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294C-8632-489A-A51D-1D7989170B2C}">
  <dimension ref="A1:E222"/>
  <sheetViews>
    <sheetView tabSelected="1" workbookViewId="0"/>
  </sheetViews>
  <sheetFormatPr defaultRowHeight="14.4" x14ac:dyDescent="0.3"/>
  <cols>
    <col min="1" max="1" width="49.77734375" bestFit="1" customWidth="1"/>
    <col min="2" max="2" width="9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1012</v>
      </c>
      <c r="B1" t="s">
        <v>1013</v>
      </c>
      <c r="C1" t="s">
        <v>802</v>
      </c>
      <c r="D1" t="s">
        <v>177</v>
      </c>
      <c r="E1" t="s">
        <v>803</v>
      </c>
    </row>
    <row r="2" spans="1:5" x14ac:dyDescent="0.3">
      <c r="A2" t="s">
        <v>1014</v>
      </c>
      <c r="B2" t="s">
        <v>1015</v>
      </c>
      <c r="C2" t="s">
        <v>804</v>
      </c>
      <c r="D2">
        <v>0</v>
      </c>
      <c r="E2">
        <v>0</v>
      </c>
    </row>
    <row r="3" spans="1:5" x14ac:dyDescent="0.3">
      <c r="A3" t="s">
        <v>1016</v>
      </c>
      <c r="B3" t="s">
        <v>1017</v>
      </c>
      <c r="C3" t="s">
        <v>805</v>
      </c>
      <c r="D3">
        <v>0</v>
      </c>
      <c r="E3">
        <v>0</v>
      </c>
    </row>
    <row r="4" spans="1:5" x14ac:dyDescent="0.3">
      <c r="A4" t="s">
        <v>1018</v>
      </c>
      <c r="B4" t="s">
        <v>1019</v>
      </c>
      <c r="C4" t="s">
        <v>806</v>
      </c>
      <c r="D4">
        <v>0.16</v>
      </c>
      <c r="E4">
        <v>0.01</v>
      </c>
    </row>
    <row r="5" spans="1:5" x14ac:dyDescent="0.3">
      <c r="A5" t="s">
        <v>1020</v>
      </c>
      <c r="B5" t="s">
        <v>1021</v>
      </c>
      <c r="C5" t="s">
        <v>807</v>
      </c>
      <c r="D5">
        <v>0.06</v>
      </c>
      <c r="E5">
        <v>0.01</v>
      </c>
    </row>
    <row r="6" spans="1:5" x14ac:dyDescent="0.3">
      <c r="A6" t="s">
        <v>1022</v>
      </c>
      <c r="B6" t="s">
        <v>1023</v>
      </c>
      <c r="C6" t="s">
        <v>808</v>
      </c>
      <c r="D6">
        <v>-2.5</v>
      </c>
      <c r="E6">
        <v>-2.62</v>
      </c>
    </row>
    <row r="7" spans="1:5" x14ac:dyDescent="0.3">
      <c r="A7" t="s">
        <v>1024</v>
      </c>
      <c r="B7" t="s">
        <v>1025</v>
      </c>
      <c r="C7" t="s">
        <v>809</v>
      </c>
      <c r="D7">
        <v>0.04</v>
      </c>
      <c r="E7">
        <v>0.01</v>
      </c>
    </row>
    <row r="8" spans="1:5" x14ac:dyDescent="0.3">
      <c r="A8" t="s">
        <v>1026</v>
      </c>
      <c r="B8" t="s">
        <v>1027</v>
      </c>
      <c r="C8" t="s">
        <v>810</v>
      </c>
      <c r="D8">
        <v>0</v>
      </c>
      <c r="E8">
        <v>0</v>
      </c>
    </row>
    <row r="9" spans="1:5" x14ac:dyDescent="0.3">
      <c r="A9" t="s">
        <v>1028</v>
      </c>
      <c r="B9" t="s">
        <v>1029</v>
      </c>
      <c r="C9" t="s">
        <v>811</v>
      </c>
      <c r="D9">
        <v>3.08</v>
      </c>
      <c r="E9">
        <v>5.7</v>
      </c>
    </row>
    <row r="10" spans="1:5" x14ac:dyDescent="0.3">
      <c r="A10" t="s">
        <v>1030</v>
      </c>
      <c r="B10" t="s">
        <v>1031</v>
      </c>
      <c r="C10" t="s">
        <v>812</v>
      </c>
      <c r="D10">
        <v>0</v>
      </c>
      <c r="E10">
        <v>0</v>
      </c>
    </row>
    <row r="11" spans="1:5" x14ac:dyDescent="0.3">
      <c r="A11" t="s">
        <v>1032</v>
      </c>
      <c r="B11" t="s">
        <v>1033</v>
      </c>
      <c r="C11" t="s">
        <v>813</v>
      </c>
      <c r="D11">
        <v>0</v>
      </c>
      <c r="E11">
        <v>0</v>
      </c>
    </row>
    <row r="12" spans="1:5" x14ac:dyDescent="0.3">
      <c r="A12" t="s">
        <v>1034</v>
      </c>
      <c r="B12" t="s">
        <v>1035</v>
      </c>
      <c r="C12" t="s">
        <v>814</v>
      </c>
      <c r="D12">
        <v>-18.22</v>
      </c>
      <c r="E12">
        <v>-72.87</v>
      </c>
    </row>
    <row r="13" spans="1:5" x14ac:dyDescent="0.3">
      <c r="A13" t="s">
        <v>1036</v>
      </c>
      <c r="B13" t="s">
        <v>1037</v>
      </c>
      <c r="C13" t="s">
        <v>815</v>
      </c>
      <c r="D13">
        <v>0.04</v>
      </c>
      <c r="E13">
        <v>0.5</v>
      </c>
    </row>
    <row r="14" spans="1:5" x14ac:dyDescent="0.3">
      <c r="A14" t="s">
        <v>1038</v>
      </c>
      <c r="B14" t="s">
        <v>1039</v>
      </c>
      <c r="C14" t="s">
        <v>816</v>
      </c>
      <c r="D14">
        <v>1.81</v>
      </c>
      <c r="E14">
        <v>57</v>
      </c>
    </row>
    <row r="15" spans="1:5" x14ac:dyDescent="0.3">
      <c r="A15" t="s">
        <v>1040</v>
      </c>
      <c r="B15" t="s">
        <v>1041</v>
      </c>
      <c r="C15" t="s">
        <v>817</v>
      </c>
      <c r="D15">
        <v>-2.0299999999999998</v>
      </c>
      <c r="E15">
        <v>-30.5</v>
      </c>
    </row>
    <row r="16" spans="1:5" x14ac:dyDescent="0.3">
      <c r="A16" t="s">
        <v>1042</v>
      </c>
      <c r="B16" t="s">
        <v>1043</v>
      </c>
      <c r="C16" t="s">
        <v>818</v>
      </c>
      <c r="D16">
        <v>0</v>
      </c>
      <c r="E16">
        <v>0</v>
      </c>
    </row>
    <row r="17" spans="1:5" x14ac:dyDescent="0.3">
      <c r="A17" t="s">
        <v>1044</v>
      </c>
      <c r="B17" t="s">
        <v>1045</v>
      </c>
      <c r="C17" t="s">
        <v>819</v>
      </c>
      <c r="D17">
        <v>-0.6</v>
      </c>
      <c r="E17">
        <v>-2.37</v>
      </c>
    </row>
    <row r="18" spans="1:5" x14ac:dyDescent="0.3">
      <c r="A18" t="s">
        <v>1046</v>
      </c>
      <c r="B18" t="s">
        <v>1047</v>
      </c>
      <c r="C18" t="s">
        <v>820</v>
      </c>
      <c r="D18">
        <v>0</v>
      </c>
      <c r="E18">
        <v>0</v>
      </c>
    </row>
    <row r="19" spans="1:5" x14ac:dyDescent="0.3">
      <c r="A19" t="s">
        <v>1048</v>
      </c>
      <c r="B19" t="s">
        <v>1049</v>
      </c>
      <c r="C19" t="s">
        <v>821</v>
      </c>
      <c r="D19">
        <v>0</v>
      </c>
      <c r="E19">
        <v>0</v>
      </c>
    </row>
    <row r="20" spans="1:5" x14ac:dyDescent="0.3">
      <c r="A20" t="s">
        <v>1050</v>
      </c>
      <c r="B20" t="s">
        <v>1051</v>
      </c>
      <c r="C20" t="s">
        <v>822</v>
      </c>
      <c r="D20">
        <v>-1.17</v>
      </c>
      <c r="E20">
        <v>-5.62</v>
      </c>
    </row>
    <row r="21" spans="1:5" x14ac:dyDescent="0.3">
      <c r="A21" t="s">
        <v>1052</v>
      </c>
      <c r="B21" t="s">
        <v>1053</v>
      </c>
      <c r="C21" t="s">
        <v>823</v>
      </c>
      <c r="D21">
        <v>0.19</v>
      </c>
      <c r="E21">
        <v>0.38</v>
      </c>
    </row>
    <row r="22" spans="1:5" x14ac:dyDescent="0.3">
      <c r="A22" t="s">
        <v>1054</v>
      </c>
      <c r="B22" t="s">
        <v>1055</v>
      </c>
      <c r="C22" t="s">
        <v>824</v>
      </c>
      <c r="D22">
        <v>0</v>
      </c>
      <c r="E22">
        <v>0.01</v>
      </c>
    </row>
    <row r="23" spans="1:5" x14ac:dyDescent="0.3">
      <c r="A23" t="s">
        <v>1056</v>
      </c>
      <c r="B23" t="s">
        <v>1057</v>
      </c>
      <c r="C23" t="s">
        <v>825</v>
      </c>
      <c r="D23">
        <v>-0.08</v>
      </c>
      <c r="E23">
        <v>-0.75</v>
      </c>
    </row>
    <row r="24" spans="1:5" x14ac:dyDescent="0.3">
      <c r="A24" t="s">
        <v>1058</v>
      </c>
      <c r="B24" t="s">
        <v>1059</v>
      </c>
      <c r="C24" t="s">
        <v>826</v>
      </c>
      <c r="D24">
        <v>0.15</v>
      </c>
      <c r="E24">
        <v>0.7</v>
      </c>
    </row>
    <row r="25" spans="1:5" x14ac:dyDescent="0.3">
      <c r="A25" t="s">
        <v>1060</v>
      </c>
      <c r="B25" t="s">
        <v>1061</v>
      </c>
      <c r="C25" t="s">
        <v>827</v>
      </c>
      <c r="D25">
        <v>0.4</v>
      </c>
      <c r="E25">
        <v>2</v>
      </c>
    </row>
    <row r="26" spans="1:5" x14ac:dyDescent="0.3">
      <c r="A26" t="s">
        <v>1062</v>
      </c>
      <c r="B26" t="s">
        <v>1063</v>
      </c>
      <c r="C26" t="s">
        <v>828</v>
      </c>
      <c r="D26">
        <v>1.36</v>
      </c>
      <c r="E26">
        <v>0.88</v>
      </c>
    </row>
    <row r="27" spans="1:5" x14ac:dyDescent="0.3">
      <c r="A27" t="s">
        <v>1064</v>
      </c>
      <c r="B27" t="s">
        <v>1065</v>
      </c>
      <c r="C27" t="s">
        <v>829</v>
      </c>
      <c r="D27">
        <v>0</v>
      </c>
      <c r="E27">
        <v>0</v>
      </c>
    </row>
    <row r="28" spans="1:5" x14ac:dyDescent="0.3">
      <c r="A28" t="s">
        <v>1066</v>
      </c>
      <c r="B28" t="s">
        <v>1067</v>
      </c>
      <c r="C28" t="s">
        <v>830</v>
      </c>
      <c r="D28">
        <v>-0.59</v>
      </c>
      <c r="E28">
        <v>-1.1200000000000001</v>
      </c>
    </row>
    <row r="29" spans="1:5" x14ac:dyDescent="0.3">
      <c r="A29" t="s">
        <v>1068</v>
      </c>
      <c r="B29" t="s">
        <v>1069</v>
      </c>
      <c r="C29" t="s">
        <v>831</v>
      </c>
      <c r="D29">
        <v>0.33</v>
      </c>
      <c r="E29">
        <v>1.5</v>
      </c>
    </row>
    <row r="30" spans="1:5" x14ac:dyDescent="0.3">
      <c r="A30" t="s">
        <v>1070</v>
      </c>
      <c r="B30" t="s">
        <v>1071</v>
      </c>
      <c r="C30" t="s">
        <v>832</v>
      </c>
      <c r="D30">
        <v>-0.69</v>
      </c>
      <c r="E30">
        <v>-0.62</v>
      </c>
    </row>
    <row r="31" spans="1:5" x14ac:dyDescent="0.3">
      <c r="A31" t="s">
        <v>1072</v>
      </c>
      <c r="B31" t="s">
        <v>1073</v>
      </c>
      <c r="C31" t="s">
        <v>833</v>
      </c>
      <c r="D31">
        <v>0</v>
      </c>
      <c r="E31">
        <v>0</v>
      </c>
    </row>
    <row r="32" spans="1:5" x14ac:dyDescent="0.3">
      <c r="A32" t="s">
        <v>1074</v>
      </c>
      <c r="B32" t="s">
        <v>1075</v>
      </c>
      <c r="C32" t="s">
        <v>834</v>
      </c>
      <c r="D32">
        <v>0.35</v>
      </c>
      <c r="E32">
        <v>1.1299999999999999</v>
      </c>
    </row>
    <row r="33" spans="1:5" x14ac:dyDescent="0.3">
      <c r="A33" t="s">
        <v>1076</v>
      </c>
      <c r="B33" t="s">
        <v>1077</v>
      </c>
      <c r="C33" t="s">
        <v>835</v>
      </c>
      <c r="D33">
        <v>-0.14000000000000001</v>
      </c>
      <c r="E33">
        <v>-0.25</v>
      </c>
    </row>
    <row r="34" spans="1:5" x14ac:dyDescent="0.3">
      <c r="A34" t="s">
        <v>1076</v>
      </c>
      <c r="B34" t="s">
        <v>1078</v>
      </c>
      <c r="C34" t="s">
        <v>836</v>
      </c>
      <c r="D34">
        <v>0.5</v>
      </c>
      <c r="E34">
        <v>0.75</v>
      </c>
    </row>
    <row r="35" spans="1:5" x14ac:dyDescent="0.3">
      <c r="A35" t="s">
        <v>1079</v>
      </c>
      <c r="B35" t="s">
        <v>1080</v>
      </c>
      <c r="C35" t="s">
        <v>837</v>
      </c>
      <c r="D35">
        <v>0.46</v>
      </c>
      <c r="E35">
        <v>5</v>
      </c>
    </row>
    <row r="36" spans="1:5" x14ac:dyDescent="0.3">
      <c r="A36" t="s">
        <v>1081</v>
      </c>
      <c r="B36" t="s">
        <v>1082</v>
      </c>
      <c r="C36" t="s">
        <v>821</v>
      </c>
      <c r="D36">
        <v>0</v>
      </c>
      <c r="E36">
        <v>0</v>
      </c>
    </row>
    <row r="37" spans="1:5" x14ac:dyDescent="0.3">
      <c r="A37" t="s">
        <v>1083</v>
      </c>
      <c r="B37" t="s">
        <v>1084</v>
      </c>
      <c r="C37" t="s">
        <v>838</v>
      </c>
      <c r="D37">
        <v>0.3</v>
      </c>
      <c r="E37">
        <v>0.25</v>
      </c>
    </row>
    <row r="38" spans="1:5" x14ac:dyDescent="0.3">
      <c r="A38" t="s">
        <v>1085</v>
      </c>
      <c r="B38" t="s">
        <v>1086</v>
      </c>
      <c r="C38" t="s">
        <v>839</v>
      </c>
      <c r="D38">
        <v>-3.08</v>
      </c>
      <c r="E38">
        <v>-8.4</v>
      </c>
    </row>
    <row r="39" spans="1:5" x14ac:dyDescent="0.3">
      <c r="A39" t="s">
        <v>1087</v>
      </c>
      <c r="B39" t="s">
        <v>1088</v>
      </c>
      <c r="C39" t="s">
        <v>840</v>
      </c>
      <c r="D39">
        <v>3.4</v>
      </c>
      <c r="E39">
        <v>9</v>
      </c>
    </row>
    <row r="40" spans="1:5" x14ac:dyDescent="0.3">
      <c r="A40" t="s">
        <v>1089</v>
      </c>
      <c r="B40" t="s">
        <v>1090</v>
      </c>
      <c r="C40" t="s">
        <v>841</v>
      </c>
      <c r="D40">
        <v>0.19</v>
      </c>
      <c r="E40">
        <v>0.01</v>
      </c>
    </row>
    <row r="41" spans="1:5" x14ac:dyDescent="0.3">
      <c r="A41" t="s">
        <v>1091</v>
      </c>
      <c r="B41" t="s">
        <v>1092</v>
      </c>
      <c r="C41" t="s">
        <v>842</v>
      </c>
      <c r="D41">
        <v>0</v>
      </c>
      <c r="E41">
        <v>0</v>
      </c>
    </row>
    <row r="42" spans="1:5" x14ac:dyDescent="0.3">
      <c r="A42" t="s">
        <v>1093</v>
      </c>
      <c r="B42" t="s">
        <v>1094</v>
      </c>
      <c r="C42" t="s">
        <v>843</v>
      </c>
      <c r="D42">
        <v>1.28</v>
      </c>
      <c r="E42">
        <v>0.88</v>
      </c>
    </row>
    <row r="43" spans="1:5" x14ac:dyDescent="0.3">
      <c r="A43" t="s">
        <v>1095</v>
      </c>
      <c r="B43" t="s">
        <v>1096</v>
      </c>
      <c r="C43" t="s">
        <v>844</v>
      </c>
      <c r="D43">
        <v>1.37</v>
      </c>
      <c r="E43">
        <v>0.38</v>
      </c>
    </row>
    <row r="44" spans="1:5" x14ac:dyDescent="0.3">
      <c r="A44" t="s">
        <v>1097</v>
      </c>
      <c r="B44" t="s">
        <v>1098</v>
      </c>
      <c r="C44" t="s">
        <v>845</v>
      </c>
      <c r="D44">
        <v>0.24</v>
      </c>
      <c r="E44">
        <v>0.25</v>
      </c>
    </row>
    <row r="45" spans="1:5" x14ac:dyDescent="0.3">
      <c r="A45" t="s">
        <v>1099</v>
      </c>
      <c r="B45" t="s">
        <v>1100</v>
      </c>
      <c r="C45" t="s">
        <v>821</v>
      </c>
      <c r="D45">
        <v>0</v>
      </c>
      <c r="E45">
        <v>0</v>
      </c>
    </row>
    <row r="46" spans="1:5" x14ac:dyDescent="0.3">
      <c r="A46" t="s">
        <v>1101</v>
      </c>
      <c r="B46" t="s">
        <v>1102</v>
      </c>
      <c r="C46" t="s">
        <v>846</v>
      </c>
      <c r="D46">
        <v>0</v>
      </c>
      <c r="E46">
        <v>0</v>
      </c>
    </row>
    <row r="47" spans="1:5" x14ac:dyDescent="0.3">
      <c r="A47" t="s">
        <v>1103</v>
      </c>
      <c r="B47" t="s">
        <v>1104</v>
      </c>
      <c r="C47" t="s">
        <v>821</v>
      </c>
      <c r="D47">
        <v>0</v>
      </c>
      <c r="E47">
        <v>0</v>
      </c>
    </row>
    <row r="48" spans="1:5" x14ac:dyDescent="0.3">
      <c r="A48" t="s">
        <v>1105</v>
      </c>
      <c r="B48" t="s">
        <v>1106</v>
      </c>
      <c r="C48" t="s">
        <v>847</v>
      </c>
      <c r="D48">
        <v>0</v>
      </c>
      <c r="E48">
        <v>0</v>
      </c>
    </row>
    <row r="49" spans="1:5" x14ac:dyDescent="0.3">
      <c r="A49" t="s">
        <v>1107</v>
      </c>
      <c r="B49" t="s">
        <v>1108</v>
      </c>
      <c r="C49" t="s">
        <v>848</v>
      </c>
      <c r="D49">
        <v>7.84</v>
      </c>
      <c r="E49">
        <v>4</v>
      </c>
    </row>
    <row r="50" spans="1:5" x14ac:dyDescent="0.3">
      <c r="A50" t="s">
        <v>1109</v>
      </c>
      <c r="B50" t="s">
        <v>1110</v>
      </c>
      <c r="C50" t="s">
        <v>849</v>
      </c>
      <c r="D50">
        <v>0</v>
      </c>
      <c r="E50">
        <v>0</v>
      </c>
    </row>
    <row r="51" spans="1:5" x14ac:dyDescent="0.3">
      <c r="A51" t="s">
        <v>1111</v>
      </c>
      <c r="B51" t="s">
        <v>1112</v>
      </c>
      <c r="C51" t="s">
        <v>850</v>
      </c>
      <c r="D51">
        <v>0</v>
      </c>
      <c r="E51">
        <v>0</v>
      </c>
    </row>
    <row r="52" spans="1:5" x14ac:dyDescent="0.3">
      <c r="A52" t="s">
        <v>1113</v>
      </c>
      <c r="B52" t="s">
        <v>1114</v>
      </c>
      <c r="C52" t="s">
        <v>836</v>
      </c>
      <c r="D52">
        <v>0</v>
      </c>
      <c r="E52">
        <v>0</v>
      </c>
    </row>
    <row r="53" spans="1:5" x14ac:dyDescent="0.3">
      <c r="A53" t="s">
        <v>1115</v>
      </c>
      <c r="B53" t="s">
        <v>1116</v>
      </c>
      <c r="C53" t="s">
        <v>851</v>
      </c>
      <c r="D53">
        <v>3.45</v>
      </c>
      <c r="E53">
        <v>0.01</v>
      </c>
    </row>
    <row r="54" spans="1:5" x14ac:dyDescent="0.3">
      <c r="A54" t="s">
        <v>1117</v>
      </c>
      <c r="B54" t="s">
        <v>1118</v>
      </c>
      <c r="C54" t="s">
        <v>852</v>
      </c>
      <c r="D54">
        <v>0</v>
      </c>
      <c r="E54">
        <v>0</v>
      </c>
    </row>
    <row r="55" spans="1:5" x14ac:dyDescent="0.3">
      <c r="A55" t="s">
        <v>1119</v>
      </c>
      <c r="B55" t="s">
        <v>1120</v>
      </c>
      <c r="C55" t="s">
        <v>853</v>
      </c>
      <c r="D55">
        <v>-7.0000000000000007E-2</v>
      </c>
      <c r="E55">
        <v>-1</v>
      </c>
    </row>
    <row r="56" spans="1:5" x14ac:dyDescent="0.3">
      <c r="A56" t="s">
        <v>1121</v>
      </c>
      <c r="B56" t="s">
        <v>1122</v>
      </c>
      <c r="C56" t="s">
        <v>854</v>
      </c>
      <c r="D56">
        <v>1.43</v>
      </c>
      <c r="E56">
        <v>6.25</v>
      </c>
    </row>
    <row r="57" spans="1:5" x14ac:dyDescent="0.3">
      <c r="A57" t="s">
        <v>1123</v>
      </c>
      <c r="B57" t="s">
        <v>1124</v>
      </c>
      <c r="C57" t="s">
        <v>855</v>
      </c>
      <c r="D57">
        <v>0.23</v>
      </c>
      <c r="E57">
        <v>0.13</v>
      </c>
    </row>
    <row r="58" spans="1:5" x14ac:dyDescent="0.3">
      <c r="A58" t="s">
        <v>1125</v>
      </c>
      <c r="B58" t="s">
        <v>1126</v>
      </c>
      <c r="C58" t="s">
        <v>856</v>
      </c>
      <c r="D58">
        <v>-0.09</v>
      </c>
      <c r="E58">
        <v>-0.12</v>
      </c>
    </row>
    <row r="59" spans="1:5" x14ac:dyDescent="0.3">
      <c r="A59" t="s">
        <v>1127</v>
      </c>
      <c r="B59" t="s">
        <v>1128</v>
      </c>
      <c r="C59" t="s">
        <v>857</v>
      </c>
      <c r="D59">
        <v>0.35</v>
      </c>
      <c r="E59">
        <v>0.5</v>
      </c>
    </row>
    <row r="60" spans="1:5" x14ac:dyDescent="0.3">
      <c r="A60" t="s">
        <v>1129</v>
      </c>
      <c r="B60" t="s">
        <v>1130</v>
      </c>
      <c r="C60" t="s">
        <v>858</v>
      </c>
      <c r="D60">
        <v>0</v>
      </c>
      <c r="E60">
        <v>0</v>
      </c>
    </row>
    <row r="61" spans="1:5" x14ac:dyDescent="0.3">
      <c r="A61" t="s">
        <v>1131</v>
      </c>
      <c r="B61" t="s">
        <v>1132</v>
      </c>
      <c r="C61" t="s">
        <v>847</v>
      </c>
      <c r="D61">
        <v>0</v>
      </c>
      <c r="E61">
        <v>0</v>
      </c>
    </row>
    <row r="62" spans="1:5" x14ac:dyDescent="0.3">
      <c r="A62" t="s">
        <v>1133</v>
      </c>
      <c r="B62" t="s">
        <v>1134</v>
      </c>
      <c r="C62" t="s">
        <v>859</v>
      </c>
      <c r="D62">
        <v>0</v>
      </c>
      <c r="E62">
        <v>0</v>
      </c>
    </row>
    <row r="63" spans="1:5" x14ac:dyDescent="0.3">
      <c r="A63" t="s">
        <v>1135</v>
      </c>
      <c r="B63" t="s">
        <v>1136</v>
      </c>
      <c r="C63" t="s">
        <v>860</v>
      </c>
      <c r="D63">
        <v>0</v>
      </c>
      <c r="E63">
        <v>0</v>
      </c>
    </row>
    <row r="64" spans="1:5" x14ac:dyDescent="0.3">
      <c r="A64" t="s">
        <v>1137</v>
      </c>
      <c r="B64" t="s">
        <v>1138</v>
      </c>
      <c r="C64" t="s">
        <v>861</v>
      </c>
      <c r="D64">
        <v>0</v>
      </c>
      <c r="E64">
        <v>0</v>
      </c>
    </row>
    <row r="65" spans="1:5" x14ac:dyDescent="0.3">
      <c r="A65" t="s">
        <v>1139</v>
      </c>
      <c r="B65" t="s">
        <v>1140</v>
      </c>
      <c r="C65" t="s">
        <v>862</v>
      </c>
      <c r="D65">
        <v>0</v>
      </c>
      <c r="E65">
        <v>0</v>
      </c>
    </row>
    <row r="66" spans="1:5" x14ac:dyDescent="0.3">
      <c r="A66" t="s">
        <v>1141</v>
      </c>
      <c r="B66" t="s">
        <v>1142</v>
      </c>
      <c r="C66" t="s">
        <v>821</v>
      </c>
      <c r="D66">
        <v>0</v>
      </c>
      <c r="E66">
        <v>0</v>
      </c>
    </row>
    <row r="67" spans="1:5" x14ac:dyDescent="0.3">
      <c r="A67" t="s">
        <v>1141</v>
      </c>
      <c r="B67" t="s">
        <v>1143</v>
      </c>
      <c r="C67" t="s">
        <v>863</v>
      </c>
      <c r="D67">
        <v>-1.86</v>
      </c>
      <c r="E67">
        <v>-0.01</v>
      </c>
    </row>
    <row r="68" spans="1:5" x14ac:dyDescent="0.3">
      <c r="A68" t="s">
        <v>1144</v>
      </c>
      <c r="B68" t="s">
        <v>1145</v>
      </c>
      <c r="C68" t="s">
        <v>864</v>
      </c>
      <c r="D68">
        <v>10.29</v>
      </c>
      <c r="E68">
        <v>0.6</v>
      </c>
    </row>
    <row r="69" spans="1:5" x14ac:dyDescent="0.3">
      <c r="A69" t="s">
        <v>1146</v>
      </c>
      <c r="B69" t="s">
        <v>1147</v>
      </c>
      <c r="C69" t="s">
        <v>865</v>
      </c>
      <c r="D69">
        <v>0</v>
      </c>
      <c r="E69">
        <v>0</v>
      </c>
    </row>
    <row r="70" spans="1:5" x14ac:dyDescent="0.3">
      <c r="A70" t="s">
        <v>1148</v>
      </c>
      <c r="B70" t="s">
        <v>1149</v>
      </c>
      <c r="C70" t="s">
        <v>866</v>
      </c>
      <c r="D70">
        <v>0.57999999999999996</v>
      </c>
      <c r="E70">
        <v>0.01</v>
      </c>
    </row>
    <row r="71" spans="1:5" x14ac:dyDescent="0.3">
      <c r="A71" t="s">
        <v>1150</v>
      </c>
      <c r="B71" t="s">
        <v>1151</v>
      </c>
      <c r="C71" t="s">
        <v>867</v>
      </c>
      <c r="D71">
        <v>0</v>
      </c>
      <c r="E71">
        <v>0</v>
      </c>
    </row>
    <row r="72" spans="1:5" x14ac:dyDescent="0.3">
      <c r="A72" t="s">
        <v>1152</v>
      </c>
      <c r="B72" t="s">
        <v>1153</v>
      </c>
      <c r="C72" t="s">
        <v>868</v>
      </c>
      <c r="D72">
        <v>1.45</v>
      </c>
      <c r="E72">
        <v>0.01</v>
      </c>
    </row>
    <row r="73" spans="1:5" x14ac:dyDescent="0.3">
      <c r="A73" t="s">
        <v>1154</v>
      </c>
      <c r="B73" t="s">
        <v>1155</v>
      </c>
      <c r="C73" t="s">
        <v>869</v>
      </c>
      <c r="D73">
        <v>0</v>
      </c>
      <c r="E73">
        <v>0</v>
      </c>
    </row>
    <row r="74" spans="1:5" x14ac:dyDescent="0.3">
      <c r="A74" t="s">
        <v>1156</v>
      </c>
      <c r="B74" t="s">
        <v>1157</v>
      </c>
      <c r="C74" t="s">
        <v>847</v>
      </c>
      <c r="D74">
        <v>0</v>
      </c>
      <c r="E74">
        <v>0</v>
      </c>
    </row>
    <row r="75" spans="1:5" x14ac:dyDescent="0.3">
      <c r="A75" t="s">
        <v>1158</v>
      </c>
      <c r="B75" t="s">
        <v>1159</v>
      </c>
      <c r="C75" t="s">
        <v>870</v>
      </c>
      <c r="D75">
        <v>0.65</v>
      </c>
      <c r="E75">
        <v>0.01</v>
      </c>
    </row>
    <row r="76" spans="1:5" x14ac:dyDescent="0.3">
      <c r="A76" t="s">
        <v>1160</v>
      </c>
      <c r="B76" t="s">
        <v>1161</v>
      </c>
      <c r="C76" t="s">
        <v>805</v>
      </c>
      <c r="D76">
        <v>0</v>
      </c>
      <c r="E76">
        <v>0</v>
      </c>
    </row>
    <row r="77" spans="1:5" x14ac:dyDescent="0.3">
      <c r="A77" t="s">
        <v>1162</v>
      </c>
      <c r="B77" t="s">
        <v>1163</v>
      </c>
      <c r="C77" t="s">
        <v>871</v>
      </c>
      <c r="D77">
        <v>-1.23</v>
      </c>
      <c r="E77">
        <v>-20</v>
      </c>
    </row>
    <row r="78" spans="1:5" x14ac:dyDescent="0.3">
      <c r="A78" t="s">
        <v>1164</v>
      </c>
      <c r="B78" t="s">
        <v>1165</v>
      </c>
      <c r="C78" t="s">
        <v>872</v>
      </c>
      <c r="D78">
        <v>-1.69</v>
      </c>
      <c r="E78">
        <v>-0.01</v>
      </c>
    </row>
    <row r="79" spans="1:5" x14ac:dyDescent="0.3">
      <c r="A79" t="s">
        <v>1166</v>
      </c>
      <c r="B79" t="s">
        <v>1167</v>
      </c>
      <c r="C79" t="s">
        <v>847</v>
      </c>
      <c r="D79">
        <v>0</v>
      </c>
      <c r="E79">
        <v>0</v>
      </c>
    </row>
    <row r="80" spans="1:5" x14ac:dyDescent="0.3">
      <c r="A80" t="s">
        <v>1168</v>
      </c>
      <c r="B80" t="s">
        <v>1169</v>
      </c>
      <c r="C80" t="s">
        <v>873</v>
      </c>
      <c r="D80">
        <v>0.18</v>
      </c>
      <c r="E80">
        <v>0.51</v>
      </c>
    </row>
    <row r="81" spans="1:5" x14ac:dyDescent="0.3">
      <c r="A81" t="s">
        <v>1170</v>
      </c>
      <c r="B81" t="s">
        <v>1171</v>
      </c>
      <c r="C81" t="s">
        <v>874</v>
      </c>
      <c r="D81">
        <v>0</v>
      </c>
      <c r="E81">
        <v>0</v>
      </c>
    </row>
    <row r="82" spans="1:5" x14ac:dyDescent="0.3">
      <c r="A82" t="s">
        <v>1172</v>
      </c>
      <c r="B82" t="s">
        <v>1173</v>
      </c>
      <c r="C82" t="s">
        <v>875</v>
      </c>
      <c r="D82">
        <v>0.55000000000000004</v>
      </c>
      <c r="E82">
        <v>5.25</v>
      </c>
    </row>
    <row r="83" spans="1:5" x14ac:dyDescent="0.3">
      <c r="A83" t="s">
        <v>1174</v>
      </c>
      <c r="B83" t="s">
        <v>1175</v>
      </c>
      <c r="C83" t="s">
        <v>876</v>
      </c>
      <c r="D83">
        <v>1.82</v>
      </c>
      <c r="E83">
        <v>0.01</v>
      </c>
    </row>
    <row r="84" spans="1:5" x14ac:dyDescent="0.3">
      <c r="A84" t="s">
        <v>1176</v>
      </c>
      <c r="B84" t="s">
        <v>1177</v>
      </c>
      <c r="C84" t="s">
        <v>877</v>
      </c>
      <c r="D84">
        <v>0</v>
      </c>
      <c r="E84">
        <v>0</v>
      </c>
    </row>
    <row r="85" spans="1:5" x14ac:dyDescent="0.3">
      <c r="A85" t="s">
        <v>1178</v>
      </c>
      <c r="B85" t="s">
        <v>1179</v>
      </c>
      <c r="C85" t="s">
        <v>878</v>
      </c>
      <c r="D85">
        <v>0</v>
      </c>
      <c r="E85">
        <v>0</v>
      </c>
    </row>
    <row r="86" spans="1:5" x14ac:dyDescent="0.3">
      <c r="A86" t="s">
        <v>1180</v>
      </c>
      <c r="B86" t="s">
        <v>1181</v>
      </c>
      <c r="C86" t="s">
        <v>879</v>
      </c>
      <c r="D86">
        <v>0</v>
      </c>
      <c r="E86">
        <v>0</v>
      </c>
    </row>
    <row r="87" spans="1:5" x14ac:dyDescent="0.3">
      <c r="A87" t="s">
        <v>1182</v>
      </c>
      <c r="B87" t="s">
        <v>1183</v>
      </c>
      <c r="C87" t="s">
        <v>880</v>
      </c>
      <c r="D87">
        <v>0</v>
      </c>
      <c r="E87">
        <v>0</v>
      </c>
    </row>
    <row r="88" spans="1:5" x14ac:dyDescent="0.3">
      <c r="A88" t="s">
        <v>1184</v>
      </c>
      <c r="B88" t="s">
        <v>1185</v>
      </c>
      <c r="C88" t="s">
        <v>881</v>
      </c>
      <c r="D88">
        <v>0</v>
      </c>
      <c r="E88">
        <v>0</v>
      </c>
    </row>
    <row r="89" spans="1:5" x14ac:dyDescent="0.3">
      <c r="A89" t="s">
        <v>1186</v>
      </c>
      <c r="B89" t="s">
        <v>1187</v>
      </c>
      <c r="C89" t="s">
        <v>882</v>
      </c>
      <c r="D89">
        <v>-0.35</v>
      </c>
      <c r="E89">
        <v>-0.37</v>
      </c>
    </row>
    <row r="90" spans="1:5" x14ac:dyDescent="0.3">
      <c r="A90" t="s">
        <v>1188</v>
      </c>
      <c r="B90" t="s">
        <v>1189</v>
      </c>
      <c r="C90" t="s">
        <v>883</v>
      </c>
      <c r="D90">
        <v>0</v>
      </c>
      <c r="E90">
        <v>0</v>
      </c>
    </row>
    <row r="91" spans="1:5" x14ac:dyDescent="0.3">
      <c r="A91" t="s">
        <v>1190</v>
      </c>
      <c r="B91" t="s">
        <v>1191</v>
      </c>
      <c r="C91" t="s">
        <v>884</v>
      </c>
      <c r="D91">
        <v>0.93</v>
      </c>
      <c r="E91">
        <v>3.5</v>
      </c>
    </row>
    <row r="92" spans="1:5" x14ac:dyDescent="0.3">
      <c r="A92" t="s">
        <v>1192</v>
      </c>
      <c r="B92" t="s">
        <v>1193</v>
      </c>
      <c r="C92" t="s">
        <v>872</v>
      </c>
      <c r="D92">
        <v>0.87</v>
      </c>
      <c r="E92">
        <v>0.01</v>
      </c>
    </row>
    <row r="93" spans="1:5" x14ac:dyDescent="0.3">
      <c r="A93" t="s">
        <v>1194</v>
      </c>
      <c r="B93" t="s">
        <v>1195</v>
      </c>
      <c r="C93" t="s">
        <v>885</v>
      </c>
      <c r="D93">
        <v>0</v>
      </c>
      <c r="E93">
        <v>0</v>
      </c>
    </row>
    <row r="94" spans="1:5" x14ac:dyDescent="0.3">
      <c r="A94" t="s">
        <v>1196</v>
      </c>
      <c r="B94" t="s">
        <v>1197</v>
      </c>
      <c r="C94" t="s">
        <v>886</v>
      </c>
      <c r="D94">
        <v>0</v>
      </c>
      <c r="E94">
        <v>0</v>
      </c>
    </row>
    <row r="95" spans="1:5" x14ac:dyDescent="0.3">
      <c r="A95" t="s">
        <v>1198</v>
      </c>
      <c r="B95" t="s">
        <v>1199</v>
      </c>
      <c r="C95" t="s">
        <v>887</v>
      </c>
      <c r="D95">
        <v>0</v>
      </c>
      <c r="E95">
        <v>0</v>
      </c>
    </row>
    <row r="96" spans="1:5" x14ac:dyDescent="0.3">
      <c r="A96" t="s">
        <v>1200</v>
      </c>
      <c r="B96" t="s">
        <v>1201</v>
      </c>
      <c r="C96" t="s">
        <v>888</v>
      </c>
      <c r="D96">
        <v>0</v>
      </c>
      <c r="E96">
        <v>0</v>
      </c>
    </row>
    <row r="97" spans="1:5" x14ac:dyDescent="0.3">
      <c r="A97" t="s">
        <v>1202</v>
      </c>
      <c r="B97" t="s">
        <v>1203</v>
      </c>
      <c r="C97" t="s">
        <v>889</v>
      </c>
      <c r="D97">
        <v>-0.65</v>
      </c>
      <c r="E97">
        <v>-0.25</v>
      </c>
    </row>
    <row r="98" spans="1:5" x14ac:dyDescent="0.3">
      <c r="A98" t="s">
        <v>1204</v>
      </c>
      <c r="B98" t="s">
        <v>1205</v>
      </c>
      <c r="C98" t="s">
        <v>890</v>
      </c>
      <c r="D98">
        <v>0.35</v>
      </c>
      <c r="E98">
        <v>1.75</v>
      </c>
    </row>
    <row r="99" spans="1:5" x14ac:dyDescent="0.3">
      <c r="A99" t="s">
        <v>1206</v>
      </c>
      <c r="B99" t="s">
        <v>1207</v>
      </c>
      <c r="C99" t="s">
        <v>891</v>
      </c>
      <c r="D99">
        <v>0.68</v>
      </c>
      <c r="E99">
        <v>4</v>
      </c>
    </row>
    <row r="100" spans="1:5" x14ac:dyDescent="0.3">
      <c r="A100" t="s">
        <v>1208</v>
      </c>
      <c r="B100" t="s">
        <v>1209</v>
      </c>
      <c r="C100" t="s">
        <v>892</v>
      </c>
      <c r="D100">
        <v>-1.1100000000000001</v>
      </c>
      <c r="E100">
        <v>-6.5</v>
      </c>
    </row>
    <row r="101" spans="1:5" x14ac:dyDescent="0.3">
      <c r="A101" t="s">
        <v>1210</v>
      </c>
      <c r="B101" t="s">
        <v>1211</v>
      </c>
      <c r="C101" t="s">
        <v>821</v>
      </c>
      <c r="D101">
        <v>0</v>
      </c>
      <c r="E101">
        <v>0</v>
      </c>
    </row>
    <row r="102" spans="1:5" x14ac:dyDescent="0.3">
      <c r="A102" t="s">
        <v>1212</v>
      </c>
      <c r="B102" t="s">
        <v>1213</v>
      </c>
      <c r="C102" t="s">
        <v>893</v>
      </c>
      <c r="D102">
        <v>0.27</v>
      </c>
      <c r="E102">
        <v>0.01</v>
      </c>
    </row>
    <row r="103" spans="1:5" x14ac:dyDescent="0.3">
      <c r="A103" t="s">
        <v>1214</v>
      </c>
      <c r="B103" t="s">
        <v>1215</v>
      </c>
      <c r="C103" t="s">
        <v>894</v>
      </c>
      <c r="D103">
        <v>0</v>
      </c>
      <c r="E103">
        <v>0</v>
      </c>
    </row>
    <row r="104" spans="1:5" x14ac:dyDescent="0.3">
      <c r="A104" t="s">
        <v>1216</v>
      </c>
      <c r="B104" t="s">
        <v>1217</v>
      </c>
      <c r="C104" t="s">
        <v>895</v>
      </c>
      <c r="D104">
        <v>0</v>
      </c>
      <c r="E104">
        <v>0</v>
      </c>
    </row>
    <row r="105" spans="1:5" x14ac:dyDescent="0.3">
      <c r="A105" t="s">
        <v>1218</v>
      </c>
      <c r="B105" t="s">
        <v>1219</v>
      </c>
      <c r="C105" t="s">
        <v>896</v>
      </c>
      <c r="D105">
        <v>0.01</v>
      </c>
      <c r="E105">
        <v>0.01</v>
      </c>
    </row>
    <row r="106" spans="1:5" x14ac:dyDescent="0.3">
      <c r="A106" t="s">
        <v>1220</v>
      </c>
      <c r="B106" t="s">
        <v>1221</v>
      </c>
      <c r="C106" t="s">
        <v>897</v>
      </c>
      <c r="D106">
        <v>0</v>
      </c>
      <c r="E106">
        <v>0</v>
      </c>
    </row>
    <row r="107" spans="1:5" x14ac:dyDescent="0.3">
      <c r="A107" t="s">
        <v>1222</v>
      </c>
      <c r="B107" t="s">
        <v>1223</v>
      </c>
      <c r="C107" t="s">
        <v>898</v>
      </c>
      <c r="D107">
        <v>-0.05</v>
      </c>
      <c r="E107">
        <v>-0.25</v>
      </c>
    </row>
    <row r="108" spans="1:5" x14ac:dyDescent="0.3">
      <c r="A108" t="s">
        <v>1224</v>
      </c>
      <c r="B108" t="s">
        <v>1225</v>
      </c>
      <c r="C108" t="s">
        <v>899</v>
      </c>
      <c r="D108">
        <v>0</v>
      </c>
      <c r="E108">
        <v>0</v>
      </c>
    </row>
    <row r="109" spans="1:5" x14ac:dyDescent="0.3">
      <c r="A109" t="s">
        <v>1226</v>
      </c>
      <c r="B109" t="s">
        <v>1227</v>
      </c>
      <c r="C109" t="s">
        <v>870</v>
      </c>
      <c r="D109">
        <v>4</v>
      </c>
      <c r="E109">
        <v>0.03</v>
      </c>
    </row>
    <row r="110" spans="1:5" x14ac:dyDescent="0.3">
      <c r="A110" t="s">
        <v>1228</v>
      </c>
      <c r="B110" t="s">
        <v>1229</v>
      </c>
      <c r="C110" t="s">
        <v>900</v>
      </c>
      <c r="D110">
        <v>0</v>
      </c>
      <c r="E110">
        <v>0</v>
      </c>
    </row>
    <row r="111" spans="1:5" x14ac:dyDescent="0.3">
      <c r="A111" t="s">
        <v>1230</v>
      </c>
      <c r="B111" t="s">
        <v>1231</v>
      </c>
      <c r="C111" t="s">
        <v>901</v>
      </c>
      <c r="D111">
        <v>0</v>
      </c>
      <c r="E111">
        <v>0</v>
      </c>
    </row>
    <row r="112" spans="1:5" x14ac:dyDescent="0.3">
      <c r="A112" t="s">
        <v>1232</v>
      </c>
      <c r="B112" t="s">
        <v>1233</v>
      </c>
      <c r="C112" t="s">
        <v>821</v>
      </c>
      <c r="D112">
        <v>0</v>
      </c>
      <c r="E112">
        <v>0</v>
      </c>
    </row>
    <row r="113" spans="1:5" x14ac:dyDescent="0.3">
      <c r="A113" t="s">
        <v>1234</v>
      </c>
      <c r="B113" t="s">
        <v>1235</v>
      </c>
      <c r="C113" t="s">
        <v>902</v>
      </c>
      <c r="D113">
        <v>-2.86</v>
      </c>
      <c r="E113">
        <v>-0.5</v>
      </c>
    </row>
    <row r="114" spans="1:5" x14ac:dyDescent="0.3">
      <c r="A114" t="s">
        <v>1236</v>
      </c>
      <c r="B114" t="s">
        <v>1237</v>
      </c>
      <c r="C114" t="s">
        <v>903</v>
      </c>
      <c r="D114">
        <v>0</v>
      </c>
      <c r="E114">
        <v>0</v>
      </c>
    </row>
    <row r="115" spans="1:5" x14ac:dyDescent="0.3">
      <c r="A115" t="s">
        <v>1238</v>
      </c>
      <c r="B115" t="s">
        <v>1239</v>
      </c>
      <c r="C115" t="s">
        <v>904</v>
      </c>
      <c r="D115">
        <v>0</v>
      </c>
      <c r="E115">
        <v>0</v>
      </c>
    </row>
    <row r="116" spans="1:5" x14ac:dyDescent="0.3">
      <c r="A116" t="s">
        <v>1240</v>
      </c>
      <c r="B116" t="s">
        <v>1241</v>
      </c>
      <c r="C116" t="s">
        <v>905</v>
      </c>
      <c r="D116">
        <v>3.62</v>
      </c>
      <c r="E116">
        <v>0.38</v>
      </c>
    </row>
    <row r="117" spans="1:5" x14ac:dyDescent="0.3">
      <c r="A117" t="s">
        <v>1242</v>
      </c>
      <c r="B117" t="s">
        <v>1243</v>
      </c>
      <c r="C117" t="s">
        <v>906</v>
      </c>
      <c r="D117">
        <v>0.74</v>
      </c>
      <c r="E117">
        <v>6.75</v>
      </c>
    </row>
    <row r="118" spans="1:5" x14ac:dyDescent="0.3">
      <c r="A118" t="s">
        <v>1244</v>
      </c>
      <c r="B118" t="s">
        <v>1245</v>
      </c>
      <c r="C118" t="s">
        <v>907</v>
      </c>
      <c r="D118">
        <v>-5</v>
      </c>
      <c r="E118">
        <v>-0.02</v>
      </c>
    </row>
    <row r="119" spans="1:5" x14ac:dyDescent="0.3">
      <c r="A119" t="s">
        <v>1246</v>
      </c>
      <c r="B119" t="s">
        <v>1247</v>
      </c>
      <c r="C119" t="s">
        <v>908</v>
      </c>
      <c r="D119">
        <v>3.91</v>
      </c>
      <c r="E119">
        <v>1.25</v>
      </c>
    </row>
    <row r="120" spans="1:5" x14ac:dyDescent="0.3">
      <c r="A120" t="s">
        <v>1248</v>
      </c>
      <c r="B120" t="s">
        <v>1249</v>
      </c>
      <c r="C120" t="s">
        <v>909</v>
      </c>
      <c r="D120">
        <v>0</v>
      </c>
      <c r="E120">
        <v>0</v>
      </c>
    </row>
    <row r="121" spans="1:5" x14ac:dyDescent="0.3">
      <c r="A121" t="s">
        <v>1250</v>
      </c>
      <c r="B121" t="s">
        <v>1251</v>
      </c>
      <c r="C121" t="s">
        <v>910</v>
      </c>
      <c r="D121">
        <v>-2.17</v>
      </c>
      <c r="E121">
        <v>-0.05</v>
      </c>
    </row>
    <row r="122" spans="1:5" x14ac:dyDescent="0.3">
      <c r="A122" t="s">
        <v>1252</v>
      </c>
      <c r="B122" t="s">
        <v>1253</v>
      </c>
      <c r="C122" t="s">
        <v>911</v>
      </c>
      <c r="D122">
        <v>0.73</v>
      </c>
      <c r="E122">
        <v>1</v>
      </c>
    </row>
    <row r="123" spans="1:5" x14ac:dyDescent="0.3">
      <c r="A123" t="s">
        <v>1254</v>
      </c>
      <c r="B123" t="s">
        <v>1255</v>
      </c>
      <c r="C123" t="s">
        <v>912</v>
      </c>
      <c r="D123">
        <v>-0.05</v>
      </c>
      <c r="E123">
        <v>-0.25</v>
      </c>
    </row>
    <row r="124" spans="1:5" x14ac:dyDescent="0.3">
      <c r="A124" t="s">
        <v>1256</v>
      </c>
      <c r="B124" t="s">
        <v>1257</v>
      </c>
      <c r="C124" t="s">
        <v>806</v>
      </c>
      <c r="D124">
        <v>0.16</v>
      </c>
      <c r="E124">
        <v>0.01</v>
      </c>
    </row>
    <row r="125" spans="1:5" x14ac:dyDescent="0.3">
      <c r="A125" t="s">
        <v>1258</v>
      </c>
      <c r="B125" t="s">
        <v>1259</v>
      </c>
      <c r="C125" t="s">
        <v>913</v>
      </c>
      <c r="D125">
        <v>12.59</v>
      </c>
      <c r="E125">
        <v>0.92</v>
      </c>
    </row>
    <row r="126" spans="1:5" x14ac:dyDescent="0.3">
      <c r="A126" t="s">
        <v>1260</v>
      </c>
      <c r="B126" t="s">
        <v>1261</v>
      </c>
      <c r="C126" t="s">
        <v>914</v>
      </c>
      <c r="D126">
        <v>0.02</v>
      </c>
      <c r="E126">
        <v>0.01</v>
      </c>
    </row>
    <row r="127" spans="1:5" x14ac:dyDescent="0.3">
      <c r="A127" t="s">
        <v>1262</v>
      </c>
      <c r="B127" t="s">
        <v>1263</v>
      </c>
      <c r="C127" t="s">
        <v>915</v>
      </c>
      <c r="D127">
        <v>2.46</v>
      </c>
      <c r="E127">
        <v>7.5</v>
      </c>
    </row>
    <row r="128" spans="1:5" x14ac:dyDescent="0.3">
      <c r="A128" t="s">
        <v>1264</v>
      </c>
      <c r="B128" t="s">
        <v>1265</v>
      </c>
      <c r="C128" t="s">
        <v>916</v>
      </c>
      <c r="D128">
        <v>0.24</v>
      </c>
      <c r="E128">
        <v>0.01</v>
      </c>
    </row>
    <row r="129" spans="1:5" x14ac:dyDescent="0.3">
      <c r="A129" t="s">
        <v>1266</v>
      </c>
      <c r="B129" t="s">
        <v>1267</v>
      </c>
      <c r="C129" t="s">
        <v>917</v>
      </c>
      <c r="D129">
        <v>-0.92</v>
      </c>
      <c r="E129">
        <v>-10.75</v>
      </c>
    </row>
    <row r="130" spans="1:5" x14ac:dyDescent="0.3">
      <c r="A130" t="s">
        <v>1268</v>
      </c>
      <c r="B130" t="s">
        <v>1269</v>
      </c>
      <c r="C130" t="s">
        <v>918</v>
      </c>
      <c r="D130">
        <v>0</v>
      </c>
      <c r="E130">
        <v>0</v>
      </c>
    </row>
    <row r="131" spans="1:5" x14ac:dyDescent="0.3">
      <c r="A131" t="s">
        <v>1270</v>
      </c>
      <c r="B131" t="s">
        <v>1271</v>
      </c>
      <c r="C131" t="s">
        <v>919</v>
      </c>
      <c r="D131">
        <v>-0.27</v>
      </c>
      <c r="E131">
        <v>-0.25</v>
      </c>
    </row>
    <row r="132" spans="1:5" x14ac:dyDescent="0.3">
      <c r="A132" t="s">
        <v>1272</v>
      </c>
      <c r="B132" t="s">
        <v>1273</v>
      </c>
      <c r="C132" t="s">
        <v>920</v>
      </c>
      <c r="D132">
        <v>0.89</v>
      </c>
      <c r="E132">
        <v>5.25</v>
      </c>
    </row>
    <row r="133" spans="1:5" x14ac:dyDescent="0.3">
      <c r="A133" t="s">
        <v>1274</v>
      </c>
      <c r="B133" t="s">
        <v>1275</v>
      </c>
      <c r="C133" t="s">
        <v>921</v>
      </c>
      <c r="D133">
        <v>0</v>
      </c>
      <c r="E133">
        <v>0</v>
      </c>
    </row>
    <row r="134" spans="1:5" x14ac:dyDescent="0.3">
      <c r="A134" t="s">
        <v>1276</v>
      </c>
      <c r="B134" t="s">
        <v>1277</v>
      </c>
      <c r="C134" t="s">
        <v>832</v>
      </c>
      <c r="D134">
        <v>0.14000000000000001</v>
      </c>
      <c r="E134">
        <v>0.13</v>
      </c>
    </row>
    <row r="135" spans="1:5" x14ac:dyDescent="0.3">
      <c r="A135" t="s">
        <v>1278</v>
      </c>
      <c r="B135" t="s">
        <v>1279</v>
      </c>
      <c r="C135" t="s">
        <v>922</v>
      </c>
      <c r="D135">
        <v>0</v>
      </c>
      <c r="E135">
        <v>0</v>
      </c>
    </row>
    <row r="136" spans="1:5" x14ac:dyDescent="0.3">
      <c r="A136" t="s">
        <v>1280</v>
      </c>
      <c r="B136" t="s">
        <v>1281</v>
      </c>
      <c r="C136" t="s">
        <v>847</v>
      </c>
      <c r="D136">
        <v>0</v>
      </c>
      <c r="E136">
        <v>0</v>
      </c>
    </row>
    <row r="137" spans="1:5" x14ac:dyDescent="0.3">
      <c r="A137" t="s">
        <v>1280</v>
      </c>
      <c r="B137" t="s">
        <v>1282</v>
      </c>
      <c r="C137" t="s">
        <v>923</v>
      </c>
      <c r="D137">
        <v>0</v>
      </c>
      <c r="E137">
        <v>0</v>
      </c>
    </row>
    <row r="138" spans="1:5" x14ac:dyDescent="0.3">
      <c r="A138" t="s">
        <v>1283</v>
      </c>
      <c r="B138" t="s">
        <v>1284</v>
      </c>
      <c r="C138" t="s">
        <v>924</v>
      </c>
      <c r="D138">
        <v>0</v>
      </c>
      <c r="E138">
        <v>0</v>
      </c>
    </row>
    <row r="139" spans="1:5" x14ac:dyDescent="0.3">
      <c r="A139" t="s">
        <v>1285</v>
      </c>
      <c r="B139" t="s">
        <v>1286</v>
      </c>
      <c r="C139" t="s">
        <v>925</v>
      </c>
      <c r="D139">
        <v>0</v>
      </c>
      <c r="E139">
        <v>0</v>
      </c>
    </row>
    <row r="140" spans="1:5" x14ac:dyDescent="0.3">
      <c r="A140" t="s">
        <v>1287</v>
      </c>
      <c r="B140" t="s">
        <v>1288</v>
      </c>
      <c r="C140" t="s">
        <v>847</v>
      </c>
      <c r="D140">
        <v>0</v>
      </c>
      <c r="E140">
        <v>0</v>
      </c>
    </row>
    <row r="141" spans="1:5" x14ac:dyDescent="0.3">
      <c r="A141" t="s">
        <v>1289</v>
      </c>
      <c r="B141" t="s">
        <v>1290</v>
      </c>
      <c r="C141" t="s">
        <v>926</v>
      </c>
      <c r="D141">
        <v>1.48</v>
      </c>
      <c r="E141">
        <v>2.5</v>
      </c>
    </row>
    <row r="142" spans="1:5" x14ac:dyDescent="0.3">
      <c r="A142" t="s">
        <v>1291</v>
      </c>
      <c r="B142" t="s">
        <v>1292</v>
      </c>
      <c r="C142" t="s">
        <v>927</v>
      </c>
      <c r="D142">
        <v>0</v>
      </c>
      <c r="E142">
        <v>0</v>
      </c>
    </row>
    <row r="143" spans="1:5" x14ac:dyDescent="0.3">
      <c r="A143" t="s">
        <v>1293</v>
      </c>
      <c r="B143" t="s">
        <v>1294</v>
      </c>
      <c r="C143" t="s">
        <v>928</v>
      </c>
      <c r="D143">
        <v>0</v>
      </c>
      <c r="E143">
        <v>0</v>
      </c>
    </row>
    <row r="144" spans="1:5" x14ac:dyDescent="0.3">
      <c r="A144" t="s">
        <v>1295</v>
      </c>
      <c r="B144" t="s">
        <v>1296</v>
      </c>
      <c r="C144" t="s">
        <v>929</v>
      </c>
      <c r="D144">
        <v>0</v>
      </c>
      <c r="E144">
        <v>0</v>
      </c>
    </row>
    <row r="145" spans="1:5" x14ac:dyDescent="0.3">
      <c r="A145" t="s">
        <v>1297</v>
      </c>
      <c r="B145" t="s">
        <v>1298</v>
      </c>
      <c r="C145" t="s">
        <v>930</v>
      </c>
      <c r="D145">
        <v>-4.96</v>
      </c>
      <c r="E145">
        <v>-3</v>
      </c>
    </row>
    <row r="146" spans="1:5" x14ac:dyDescent="0.3">
      <c r="A146" t="s">
        <v>1299</v>
      </c>
      <c r="B146" t="s">
        <v>1300</v>
      </c>
      <c r="C146" t="s">
        <v>821</v>
      </c>
      <c r="D146">
        <v>0</v>
      </c>
      <c r="E146">
        <v>0</v>
      </c>
    </row>
    <row r="147" spans="1:5" x14ac:dyDescent="0.3">
      <c r="A147" t="s">
        <v>1301</v>
      </c>
      <c r="B147" t="s">
        <v>1302</v>
      </c>
      <c r="C147" t="s">
        <v>931</v>
      </c>
      <c r="D147">
        <v>-0.95</v>
      </c>
      <c r="E147">
        <v>-14.5</v>
      </c>
    </row>
    <row r="148" spans="1:5" x14ac:dyDescent="0.3">
      <c r="A148" t="s">
        <v>1303</v>
      </c>
      <c r="B148" t="s">
        <v>1304</v>
      </c>
      <c r="C148" t="s">
        <v>932</v>
      </c>
      <c r="D148">
        <v>2.86</v>
      </c>
      <c r="E148">
        <v>0.01</v>
      </c>
    </row>
    <row r="149" spans="1:5" x14ac:dyDescent="0.3">
      <c r="A149" t="s">
        <v>1305</v>
      </c>
      <c r="B149" t="s">
        <v>1306</v>
      </c>
      <c r="C149" t="s">
        <v>933</v>
      </c>
      <c r="D149">
        <v>2.7</v>
      </c>
      <c r="E149">
        <v>0.01</v>
      </c>
    </row>
    <row r="150" spans="1:5" x14ac:dyDescent="0.3">
      <c r="A150" t="s">
        <v>1307</v>
      </c>
      <c r="B150" t="s">
        <v>1308</v>
      </c>
      <c r="C150" t="s">
        <v>934</v>
      </c>
      <c r="D150">
        <v>0</v>
      </c>
      <c r="E150">
        <v>0</v>
      </c>
    </row>
    <row r="151" spans="1:5" x14ac:dyDescent="0.3">
      <c r="A151" t="s">
        <v>1309</v>
      </c>
      <c r="B151" t="s">
        <v>1310</v>
      </c>
      <c r="C151" t="s">
        <v>935</v>
      </c>
      <c r="D151">
        <v>0.06</v>
      </c>
      <c r="E151">
        <v>0.01</v>
      </c>
    </row>
    <row r="152" spans="1:5" x14ac:dyDescent="0.3">
      <c r="A152" t="s">
        <v>1311</v>
      </c>
      <c r="B152" t="s">
        <v>1312</v>
      </c>
      <c r="C152" t="s">
        <v>936</v>
      </c>
      <c r="D152">
        <v>0.09</v>
      </c>
      <c r="E152">
        <v>0.01</v>
      </c>
    </row>
    <row r="153" spans="1:5" x14ac:dyDescent="0.3">
      <c r="A153" t="s">
        <v>1313</v>
      </c>
      <c r="B153" t="s">
        <v>1314</v>
      </c>
      <c r="C153" t="s">
        <v>937</v>
      </c>
      <c r="D153">
        <v>0</v>
      </c>
      <c r="E153">
        <v>0</v>
      </c>
    </row>
    <row r="154" spans="1:5" x14ac:dyDescent="0.3">
      <c r="A154" t="s">
        <v>1315</v>
      </c>
      <c r="B154" t="s">
        <v>1316</v>
      </c>
      <c r="C154" t="s">
        <v>938</v>
      </c>
      <c r="D154">
        <v>0.61</v>
      </c>
      <c r="E154">
        <v>0.01</v>
      </c>
    </row>
    <row r="155" spans="1:5" x14ac:dyDescent="0.3">
      <c r="A155" t="s">
        <v>1317</v>
      </c>
      <c r="B155" t="s">
        <v>1318</v>
      </c>
      <c r="C155" t="s">
        <v>939</v>
      </c>
      <c r="D155">
        <v>1.1499999999999999</v>
      </c>
      <c r="E155">
        <v>0.5</v>
      </c>
    </row>
    <row r="156" spans="1:5" x14ac:dyDescent="0.3">
      <c r="A156" t="s">
        <v>1319</v>
      </c>
      <c r="B156" t="s">
        <v>1320</v>
      </c>
      <c r="C156" t="s">
        <v>940</v>
      </c>
      <c r="D156">
        <v>-5.88</v>
      </c>
      <c r="E156">
        <v>0</v>
      </c>
    </row>
    <row r="157" spans="1:5" x14ac:dyDescent="0.3">
      <c r="A157" t="s">
        <v>1321</v>
      </c>
      <c r="B157" t="s">
        <v>1322</v>
      </c>
      <c r="C157" t="s">
        <v>941</v>
      </c>
      <c r="D157">
        <v>20</v>
      </c>
      <c r="E157">
        <v>1</v>
      </c>
    </row>
    <row r="158" spans="1:5" x14ac:dyDescent="0.3">
      <c r="A158" t="s">
        <v>1323</v>
      </c>
      <c r="B158" t="s">
        <v>1324</v>
      </c>
      <c r="C158" t="s">
        <v>942</v>
      </c>
      <c r="D158">
        <v>-2.44</v>
      </c>
      <c r="E158">
        <v>0</v>
      </c>
    </row>
    <row r="159" spans="1:5" x14ac:dyDescent="0.3">
      <c r="A159" t="s">
        <v>1325</v>
      </c>
      <c r="B159" t="s">
        <v>1326</v>
      </c>
      <c r="C159" t="s">
        <v>943</v>
      </c>
      <c r="D159">
        <v>6.06</v>
      </c>
      <c r="E159">
        <v>2</v>
      </c>
    </row>
    <row r="160" spans="1:5" x14ac:dyDescent="0.3">
      <c r="A160" t="s">
        <v>1327</v>
      </c>
      <c r="B160" t="s">
        <v>1328</v>
      </c>
      <c r="C160" t="s">
        <v>944</v>
      </c>
      <c r="D160">
        <v>0</v>
      </c>
      <c r="E160">
        <v>0</v>
      </c>
    </row>
    <row r="161" spans="1:5" x14ac:dyDescent="0.3">
      <c r="A161" t="s">
        <v>1329</v>
      </c>
      <c r="B161" t="s">
        <v>1330</v>
      </c>
      <c r="C161" t="s">
        <v>945</v>
      </c>
      <c r="D161">
        <v>-0.86</v>
      </c>
      <c r="E161">
        <v>-2.12</v>
      </c>
    </row>
    <row r="162" spans="1:5" x14ac:dyDescent="0.3">
      <c r="A162" t="s">
        <v>1331</v>
      </c>
      <c r="B162" t="s">
        <v>1332</v>
      </c>
      <c r="C162" t="s">
        <v>946</v>
      </c>
      <c r="D162">
        <v>0</v>
      </c>
      <c r="E162">
        <v>0</v>
      </c>
    </row>
    <row r="163" spans="1:5" x14ac:dyDescent="0.3">
      <c r="A163" t="s">
        <v>1333</v>
      </c>
      <c r="B163" t="s">
        <v>1334</v>
      </c>
      <c r="C163" t="s">
        <v>947</v>
      </c>
      <c r="D163">
        <v>-1.82</v>
      </c>
      <c r="E163">
        <v>-0.5</v>
      </c>
    </row>
    <row r="164" spans="1:5" x14ac:dyDescent="0.3">
      <c r="A164" t="s">
        <v>1333</v>
      </c>
      <c r="B164" t="s">
        <v>1335</v>
      </c>
      <c r="C164" t="s">
        <v>948</v>
      </c>
      <c r="D164">
        <v>-0.04</v>
      </c>
      <c r="E164">
        <v>-0.12</v>
      </c>
    </row>
    <row r="165" spans="1:5" x14ac:dyDescent="0.3">
      <c r="A165" t="s">
        <v>1336</v>
      </c>
      <c r="B165" t="s">
        <v>1337</v>
      </c>
      <c r="C165" t="s">
        <v>949</v>
      </c>
      <c r="D165">
        <v>0.08</v>
      </c>
      <c r="E165">
        <v>0.01</v>
      </c>
    </row>
    <row r="166" spans="1:5" x14ac:dyDescent="0.3">
      <c r="A166" t="s">
        <v>1338</v>
      </c>
      <c r="B166" t="s">
        <v>1339</v>
      </c>
      <c r="C166" t="s">
        <v>950</v>
      </c>
      <c r="D166">
        <v>2.86</v>
      </c>
      <c r="E166">
        <v>0.01</v>
      </c>
    </row>
    <row r="167" spans="1:5" x14ac:dyDescent="0.3">
      <c r="A167" t="s">
        <v>1340</v>
      </c>
      <c r="B167" t="s">
        <v>1341</v>
      </c>
      <c r="C167" t="s">
        <v>951</v>
      </c>
      <c r="D167">
        <v>1.1200000000000001</v>
      </c>
      <c r="E167">
        <v>0.01</v>
      </c>
    </row>
    <row r="168" spans="1:5" x14ac:dyDescent="0.3">
      <c r="A168" t="s">
        <v>1342</v>
      </c>
      <c r="B168" t="s">
        <v>1343</v>
      </c>
      <c r="C168" t="s">
        <v>952</v>
      </c>
      <c r="D168">
        <v>0</v>
      </c>
      <c r="E168">
        <v>0</v>
      </c>
    </row>
    <row r="169" spans="1:5" x14ac:dyDescent="0.3">
      <c r="A169" t="s">
        <v>1344</v>
      </c>
      <c r="B169" t="s">
        <v>1345</v>
      </c>
      <c r="C169" t="s">
        <v>953</v>
      </c>
      <c r="D169">
        <v>2.65</v>
      </c>
      <c r="E169">
        <v>0.75</v>
      </c>
    </row>
    <row r="170" spans="1:5" x14ac:dyDescent="0.3">
      <c r="A170" t="s">
        <v>1346</v>
      </c>
      <c r="B170" t="s">
        <v>1347</v>
      </c>
      <c r="C170" t="s">
        <v>954</v>
      </c>
      <c r="D170">
        <v>0.11</v>
      </c>
      <c r="E170">
        <v>0.01</v>
      </c>
    </row>
    <row r="171" spans="1:5" x14ac:dyDescent="0.3">
      <c r="A171" t="s">
        <v>1348</v>
      </c>
      <c r="B171" t="s">
        <v>1349</v>
      </c>
      <c r="C171" t="s">
        <v>955</v>
      </c>
      <c r="D171">
        <v>0</v>
      </c>
      <c r="E171">
        <v>0</v>
      </c>
    </row>
    <row r="172" spans="1:5" x14ac:dyDescent="0.3">
      <c r="A172" t="s">
        <v>1350</v>
      </c>
      <c r="B172" t="s">
        <v>1351</v>
      </c>
      <c r="C172" t="s">
        <v>956</v>
      </c>
      <c r="D172">
        <v>0</v>
      </c>
      <c r="E172">
        <v>0</v>
      </c>
    </row>
    <row r="173" spans="1:5" x14ac:dyDescent="0.3">
      <c r="A173" t="s">
        <v>1352</v>
      </c>
      <c r="B173" t="s">
        <v>1353</v>
      </c>
      <c r="C173" t="s">
        <v>957</v>
      </c>
      <c r="D173">
        <v>-0.14000000000000001</v>
      </c>
      <c r="E173">
        <v>-0.4</v>
      </c>
    </row>
    <row r="174" spans="1:5" x14ac:dyDescent="0.3">
      <c r="A174" t="s">
        <v>1354</v>
      </c>
      <c r="B174" t="s">
        <v>1355</v>
      </c>
      <c r="C174" t="s">
        <v>821</v>
      </c>
      <c r="D174">
        <v>0</v>
      </c>
      <c r="E174">
        <v>0</v>
      </c>
    </row>
    <row r="175" spans="1:5" x14ac:dyDescent="0.3">
      <c r="A175" t="s">
        <v>1356</v>
      </c>
      <c r="B175" t="s">
        <v>1357</v>
      </c>
      <c r="C175" t="s">
        <v>847</v>
      </c>
      <c r="D175">
        <v>0</v>
      </c>
      <c r="E175">
        <v>0</v>
      </c>
    </row>
    <row r="176" spans="1:5" x14ac:dyDescent="0.3">
      <c r="A176" t="s">
        <v>1358</v>
      </c>
      <c r="B176" t="s">
        <v>1359</v>
      </c>
      <c r="C176" t="s">
        <v>958</v>
      </c>
      <c r="D176">
        <v>-1.2</v>
      </c>
      <c r="E176">
        <v>-13.5</v>
      </c>
    </row>
    <row r="177" spans="1:5" x14ac:dyDescent="0.3">
      <c r="A177" t="s">
        <v>1360</v>
      </c>
      <c r="B177" t="s">
        <v>1361</v>
      </c>
      <c r="C177" t="s">
        <v>939</v>
      </c>
      <c r="D177">
        <v>0</v>
      </c>
      <c r="E177">
        <v>0</v>
      </c>
    </row>
    <row r="178" spans="1:5" x14ac:dyDescent="0.3">
      <c r="A178" t="s">
        <v>1362</v>
      </c>
      <c r="B178" t="s">
        <v>1363</v>
      </c>
      <c r="C178" t="s">
        <v>886</v>
      </c>
      <c r="D178">
        <v>-1.37</v>
      </c>
      <c r="E178">
        <v>-0.25</v>
      </c>
    </row>
    <row r="179" spans="1:5" x14ac:dyDescent="0.3">
      <c r="A179" t="s">
        <v>1364</v>
      </c>
      <c r="B179" t="s">
        <v>1365</v>
      </c>
      <c r="C179" t="s">
        <v>959</v>
      </c>
      <c r="D179">
        <v>0.08</v>
      </c>
      <c r="E179">
        <v>0.01</v>
      </c>
    </row>
    <row r="180" spans="1:5" x14ac:dyDescent="0.3">
      <c r="A180" t="s">
        <v>1366</v>
      </c>
      <c r="B180" t="s">
        <v>1367</v>
      </c>
      <c r="C180" t="s">
        <v>960</v>
      </c>
      <c r="D180">
        <v>0</v>
      </c>
      <c r="E180">
        <v>0</v>
      </c>
    </row>
    <row r="181" spans="1:5" x14ac:dyDescent="0.3">
      <c r="A181" t="s">
        <v>1368</v>
      </c>
      <c r="B181" t="s">
        <v>1369</v>
      </c>
      <c r="C181" t="s">
        <v>961</v>
      </c>
      <c r="D181">
        <v>0.3</v>
      </c>
      <c r="E181">
        <v>0.63</v>
      </c>
    </row>
    <row r="182" spans="1:5" x14ac:dyDescent="0.3">
      <c r="A182" t="s">
        <v>1370</v>
      </c>
      <c r="B182" t="s">
        <v>1371</v>
      </c>
      <c r="C182" t="s">
        <v>847</v>
      </c>
      <c r="D182">
        <v>0</v>
      </c>
      <c r="E182">
        <v>0</v>
      </c>
    </row>
    <row r="183" spans="1:5" x14ac:dyDescent="0.3">
      <c r="A183" t="s">
        <v>1372</v>
      </c>
      <c r="B183" t="s">
        <v>1373</v>
      </c>
      <c r="C183" t="s">
        <v>962</v>
      </c>
      <c r="D183">
        <v>0</v>
      </c>
      <c r="E183">
        <v>0</v>
      </c>
    </row>
    <row r="184" spans="1:5" x14ac:dyDescent="0.3">
      <c r="A184" t="s">
        <v>1374</v>
      </c>
      <c r="B184" t="s">
        <v>1375</v>
      </c>
      <c r="C184" t="s">
        <v>963</v>
      </c>
      <c r="D184">
        <v>0</v>
      </c>
      <c r="E184">
        <v>0</v>
      </c>
    </row>
    <row r="185" spans="1:5" x14ac:dyDescent="0.3">
      <c r="A185" t="s">
        <v>1376</v>
      </c>
      <c r="B185" t="s">
        <v>1377</v>
      </c>
      <c r="C185" t="s">
        <v>964</v>
      </c>
      <c r="D185">
        <v>-0.11</v>
      </c>
      <c r="E185">
        <v>-3.5</v>
      </c>
    </row>
    <row r="186" spans="1:5" x14ac:dyDescent="0.3">
      <c r="A186" t="s">
        <v>1378</v>
      </c>
      <c r="B186" t="s">
        <v>1379</v>
      </c>
      <c r="C186" t="s">
        <v>965</v>
      </c>
      <c r="D186">
        <v>3.5</v>
      </c>
      <c r="E186">
        <v>1.88</v>
      </c>
    </row>
    <row r="187" spans="1:5" x14ac:dyDescent="0.3">
      <c r="A187" t="s">
        <v>1380</v>
      </c>
      <c r="B187" t="s">
        <v>1381</v>
      </c>
      <c r="C187" t="s">
        <v>966</v>
      </c>
      <c r="D187">
        <v>-1.05</v>
      </c>
      <c r="E187">
        <v>-47</v>
      </c>
    </row>
    <row r="188" spans="1:5" x14ac:dyDescent="0.3">
      <c r="A188" t="s">
        <v>1382</v>
      </c>
      <c r="B188" t="s">
        <v>1383</v>
      </c>
      <c r="C188" t="s">
        <v>967</v>
      </c>
      <c r="D188">
        <v>0</v>
      </c>
      <c r="E188">
        <v>0</v>
      </c>
    </row>
    <row r="189" spans="1:5" x14ac:dyDescent="0.3">
      <c r="A189" t="s">
        <v>1384</v>
      </c>
      <c r="B189" t="s">
        <v>1385</v>
      </c>
      <c r="C189" t="s">
        <v>847</v>
      </c>
      <c r="D189">
        <v>0</v>
      </c>
      <c r="E189">
        <v>0</v>
      </c>
    </row>
    <row r="190" spans="1:5" x14ac:dyDescent="0.3">
      <c r="A190" t="s">
        <v>1386</v>
      </c>
      <c r="B190" t="s">
        <v>1387</v>
      </c>
      <c r="C190" t="s">
        <v>968</v>
      </c>
      <c r="D190">
        <v>-0.11</v>
      </c>
      <c r="E190">
        <v>-1.5</v>
      </c>
    </row>
    <row r="191" spans="1:5" x14ac:dyDescent="0.3">
      <c r="A191" t="s">
        <v>1388</v>
      </c>
      <c r="B191" t="s">
        <v>1389</v>
      </c>
      <c r="C191" t="s">
        <v>969</v>
      </c>
      <c r="D191">
        <v>0</v>
      </c>
      <c r="E191">
        <v>0</v>
      </c>
    </row>
    <row r="192" spans="1:5" x14ac:dyDescent="0.3">
      <c r="A192" t="s">
        <v>1390</v>
      </c>
      <c r="B192" t="s">
        <v>1391</v>
      </c>
      <c r="C192" t="s">
        <v>970</v>
      </c>
      <c r="D192">
        <v>0</v>
      </c>
      <c r="E192">
        <v>0</v>
      </c>
    </row>
    <row r="193" spans="1:5" x14ac:dyDescent="0.3">
      <c r="A193" t="s">
        <v>1392</v>
      </c>
      <c r="B193" t="s">
        <v>1393</v>
      </c>
      <c r="C193" t="s">
        <v>971</v>
      </c>
      <c r="D193">
        <v>0</v>
      </c>
      <c r="E193">
        <v>0</v>
      </c>
    </row>
    <row r="194" spans="1:5" x14ac:dyDescent="0.3">
      <c r="A194" t="s">
        <v>1394</v>
      </c>
      <c r="B194" t="s">
        <v>1395</v>
      </c>
      <c r="C194" t="s">
        <v>972</v>
      </c>
      <c r="D194">
        <v>0.09</v>
      </c>
      <c r="E194">
        <v>0.01</v>
      </c>
    </row>
    <row r="195" spans="1:5" x14ac:dyDescent="0.3">
      <c r="A195" t="s">
        <v>1396</v>
      </c>
      <c r="B195" t="s">
        <v>1397</v>
      </c>
      <c r="C195" t="s">
        <v>973</v>
      </c>
      <c r="D195">
        <v>0</v>
      </c>
      <c r="E195">
        <v>0</v>
      </c>
    </row>
    <row r="196" spans="1:5" x14ac:dyDescent="0.3">
      <c r="A196" t="s">
        <v>1398</v>
      </c>
      <c r="B196" t="s">
        <v>1399</v>
      </c>
      <c r="C196" t="s">
        <v>946</v>
      </c>
      <c r="D196">
        <v>0</v>
      </c>
      <c r="E196">
        <v>0</v>
      </c>
    </row>
    <row r="197" spans="1:5" x14ac:dyDescent="0.3">
      <c r="A197" t="s">
        <v>1400</v>
      </c>
      <c r="B197" t="s">
        <v>1401</v>
      </c>
      <c r="C197" t="s">
        <v>974</v>
      </c>
      <c r="D197">
        <v>-1.72</v>
      </c>
      <c r="E197">
        <v>-1</v>
      </c>
    </row>
    <row r="198" spans="1:5" x14ac:dyDescent="0.3">
      <c r="A198" t="s">
        <v>1402</v>
      </c>
      <c r="B198" t="s">
        <v>1403</v>
      </c>
      <c r="C198" t="s">
        <v>975</v>
      </c>
      <c r="D198">
        <v>0</v>
      </c>
      <c r="E198">
        <v>0</v>
      </c>
    </row>
    <row r="199" spans="1:5" x14ac:dyDescent="0.3">
      <c r="A199" t="s">
        <v>1404</v>
      </c>
      <c r="B199" t="s">
        <v>1405</v>
      </c>
      <c r="C199" t="s">
        <v>976</v>
      </c>
      <c r="D199">
        <v>-2.78</v>
      </c>
      <c r="E199">
        <v>-0.25</v>
      </c>
    </row>
    <row r="200" spans="1:5" x14ac:dyDescent="0.3">
      <c r="A200" t="s">
        <v>1406</v>
      </c>
      <c r="B200" t="s">
        <v>1407</v>
      </c>
      <c r="C200" t="s">
        <v>977</v>
      </c>
      <c r="D200">
        <v>-0.59</v>
      </c>
      <c r="E200">
        <v>-0.25</v>
      </c>
    </row>
    <row r="201" spans="1:5" x14ac:dyDescent="0.3">
      <c r="A201" t="s">
        <v>1408</v>
      </c>
      <c r="B201" t="s">
        <v>1409</v>
      </c>
      <c r="C201" t="s">
        <v>978</v>
      </c>
      <c r="D201">
        <v>0</v>
      </c>
      <c r="E201">
        <v>0</v>
      </c>
    </row>
    <row r="202" spans="1:5" x14ac:dyDescent="0.3">
      <c r="A202" t="s">
        <v>1410</v>
      </c>
      <c r="B202" t="s">
        <v>1411</v>
      </c>
      <c r="C202" t="s">
        <v>979</v>
      </c>
      <c r="D202">
        <v>0</v>
      </c>
      <c r="E202">
        <v>0</v>
      </c>
    </row>
    <row r="203" spans="1:5" x14ac:dyDescent="0.3">
      <c r="A203" t="s">
        <v>1412</v>
      </c>
      <c r="B203" t="s">
        <v>1413</v>
      </c>
      <c r="C203" t="s">
        <v>980</v>
      </c>
      <c r="D203">
        <v>3.45</v>
      </c>
      <c r="E203">
        <v>0.01</v>
      </c>
    </row>
    <row r="204" spans="1:5" x14ac:dyDescent="0.3">
      <c r="A204" t="s">
        <v>1414</v>
      </c>
      <c r="B204" t="s">
        <v>1415</v>
      </c>
      <c r="C204" t="s">
        <v>978</v>
      </c>
      <c r="D204">
        <v>3.53</v>
      </c>
      <c r="E204">
        <v>0.75</v>
      </c>
    </row>
    <row r="205" spans="1:5" x14ac:dyDescent="0.3">
      <c r="A205" t="s">
        <v>1416</v>
      </c>
      <c r="B205" t="s">
        <v>1417</v>
      </c>
      <c r="C205" t="s">
        <v>981</v>
      </c>
      <c r="D205">
        <v>0</v>
      </c>
      <c r="E205">
        <v>0</v>
      </c>
    </row>
    <row r="206" spans="1:5" x14ac:dyDescent="0.3">
      <c r="A206" t="s">
        <v>1418</v>
      </c>
      <c r="B206" t="s">
        <v>1419</v>
      </c>
      <c r="C206" t="s">
        <v>982</v>
      </c>
      <c r="D206">
        <v>0</v>
      </c>
      <c r="E206">
        <v>0</v>
      </c>
    </row>
    <row r="207" spans="1:5" x14ac:dyDescent="0.3">
      <c r="A207" t="s">
        <v>1420</v>
      </c>
      <c r="B207" t="s">
        <v>1421</v>
      </c>
      <c r="C207" t="s">
        <v>983</v>
      </c>
      <c r="D207">
        <v>0</v>
      </c>
      <c r="E207">
        <v>0</v>
      </c>
    </row>
    <row r="208" spans="1:5" x14ac:dyDescent="0.3">
      <c r="A208" t="s">
        <v>1422</v>
      </c>
      <c r="B208" t="s">
        <v>1423</v>
      </c>
      <c r="C208" t="s">
        <v>984</v>
      </c>
      <c r="D208">
        <v>0.59</v>
      </c>
      <c r="E208">
        <v>0.01</v>
      </c>
    </row>
    <row r="209" spans="1:5" x14ac:dyDescent="0.3">
      <c r="A209" t="s">
        <v>1424</v>
      </c>
      <c r="B209" t="s">
        <v>1425</v>
      </c>
      <c r="C209" t="s">
        <v>985</v>
      </c>
      <c r="D209">
        <v>-0.02</v>
      </c>
      <c r="E209">
        <v>-4.7</v>
      </c>
    </row>
    <row r="210" spans="1:5" x14ac:dyDescent="0.3">
      <c r="A210" t="s">
        <v>1426</v>
      </c>
      <c r="B210" t="s">
        <v>1427</v>
      </c>
      <c r="C210" t="s">
        <v>986</v>
      </c>
      <c r="D210">
        <v>0</v>
      </c>
      <c r="E210">
        <v>0</v>
      </c>
    </row>
    <row r="211" spans="1:5" x14ac:dyDescent="0.3">
      <c r="A211" t="s">
        <v>1428</v>
      </c>
      <c r="B211" t="s">
        <v>1429</v>
      </c>
      <c r="C211" t="s">
        <v>987</v>
      </c>
      <c r="D211">
        <v>-0.36</v>
      </c>
      <c r="E211">
        <v>-0.87</v>
      </c>
    </row>
    <row r="212" spans="1:5" x14ac:dyDescent="0.3">
      <c r="A212" t="s">
        <v>1430</v>
      </c>
      <c r="B212" t="s">
        <v>1431</v>
      </c>
      <c r="C212" t="s">
        <v>988</v>
      </c>
      <c r="D212">
        <v>0</v>
      </c>
      <c r="E212">
        <v>0</v>
      </c>
    </row>
    <row r="213" spans="1:5" x14ac:dyDescent="0.3">
      <c r="A213" t="s">
        <v>1432</v>
      </c>
      <c r="B213" t="s">
        <v>1433</v>
      </c>
      <c r="C213" t="s">
        <v>989</v>
      </c>
      <c r="D213">
        <v>4.12</v>
      </c>
      <c r="E213">
        <v>6</v>
      </c>
    </row>
    <row r="214" spans="1:5" x14ac:dyDescent="0.3">
      <c r="A214" t="s">
        <v>1434</v>
      </c>
      <c r="B214" t="s">
        <v>1435</v>
      </c>
      <c r="C214" t="s">
        <v>990</v>
      </c>
      <c r="D214">
        <v>0</v>
      </c>
      <c r="E214">
        <v>0</v>
      </c>
    </row>
    <row r="215" spans="1:5" x14ac:dyDescent="0.3">
      <c r="A215" t="s">
        <v>1436</v>
      </c>
      <c r="B215" t="s">
        <v>1437</v>
      </c>
      <c r="C215" t="s">
        <v>991</v>
      </c>
      <c r="D215">
        <v>0</v>
      </c>
      <c r="E215">
        <v>0</v>
      </c>
    </row>
    <row r="216" spans="1:5" x14ac:dyDescent="0.3">
      <c r="A216" t="s">
        <v>1438</v>
      </c>
      <c r="B216" t="s">
        <v>1439</v>
      </c>
      <c r="C216" t="s">
        <v>992</v>
      </c>
      <c r="D216">
        <v>0.17</v>
      </c>
      <c r="E216">
        <v>0.25</v>
      </c>
    </row>
    <row r="217" spans="1:5" x14ac:dyDescent="0.3">
      <c r="A217" t="s">
        <v>1438</v>
      </c>
      <c r="B217" t="s">
        <v>1440</v>
      </c>
      <c r="C217" t="s">
        <v>993</v>
      </c>
      <c r="D217">
        <v>0.48</v>
      </c>
      <c r="E217">
        <v>2.75</v>
      </c>
    </row>
    <row r="218" spans="1:5" x14ac:dyDescent="0.3">
      <c r="A218" t="s">
        <v>1441</v>
      </c>
      <c r="B218" t="s">
        <v>1442</v>
      </c>
      <c r="C218" t="s">
        <v>994</v>
      </c>
      <c r="D218">
        <v>-2.33</v>
      </c>
      <c r="E218">
        <v>-0.13</v>
      </c>
    </row>
    <row r="219" spans="1:5" x14ac:dyDescent="0.3">
      <c r="A219" t="s">
        <v>1443</v>
      </c>
      <c r="B219" t="s">
        <v>1444</v>
      </c>
      <c r="C219" t="s">
        <v>995</v>
      </c>
      <c r="D219">
        <v>2.87</v>
      </c>
      <c r="E219">
        <v>20.5</v>
      </c>
    </row>
    <row r="220" spans="1:5" x14ac:dyDescent="0.3">
      <c r="A220" t="s">
        <v>1445</v>
      </c>
      <c r="B220" t="s">
        <v>1446</v>
      </c>
      <c r="C220" t="s">
        <v>996</v>
      </c>
      <c r="D220">
        <v>2.11</v>
      </c>
      <c r="E220">
        <v>0.88</v>
      </c>
    </row>
    <row r="221" spans="1:5" x14ac:dyDescent="0.3">
      <c r="A221" t="s">
        <v>1447</v>
      </c>
      <c r="B221" t="s">
        <v>1448</v>
      </c>
      <c r="C221" t="s">
        <v>821</v>
      </c>
      <c r="D221">
        <v>0</v>
      </c>
      <c r="E221">
        <v>0</v>
      </c>
    </row>
    <row r="222" spans="1:5" x14ac:dyDescent="0.3">
      <c r="A222" t="s">
        <v>1449</v>
      </c>
      <c r="B222" t="s">
        <v>1450</v>
      </c>
      <c r="C222" t="s">
        <v>950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F404E-E43D-4C1E-8620-0816A01B7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AVERAGE 1 - Question</vt:lpstr>
      <vt:lpstr>AVERAGE 3</vt:lpstr>
      <vt:lpstr>COUNT 1</vt:lpstr>
      <vt:lpstr>COUNT 2</vt:lpstr>
      <vt:lpstr>COUNT 3</vt:lpstr>
      <vt:lpstr>HLOOKUP</vt:lpstr>
      <vt:lpstr>IF 1</vt:lpstr>
      <vt:lpstr>IF 2</vt:lpstr>
      <vt:lpstr>IF 3</vt:lpstr>
      <vt:lpstr>IF 4</vt:lpstr>
      <vt:lpstr>MATH 1</vt:lpstr>
      <vt:lpstr>MAX  Min 1</vt:lpstr>
      <vt:lpstr>MAX Min 2</vt:lpstr>
      <vt:lpstr>MAX Min 3</vt:lpstr>
      <vt:lpstr>Nested IF</vt:lpstr>
      <vt:lpstr>SUM 1</vt:lpstr>
      <vt:lpstr>SUM 2</vt:lpstr>
      <vt:lpstr>SUM 3</vt:lpstr>
      <vt:lpstr>SUM IF 1</vt:lpstr>
      <vt:lpstr>SUM IF 2</vt:lpstr>
      <vt:lpstr>VLOOKUP Approx</vt:lpstr>
      <vt:lpstr>VLOOKUP 1</vt:lpstr>
      <vt:lpstr>VLOOKUP 2a</vt:lpstr>
      <vt:lpstr>Q3. Power_Query</vt:lpstr>
      <vt:lpstr>Q4. Power Query</vt:lpstr>
      <vt:lpstr>Q4_Power Query Investment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 J</cp:lastModifiedBy>
  <cp:revision/>
  <dcterms:created xsi:type="dcterms:W3CDTF">2021-05-15T17:54:01Z</dcterms:created>
  <dcterms:modified xsi:type="dcterms:W3CDTF">2025-09-06T13:20:45Z</dcterms:modified>
  <cp:category/>
  <cp:contentStatus/>
</cp:coreProperties>
</file>