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cuments\NCSU-STUDY\Sem-1\MBA - 524- Equity Valuation\Industry Analysis\Valuation Model\Data\Dell\"/>
    </mc:Choice>
  </mc:AlternateContent>
  <xr:revisionPtr revIDLastSave="0" documentId="13_ncr:1_{EE2AD4C6-CF98-40D6-A5D4-D9EFC005F358}" xr6:coauthVersionLast="46" xr6:coauthVersionMax="46" xr10:uidLastSave="{00000000-0000-0000-0000-000000000000}"/>
  <bookViews>
    <workbookView xWindow="-96" yWindow="-96" windowWidth="23232" windowHeight="12552" firstSheet="1" activeTab="2" xr2:uid="{00000000-000D-0000-FFFF-FFFF00000000}"/>
  </bookViews>
  <sheets>
    <sheet name="F-F_Annual_Data_Factors" sheetId="7" state="hidden" r:id="rId1"/>
    <sheet name="Cover_Sheet" sheetId="24" r:id="rId2"/>
    <sheet name="Tear Sheet" sheetId="22" r:id="rId3"/>
    <sheet name="Scenario Summary" sheetId="23" r:id="rId4"/>
    <sheet name="Proforma" sheetId="5" r:id="rId5"/>
    <sheet name="Dell_Financial_statements" sheetId="14" r:id="rId6"/>
    <sheet name="Sales_growth" sheetId="2" r:id="rId7"/>
    <sheet name="Calculation_Sheets----&gt;" sheetId="21" r:id="rId8"/>
    <sheet name="Assumptions " sheetId="12" r:id="rId9"/>
    <sheet name="Dell_Stock_data" sheetId="15" r:id="rId10"/>
    <sheet name="Dell_FF_factors" sheetId="16" r:id="rId11"/>
    <sheet name="Dell_FF_Annual_Data_Factors" sheetId="17" r:id="rId12"/>
  </sheets>
  <externalReferences>
    <externalReference r:id="rId13"/>
  </externalReferences>
  <definedNames>
    <definedName name="BSH_margin" localSheetId="4">Proforma!$C$12</definedName>
    <definedName name="BSH_margin" localSheetId="2">[1]Proforma!$B$11</definedName>
    <definedName name="BSH_margin">#REF!</definedName>
    <definedName name="cost_equity" localSheetId="4">Proforma!$I$10</definedName>
    <definedName name="cost_equity" localSheetId="2">[1]Proforma!$I$10</definedName>
    <definedName name="cost_equity">#REF!</definedName>
    <definedName name="current_price" localSheetId="4">Proforma!$C$8</definedName>
    <definedName name="current_price" localSheetId="2">[1]Proforma!$B$7</definedName>
    <definedName name="current_price">#REF!</definedName>
    <definedName name="gzzz9bl7kaeoljrp">Dell_Stock_data!$A$1:$F$506</definedName>
    <definedName name="Intrinsic_DDM" localSheetId="4">Proforma!#REF!</definedName>
    <definedName name="Intrinsic_DDM" localSheetId="2">[1]Proforma!$B$123</definedName>
    <definedName name="Intrinsic_DDM">#REF!</definedName>
    <definedName name="Intrinsic_FCFE" localSheetId="4">Proforma!$C$99</definedName>
    <definedName name="Intrinsic_FCFE" localSheetId="2">[1]Proforma!$B$96</definedName>
    <definedName name="Intrinsic_FCFE">#REF!</definedName>
    <definedName name="LTgrowth_Dividend" localSheetId="4">Proforma!$C$10</definedName>
    <definedName name="LTgrowth_Dividend" localSheetId="2">[1]Proforma!$B$9</definedName>
    <definedName name="LTgrowth_Dividend">#REF!</definedName>
    <definedName name="LTgrowth_FCFE" localSheetId="4">Proforma!$C$9</definedName>
    <definedName name="LTgrowth_FCFE" localSheetId="2">[1]Proforma!$B$8</definedName>
    <definedName name="LTgrowth_FCFE">#REF!</definedName>
    <definedName name="sales_growth" localSheetId="4">Proforma!$C$7</definedName>
    <definedName name="sales_growth">#REF!</definedName>
    <definedName name="terminal_pe" localSheetId="4">Proforma!$C$11</definedName>
    <definedName name="terminal_pe" localSheetId="2">[1]Proforma!$B$10</definedName>
    <definedName name="terminal_pe">#REF!</definedName>
    <definedName name="xqelytfroxm0zutf">Dell_FF_factors!$A$1:$F$506</definedName>
  </definedNames>
  <calcPr calcId="181029"/>
</workbook>
</file>

<file path=xl/calcChain.xml><?xml version="1.0" encoding="utf-8"?>
<calcChain xmlns="http://schemas.openxmlformats.org/spreadsheetml/2006/main">
  <c r="F7" i="5" l="1"/>
  <c r="C22" i="12"/>
  <c r="C21" i="12"/>
  <c r="C20" i="12"/>
  <c r="C19" i="12"/>
  <c r="C18" i="12"/>
  <c r="C17" i="12"/>
  <c r="C16" i="12"/>
  <c r="D15" i="12"/>
  <c r="E15" i="12" s="1"/>
  <c r="F15" i="12" s="1"/>
  <c r="G15" i="12" s="1"/>
  <c r="H15" i="12" s="1"/>
  <c r="K22" i="5" l="1"/>
  <c r="C11" i="22"/>
  <c r="C8" i="22"/>
  <c r="C7" i="22"/>
  <c r="C6" i="22"/>
  <c r="K9" i="5"/>
  <c r="J9" i="5"/>
  <c r="I9" i="5"/>
  <c r="H9" i="5"/>
  <c r="C8" i="12"/>
  <c r="C109" i="5"/>
  <c r="C110" i="5" s="1"/>
  <c r="C112" i="5" s="1"/>
  <c r="C113" i="5" s="1"/>
  <c r="C114" i="5" s="1"/>
  <c r="C115" i="5" s="1"/>
  <c r="B7" i="2"/>
  <c r="F4" i="2"/>
  <c r="G22" i="5" l="1"/>
  <c r="H22" i="5"/>
  <c r="I22" i="5"/>
  <c r="J22" i="5"/>
  <c r="D51" i="5" l="1"/>
  <c r="F3" i="2"/>
  <c r="E3" i="2"/>
  <c r="D3" i="2"/>
  <c r="C3" i="2"/>
  <c r="B3" i="2"/>
  <c r="D60" i="5"/>
  <c r="C60" i="5"/>
  <c r="D57" i="5"/>
  <c r="D56" i="5"/>
  <c r="C57" i="5"/>
  <c r="C56" i="5"/>
  <c r="D52" i="5"/>
  <c r="D48" i="5"/>
  <c r="D43" i="5"/>
  <c r="D41" i="5"/>
  <c r="D38" i="5"/>
  <c r="D33" i="5"/>
  <c r="D32" i="5"/>
  <c r="D31" i="5"/>
  <c r="D30" i="5"/>
  <c r="C52" i="5"/>
  <c r="C50" i="5"/>
  <c r="F50" i="5" s="1"/>
  <c r="C49" i="5"/>
  <c r="C48" i="5"/>
  <c r="C43" i="5"/>
  <c r="C41" i="5"/>
  <c r="C38" i="5"/>
  <c r="C36" i="5"/>
  <c r="C33" i="5"/>
  <c r="C32" i="5"/>
  <c r="C31" i="5"/>
  <c r="C30" i="5"/>
  <c r="E1238" i="17"/>
  <c r="K510" i="15" s="1"/>
  <c r="D1238" i="17"/>
  <c r="C1238" i="17"/>
  <c r="I510" i="15" s="1"/>
  <c r="B1238" i="17"/>
  <c r="H510" i="15" s="1"/>
  <c r="J510" i="15"/>
  <c r="K506" i="15"/>
  <c r="G506" i="15" s="1"/>
  <c r="J506" i="15"/>
  <c r="I506" i="15"/>
  <c r="H506" i="15"/>
  <c r="K505" i="15"/>
  <c r="G505" i="15" s="1"/>
  <c r="J505" i="15"/>
  <c r="I505" i="15"/>
  <c r="H505" i="15"/>
  <c r="K504" i="15"/>
  <c r="G504" i="15" s="1"/>
  <c r="J504" i="15"/>
  <c r="I504" i="15"/>
  <c r="H504" i="15"/>
  <c r="K503" i="15"/>
  <c r="J503" i="15"/>
  <c r="I503" i="15"/>
  <c r="H503" i="15"/>
  <c r="G503" i="15"/>
  <c r="K502" i="15"/>
  <c r="J502" i="15"/>
  <c r="I502" i="15"/>
  <c r="H502" i="15"/>
  <c r="G502" i="15"/>
  <c r="K501" i="15"/>
  <c r="J501" i="15"/>
  <c r="I501" i="15"/>
  <c r="H501" i="15"/>
  <c r="G501" i="15"/>
  <c r="K500" i="15"/>
  <c r="J500" i="15"/>
  <c r="I500" i="15"/>
  <c r="H500" i="15"/>
  <c r="G500" i="15"/>
  <c r="K499" i="15"/>
  <c r="G499" i="15" s="1"/>
  <c r="J499" i="15"/>
  <c r="I499" i="15"/>
  <c r="H499" i="15"/>
  <c r="K498" i="15"/>
  <c r="G498" i="15" s="1"/>
  <c r="J498" i="15"/>
  <c r="I498" i="15"/>
  <c r="H498" i="15"/>
  <c r="K497" i="15"/>
  <c r="G497" i="15" s="1"/>
  <c r="J497" i="15"/>
  <c r="I497" i="15"/>
  <c r="H497" i="15"/>
  <c r="K496" i="15"/>
  <c r="G496" i="15" s="1"/>
  <c r="J496" i="15"/>
  <c r="I496" i="15"/>
  <c r="H496" i="15"/>
  <c r="K495" i="15"/>
  <c r="J495" i="15"/>
  <c r="I495" i="15"/>
  <c r="H495" i="15"/>
  <c r="G495" i="15"/>
  <c r="K494" i="15"/>
  <c r="J494" i="15"/>
  <c r="I494" i="15"/>
  <c r="H494" i="15"/>
  <c r="G494" i="15"/>
  <c r="K493" i="15"/>
  <c r="J493" i="15"/>
  <c r="I493" i="15"/>
  <c r="H493" i="15"/>
  <c r="G493" i="15"/>
  <c r="K492" i="15"/>
  <c r="J492" i="15"/>
  <c r="I492" i="15"/>
  <c r="H492" i="15"/>
  <c r="G492" i="15"/>
  <c r="K491" i="15"/>
  <c r="G491" i="15" s="1"/>
  <c r="J491" i="15"/>
  <c r="I491" i="15"/>
  <c r="H491" i="15"/>
  <c r="K490" i="15"/>
  <c r="G490" i="15" s="1"/>
  <c r="J490" i="15"/>
  <c r="I490" i="15"/>
  <c r="H490" i="15"/>
  <c r="K489" i="15"/>
  <c r="G489" i="15" s="1"/>
  <c r="J489" i="15"/>
  <c r="I489" i="15"/>
  <c r="H489" i="15"/>
  <c r="K488" i="15"/>
  <c r="G488" i="15" s="1"/>
  <c r="J488" i="15"/>
  <c r="I488" i="15"/>
  <c r="H488" i="15"/>
  <c r="K487" i="15"/>
  <c r="J487" i="15"/>
  <c r="I487" i="15"/>
  <c r="H487" i="15"/>
  <c r="G487" i="15"/>
  <c r="K486" i="15"/>
  <c r="J486" i="15"/>
  <c r="I486" i="15"/>
  <c r="H486" i="15"/>
  <c r="G486" i="15"/>
  <c r="K485" i="15"/>
  <c r="J485" i="15"/>
  <c r="I485" i="15"/>
  <c r="H485" i="15"/>
  <c r="G485" i="15"/>
  <c r="K484" i="15"/>
  <c r="G484" i="15" s="1"/>
  <c r="J484" i="15"/>
  <c r="I484" i="15"/>
  <c r="H484" i="15"/>
  <c r="K483" i="15"/>
  <c r="G483" i="15" s="1"/>
  <c r="J483" i="15"/>
  <c r="I483" i="15"/>
  <c r="H483" i="15"/>
  <c r="K482" i="15"/>
  <c r="G482" i="15" s="1"/>
  <c r="J482" i="15"/>
  <c r="I482" i="15"/>
  <c r="H482" i="15"/>
  <c r="K481" i="15"/>
  <c r="G481" i="15" s="1"/>
  <c r="J481" i="15"/>
  <c r="I481" i="15"/>
  <c r="H481" i="15"/>
  <c r="K480" i="15"/>
  <c r="J480" i="15"/>
  <c r="I480" i="15"/>
  <c r="H480" i="15"/>
  <c r="G480" i="15"/>
  <c r="K479" i="15"/>
  <c r="J479" i="15"/>
  <c r="I479" i="15"/>
  <c r="H479" i="15"/>
  <c r="G479" i="15"/>
  <c r="K478" i="15"/>
  <c r="J478" i="15"/>
  <c r="I478" i="15"/>
  <c r="H478" i="15"/>
  <c r="G478" i="15"/>
  <c r="K477" i="15"/>
  <c r="J477" i="15"/>
  <c r="I477" i="15"/>
  <c r="H477" i="15"/>
  <c r="G477" i="15"/>
  <c r="K476" i="15"/>
  <c r="G476" i="15" s="1"/>
  <c r="J476" i="15"/>
  <c r="I476" i="15"/>
  <c r="H476" i="15"/>
  <c r="K475" i="15"/>
  <c r="G475" i="15" s="1"/>
  <c r="J475" i="15"/>
  <c r="I475" i="15"/>
  <c r="H475" i="15"/>
  <c r="K474" i="15"/>
  <c r="G474" i="15" s="1"/>
  <c r="J474" i="15"/>
  <c r="I474" i="15"/>
  <c r="H474" i="15"/>
  <c r="K473" i="15"/>
  <c r="G473" i="15" s="1"/>
  <c r="J473" i="15"/>
  <c r="I473" i="15"/>
  <c r="H473" i="15"/>
  <c r="K472" i="15"/>
  <c r="J472" i="15"/>
  <c r="I472" i="15"/>
  <c r="H472" i="15"/>
  <c r="G472" i="15"/>
  <c r="K471" i="15"/>
  <c r="J471" i="15"/>
  <c r="I471" i="15"/>
  <c r="H471" i="15"/>
  <c r="G471" i="15"/>
  <c r="K470" i="15"/>
  <c r="J470" i="15"/>
  <c r="I470" i="15"/>
  <c r="H470" i="15"/>
  <c r="G470" i="15"/>
  <c r="K469" i="15"/>
  <c r="J469" i="15"/>
  <c r="I469" i="15"/>
  <c r="H469" i="15"/>
  <c r="G469" i="15"/>
  <c r="K468" i="15"/>
  <c r="G468" i="15" s="1"/>
  <c r="J468" i="15"/>
  <c r="I468" i="15"/>
  <c r="H468" i="15"/>
  <c r="K467" i="15"/>
  <c r="G467" i="15" s="1"/>
  <c r="J467" i="15"/>
  <c r="I467" i="15"/>
  <c r="H467" i="15"/>
  <c r="K466" i="15"/>
  <c r="G466" i="15" s="1"/>
  <c r="J466" i="15"/>
  <c r="I466" i="15"/>
  <c r="H466" i="15"/>
  <c r="K465" i="15"/>
  <c r="G465" i="15" s="1"/>
  <c r="J465" i="15"/>
  <c r="I465" i="15"/>
  <c r="H465" i="15"/>
  <c r="K464" i="15"/>
  <c r="J464" i="15"/>
  <c r="I464" i="15"/>
  <c r="H464" i="15"/>
  <c r="G464" i="15"/>
  <c r="K463" i="15"/>
  <c r="J463" i="15"/>
  <c r="I463" i="15"/>
  <c r="H463" i="15"/>
  <c r="G463" i="15"/>
  <c r="K462" i="15"/>
  <c r="J462" i="15"/>
  <c r="I462" i="15"/>
  <c r="H462" i="15"/>
  <c r="G462" i="15"/>
  <c r="K461" i="15"/>
  <c r="J461" i="15"/>
  <c r="I461" i="15"/>
  <c r="H461" i="15"/>
  <c r="G461" i="15"/>
  <c r="K460" i="15"/>
  <c r="G460" i="15" s="1"/>
  <c r="J460" i="15"/>
  <c r="I460" i="15"/>
  <c r="H460" i="15"/>
  <c r="K459" i="15"/>
  <c r="G459" i="15" s="1"/>
  <c r="J459" i="15"/>
  <c r="I459" i="15"/>
  <c r="H459" i="15"/>
  <c r="K458" i="15"/>
  <c r="G458" i="15" s="1"/>
  <c r="J458" i="15"/>
  <c r="I458" i="15"/>
  <c r="H458" i="15"/>
  <c r="K457" i="15"/>
  <c r="G457" i="15" s="1"/>
  <c r="J457" i="15"/>
  <c r="I457" i="15"/>
  <c r="H457" i="15"/>
  <c r="K456" i="15"/>
  <c r="J456" i="15"/>
  <c r="I456" i="15"/>
  <c r="H456" i="15"/>
  <c r="G456" i="15"/>
  <c r="K455" i="15"/>
  <c r="J455" i="15"/>
  <c r="I455" i="15"/>
  <c r="H455" i="15"/>
  <c r="G455" i="15"/>
  <c r="K454" i="15"/>
  <c r="J454" i="15"/>
  <c r="I454" i="15"/>
  <c r="H454" i="15"/>
  <c r="G454" i="15"/>
  <c r="K453" i="15"/>
  <c r="J453" i="15"/>
  <c r="I453" i="15"/>
  <c r="H453" i="15"/>
  <c r="G453" i="15"/>
  <c r="K452" i="15"/>
  <c r="G452" i="15" s="1"/>
  <c r="J452" i="15"/>
  <c r="I452" i="15"/>
  <c r="H452" i="15"/>
  <c r="K451" i="15"/>
  <c r="G451" i="15" s="1"/>
  <c r="J451" i="15"/>
  <c r="I451" i="15"/>
  <c r="H451" i="15"/>
  <c r="K450" i="15"/>
  <c r="G450" i="15" s="1"/>
  <c r="J450" i="15"/>
  <c r="I450" i="15"/>
  <c r="H450" i="15"/>
  <c r="K449" i="15"/>
  <c r="G449" i="15" s="1"/>
  <c r="J449" i="15"/>
  <c r="I449" i="15"/>
  <c r="H449" i="15"/>
  <c r="K448" i="15"/>
  <c r="J448" i="15"/>
  <c r="I448" i="15"/>
  <c r="H448" i="15"/>
  <c r="G448" i="15"/>
  <c r="K447" i="15"/>
  <c r="J447" i="15"/>
  <c r="I447" i="15"/>
  <c r="H447" i="15"/>
  <c r="G447" i="15"/>
  <c r="K446" i="15"/>
  <c r="J446" i="15"/>
  <c r="I446" i="15"/>
  <c r="H446" i="15"/>
  <c r="G446" i="15"/>
  <c r="K445" i="15"/>
  <c r="J445" i="15"/>
  <c r="I445" i="15"/>
  <c r="H445" i="15"/>
  <c r="G445" i="15"/>
  <c r="K444" i="15"/>
  <c r="G444" i="15" s="1"/>
  <c r="J444" i="15"/>
  <c r="I444" i="15"/>
  <c r="H444" i="15"/>
  <c r="K443" i="15"/>
  <c r="G443" i="15" s="1"/>
  <c r="J443" i="15"/>
  <c r="I443" i="15"/>
  <c r="H443" i="15"/>
  <c r="K442" i="15"/>
  <c r="G442" i="15" s="1"/>
  <c r="J442" i="15"/>
  <c r="I442" i="15"/>
  <c r="H442" i="15"/>
  <c r="K441" i="15"/>
  <c r="G441" i="15" s="1"/>
  <c r="J441" i="15"/>
  <c r="I441" i="15"/>
  <c r="H441" i="15"/>
  <c r="K440" i="15"/>
  <c r="J440" i="15"/>
  <c r="I440" i="15"/>
  <c r="H440" i="15"/>
  <c r="G440" i="15"/>
  <c r="K439" i="15"/>
  <c r="J439" i="15"/>
  <c r="I439" i="15"/>
  <c r="H439" i="15"/>
  <c r="G439" i="15"/>
  <c r="K438" i="15"/>
  <c r="J438" i="15"/>
  <c r="I438" i="15"/>
  <c r="H438" i="15"/>
  <c r="G438" i="15"/>
  <c r="K437" i="15"/>
  <c r="J437" i="15"/>
  <c r="I437" i="15"/>
  <c r="H437" i="15"/>
  <c r="G437" i="15"/>
  <c r="K436" i="15"/>
  <c r="G436" i="15" s="1"/>
  <c r="J436" i="15"/>
  <c r="I436" i="15"/>
  <c r="H436" i="15"/>
  <c r="K435" i="15"/>
  <c r="G435" i="15" s="1"/>
  <c r="J435" i="15"/>
  <c r="I435" i="15"/>
  <c r="H435" i="15"/>
  <c r="K434" i="15"/>
  <c r="G434" i="15" s="1"/>
  <c r="J434" i="15"/>
  <c r="I434" i="15"/>
  <c r="H434" i="15"/>
  <c r="K433" i="15"/>
  <c r="G433" i="15" s="1"/>
  <c r="J433" i="15"/>
  <c r="I433" i="15"/>
  <c r="H433" i="15"/>
  <c r="K432" i="15"/>
  <c r="J432" i="15"/>
  <c r="I432" i="15"/>
  <c r="H432" i="15"/>
  <c r="G432" i="15"/>
  <c r="K431" i="15"/>
  <c r="J431" i="15"/>
  <c r="I431" i="15"/>
  <c r="H431" i="15"/>
  <c r="G431" i="15"/>
  <c r="K430" i="15"/>
  <c r="J430" i="15"/>
  <c r="I430" i="15"/>
  <c r="H430" i="15"/>
  <c r="G430" i="15"/>
  <c r="K429" i="15"/>
  <c r="J429" i="15"/>
  <c r="I429" i="15"/>
  <c r="H429" i="15"/>
  <c r="G429" i="15"/>
  <c r="K428" i="15"/>
  <c r="G428" i="15" s="1"/>
  <c r="J428" i="15"/>
  <c r="I428" i="15"/>
  <c r="H428" i="15"/>
  <c r="K427" i="15"/>
  <c r="G427" i="15" s="1"/>
  <c r="J427" i="15"/>
  <c r="I427" i="15"/>
  <c r="H427" i="15"/>
  <c r="K426" i="15"/>
  <c r="G426" i="15" s="1"/>
  <c r="J426" i="15"/>
  <c r="I426" i="15"/>
  <c r="H426" i="15"/>
  <c r="K425" i="15"/>
  <c r="G425" i="15" s="1"/>
  <c r="J425" i="15"/>
  <c r="I425" i="15"/>
  <c r="H425" i="15"/>
  <c r="K424" i="15"/>
  <c r="J424" i="15"/>
  <c r="I424" i="15"/>
  <c r="H424" i="15"/>
  <c r="G424" i="15"/>
  <c r="K423" i="15"/>
  <c r="J423" i="15"/>
  <c r="I423" i="15"/>
  <c r="H423" i="15"/>
  <c r="G423" i="15"/>
  <c r="K422" i="15"/>
  <c r="J422" i="15"/>
  <c r="I422" i="15"/>
  <c r="H422" i="15"/>
  <c r="G422" i="15"/>
  <c r="K421" i="15"/>
  <c r="J421" i="15"/>
  <c r="I421" i="15"/>
  <c r="H421" i="15"/>
  <c r="G421" i="15"/>
  <c r="K420" i="15"/>
  <c r="G420" i="15" s="1"/>
  <c r="J420" i="15"/>
  <c r="I420" i="15"/>
  <c r="H420" i="15"/>
  <c r="K419" i="15"/>
  <c r="G419" i="15" s="1"/>
  <c r="J419" i="15"/>
  <c r="I419" i="15"/>
  <c r="H419" i="15"/>
  <c r="K418" i="15"/>
  <c r="G418" i="15" s="1"/>
  <c r="J418" i="15"/>
  <c r="I418" i="15"/>
  <c r="H418" i="15"/>
  <c r="K417" i="15"/>
  <c r="G417" i="15" s="1"/>
  <c r="J417" i="15"/>
  <c r="I417" i="15"/>
  <c r="H417" i="15"/>
  <c r="K416" i="15"/>
  <c r="J416" i="15"/>
  <c r="I416" i="15"/>
  <c r="H416" i="15"/>
  <c r="G416" i="15"/>
  <c r="K415" i="15"/>
  <c r="J415" i="15"/>
  <c r="I415" i="15"/>
  <c r="H415" i="15"/>
  <c r="G415" i="15"/>
  <c r="K414" i="15"/>
  <c r="J414" i="15"/>
  <c r="I414" i="15"/>
  <c r="H414" i="15"/>
  <c r="G414" i="15"/>
  <c r="K413" i="15"/>
  <c r="J413" i="15"/>
  <c r="I413" i="15"/>
  <c r="H413" i="15"/>
  <c r="G413" i="15"/>
  <c r="K412" i="15"/>
  <c r="G412" i="15" s="1"/>
  <c r="J412" i="15"/>
  <c r="I412" i="15"/>
  <c r="H412" i="15"/>
  <c r="K411" i="15"/>
  <c r="G411" i="15" s="1"/>
  <c r="J411" i="15"/>
  <c r="I411" i="15"/>
  <c r="H411" i="15"/>
  <c r="K410" i="15"/>
  <c r="G410" i="15" s="1"/>
  <c r="J410" i="15"/>
  <c r="I410" i="15"/>
  <c r="H410" i="15"/>
  <c r="K409" i="15"/>
  <c r="G409" i="15" s="1"/>
  <c r="J409" i="15"/>
  <c r="I409" i="15"/>
  <c r="H409" i="15"/>
  <c r="K408" i="15"/>
  <c r="J408" i="15"/>
  <c r="I408" i="15"/>
  <c r="H408" i="15"/>
  <c r="G408" i="15"/>
  <c r="K407" i="15"/>
  <c r="J407" i="15"/>
  <c r="I407" i="15"/>
  <c r="H407" i="15"/>
  <c r="G407" i="15"/>
  <c r="K406" i="15"/>
  <c r="J406" i="15"/>
  <c r="I406" i="15"/>
  <c r="H406" i="15"/>
  <c r="G406" i="15"/>
  <c r="K405" i="15"/>
  <c r="J405" i="15"/>
  <c r="I405" i="15"/>
  <c r="H405" i="15"/>
  <c r="G405" i="15"/>
  <c r="K404" i="15"/>
  <c r="G404" i="15" s="1"/>
  <c r="J404" i="15"/>
  <c r="I404" i="15"/>
  <c r="H404" i="15"/>
  <c r="K403" i="15"/>
  <c r="G403" i="15" s="1"/>
  <c r="J403" i="15"/>
  <c r="I403" i="15"/>
  <c r="H403" i="15"/>
  <c r="K402" i="15"/>
  <c r="G402" i="15" s="1"/>
  <c r="J402" i="15"/>
  <c r="I402" i="15"/>
  <c r="H402" i="15"/>
  <c r="K401" i="15"/>
  <c r="G401" i="15" s="1"/>
  <c r="J401" i="15"/>
  <c r="I401" i="15"/>
  <c r="H401" i="15"/>
  <c r="K400" i="15"/>
  <c r="J400" i="15"/>
  <c r="I400" i="15"/>
  <c r="H400" i="15"/>
  <c r="G400" i="15"/>
  <c r="K399" i="15"/>
  <c r="J399" i="15"/>
  <c r="I399" i="15"/>
  <c r="H399" i="15"/>
  <c r="G399" i="15"/>
  <c r="K398" i="15"/>
  <c r="J398" i="15"/>
  <c r="I398" i="15"/>
  <c r="H398" i="15"/>
  <c r="G398" i="15"/>
  <c r="K397" i="15"/>
  <c r="J397" i="15"/>
  <c r="I397" i="15"/>
  <c r="H397" i="15"/>
  <c r="G397" i="15"/>
  <c r="K396" i="15"/>
  <c r="G396" i="15" s="1"/>
  <c r="J396" i="15"/>
  <c r="I396" i="15"/>
  <c r="H396" i="15"/>
  <c r="K395" i="15"/>
  <c r="G395" i="15" s="1"/>
  <c r="J395" i="15"/>
  <c r="I395" i="15"/>
  <c r="H395" i="15"/>
  <c r="K394" i="15"/>
  <c r="G394" i="15" s="1"/>
  <c r="J394" i="15"/>
  <c r="I394" i="15"/>
  <c r="H394" i="15"/>
  <c r="K393" i="15"/>
  <c r="G393" i="15" s="1"/>
  <c r="J393" i="15"/>
  <c r="I393" i="15"/>
  <c r="H393" i="15"/>
  <c r="K392" i="15"/>
  <c r="J392" i="15"/>
  <c r="I392" i="15"/>
  <c r="H392" i="15"/>
  <c r="G392" i="15"/>
  <c r="K391" i="15"/>
  <c r="J391" i="15"/>
  <c r="I391" i="15"/>
  <c r="H391" i="15"/>
  <c r="G391" i="15"/>
  <c r="K390" i="15"/>
  <c r="J390" i="15"/>
  <c r="I390" i="15"/>
  <c r="H390" i="15"/>
  <c r="G390" i="15"/>
  <c r="K389" i="15"/>
  <c r="J389" i="15"/>
  <c r="I389" i="15"/>
  <c r="H389" i="15"/>
  <c r="G389" i="15"/>
  <c r="K388" i="15"/>
  <c r="G388" i="15" s="1"/>
  <c r="J388" i="15"/>
  <c r="I388" i="15"/>
  <c r="H388" i="15"/>
  <c r="K387" i="15"/>
  <c r="G387" i="15" s="1"/>
  <c r="J387" i="15"/>
  <c r="I387" i="15"/>
  <c r="H387" i="15"/>
  <c r="K386" i="15"/>
  <c r="G386" i="15" s="1"/>
  <c r="J386" i="15"/>
  <c r="I386" i="15"/>
  <c r="H386" i="15"/>
  <c r="K385" i="15"/>
  <c r="G385" i="15" s="1"/>
  <c r="J385" i="15"/>
  <c r="I385" i="15"/>
  <c r="H385" i="15"/>
  <c r="K384" i="15"/>
  <c r="J384" i="15"/>
  <c r="I384" i="15"/>
  <c r="H384" i="15"/>
  <c r="G384" i="15"/>
  <c r="K383" i="15"/>
  <c r="J383" i="15"/>
  <c r="I383" i="15"/>
  <c r="H383" i="15"/>
  <c r="G383" i="15"/>
  <c r="K382" i="15"/>
  <c r="J382" i="15"/>
  <c r="I382" i="15"/>
  <c r="H382" i="15"/>
  <c r="G382" i="15"/>
  <c r="K381" i="15"/>
  <c r="J381" i="15"/>
  <c r="I381" i="15"/>
  <c r="H381" i="15"/>
  <c r="G381" i="15"/>
  <c r="K380" i="15"/>
  <c r="G380" i="15" s="1"/>
  <c r="J380" i="15"/>
  <c r="I380" i="15"/>
  <c r="H380" i="15"/>
  <c r="K379" i="15"/>
  <c r="G379" i="15" s="1"/>
  <c r="J379" i="15"/>
  <c r="I379" i="15"/>
  <c r="H379" i="15"/>
  <c r="K378" i="15"/>
  <c r="G378" i="15" s="1"/>
  <c r="J378" i="15"/>
  <c r="I378" i="15"/>
  <c r="H378" i="15"/>
  <c r="K377" i="15"/>
  <c r="G377" i="15" s="1"/>
  <c r="J377" i="15"/>
  <c r="I377" i="15"/>
  <c r="H377" i="15"/>
  <c r="K376" i="15"/>
  <c r="J376" i="15"/>
  <c r="I376" i="15"/>
  <c r="H376" i="15"/>
  <c r="G376" i="15"/>
  <c r="K375" i="15"/>
  <c r="J375" i="15"/>
  <c r="I375" i="15"/>
  <c r="H375" i="15"/>
  <c r="G375" i="15"/>
  <c r="K374" i="15"/>
  <c r="J374" i="15"/>
  <c r="I374" i="15"/>
  <c r="H374" i="15"/>
  <c r="G374" i="15"/>
  <c r="K373" i="15"/>
  <c r="J373" i="15"/>
  <c r="I373" i="15"/>
  <c r="H373" i="15"/>
  <c r="G373" i="15"/>
  <c r="K372" i="15"/>
  <c r="G372" i="15" s="1"/>
  <c r="J372" i="15"/>
  <c r="I372" i="15"/>
  <c r="H372" i="15"/>
  <c r="K371" i="15"/>
  <c r="G371" i="15" s="1"/>
  <c r="J371" i="15"/>
  <c r="I371" i="15"/>
  <c r="H371" i="15"/>
  <c r="K370" i="15"/>
  <c r="G370" i="15" s="1"/>
  <c r="J370" i="15"/>
  <c r="I370" i="15"/>
  <c r="H370" i="15"/>
  <c r="K369" i="15"/>
  <c r="G369" i="15" s="1"/>
  <c r="J369" i="15"/>
  <c r="I369" i="15"/>
  <c r="H369" i="15"/>
  <c r="K368" i="15"/>
  <c r="J368" i="15"/>
  <c r="I368" i="15"/>
  <c r="H368" i="15"/>
  <c r="G368" i="15"/>
  <c r="K367" i="15"/>
  <c r="J367" i="15"/>
  <c r="I367" i="15"/>
  <c r="H367" i="15"/>
  <c r="G367" i="15"/>
  <c r="K366" i="15"/>
  <c r="J366" i="15"/>
  <c r="I366" i="15"/>
  <c r="H366" i="15"/>
  <c r="G366" i="15"/>
  <c r="K365" i="15"/>
  <c r="J365" i="15"/>
  <c r="I365" i="15"/>
  <c r="H365" i="15"/>
  <c r="G365" i="15"/>
  <c r="K364" i="15"/>
  <c r="G364" i="15" s="1"/>
  <c r="J364" i="15"/>
  <c r="I364" i="15"/>
  <c r="H364" i="15"/>
  <c r="K363" i="15"/>
  <c r="G363" i="15" s="1"/>
  <c r="J363" i="15"/>
  <c r="I363" i="15"/>
  <c r="H363" i="15"/>
  <c r="K362" i="15"/>
  <c r="G362" i="15" s="1"/>
  <c r="J362" i="15"/>
  <c r="I362" i="15"/>
  <c r="H362" i="15"/>
  <c r="K361" i="15"/>
  <c r="G361" i="15" s="1"/>
  <c r="J361" i="15"/>
  <c r="I361" i="15"/>
  <c r="H361" i="15"/>
  <c r="K360" i="15"/>
  <c r="J360" i="15"/>
  <c r="I360" i="15"/>
  <c r="H360" i="15"/>
  <c r="G360" i="15"/>
  <c r="K359" i="15"/>
  <c r="J359" i="15"/>
  <c r="I359" i="15"/>
  <c r="H359" i="15"/>
  <c r="G359" i="15"/>
  <c r="K358" i="15"/>
  <c r="J358" i="15"/>
  <c r="I358" i="15"/>
  <c r="H358" i="15"/>
  <c r="G358" i="15"/>
  <c r="K357" i="15"/>
  <c r="J357" i="15"/>
  <c r="I357" i="15"/>
  <c r="H357" i="15"/>
  <c r="G357" i="15"/>
  <c r="K356" i="15"/>
  <c r="G356" i="15" s="1"/>
  <c r="J356" i="15"/>
  <c r="I356" i="15"/>
  <c r="H356" i="15"/>
  <c r="K355" i="15"/>
  <c r="G355" i="15" s="1"/>
  <c r="J355" i="15"/>
  <c r="I355" i="15"/>
  <c r="H355" i="15"/>
  <c r="K354" i="15"/>
  <c r="G354" i="15" s="1"/>
  <c r="J354" i="15"/>
  <c r="I354" i="15"/>
  <c r="H354" i="15"/>
  <c r="K353" i="15"/>
  <c r="G353" i="15" s="1"/>
  <c r="J353" i="15"/>
  <c r="I353" i="15"/>
  <c r="H353" i="15"/>
  <c r="K352" i="15"/>
  <c r="J352" i="15"/>
  <c r="I352" i="15"/>
  <c r="H352" i="15"/>
  <c r="G352" i="15"/>
  <c r="K351" i="15"/>
  <c r="J351" i="15"/>
  <c r="I351" i="15"/>
  <c r="H351" i="15"/>
  <c r="G351" i="15"/>
  <c r="K350" i="15"/>
  <c r="J350" i="15"/>
  <c r="I350" i="15"/>
  <c r="H350" i="15"/>
  <c r="G350" i="15"/>
  <c r="K349" i="15"/>
  <c r="J349" i="15"/>
  <c r="I349" i="15"/>
  <c r="H349" i="15"/>
  <c r="G349" i="15"/>
  <c r="K348" i="15"/>
  <c r="G348" i="15" s="1"/>
  <c r="J348" i="15"/>
  <c r="I348" i="15"/>
  <c r="H348" i="15"/>
  <c r="K347" i="15"/>
  <c r="G347" i="15" s="1"/>
  <c r="J347" i="15"/>
  <c r="I347" i="15"/>
  <c r="H347" i="15"/>
  <c r="K346" i="15"/>
  <c r="G346" i="15" s="1"/>
  <c r="J346" i="15"/>
  <c r="I346" i="15"/>
  <c r="H346" i="15"/>
  <c r="K345" i="15"/>
  <c r="G345" i="15" s="1"/>
  <c r="J345" i="15"/>
  <c r="I345" i="15"/>
  <c r="H345" i="15"/>
  <c r="K344" i="15"/>
  <c r="J344" i="15"/>
  <c r="I344" i="15"/>
  <c r="H344" i="15"/>
  <c r="G344" i="15"/>
  <c r="K343" i="15"/>
  <c r="J343" i="15"/>
  <c r="I343" i="15"/>
  <c r="H343" i="15"/>
  <c r="G343" i="15"/>
  <c r="K342" i="15"/>
  <c r="J342" i="15"/>
  <c r="I342" i="15"/>
  <c r="H342" i="15"/>
  <c r="G342" i="15"/>
  <c r="K341" i="15"/>
  <c r="J341" i="15"/>
  <c r="I341" i="15"/>
  <c r="H341" i="15"/>
  <c r="G341" i="15"/>
  <c r="K340" i="15"/>
  <c r="G340" i="15" s="1"/>
  <c r="J340" i="15"/>
  <c r="I340" i="15"/>
  <c r="H340" i="15"/>
  <c r="K339" i="15"/>
  <c r="G339" i="15" s="1"/>
  <c r="J339" i="15"/>
  <c r="I339" i="15"/>
  <c r="H339" i="15"/>
  <c r="K338" i="15"/>
  <c r="G338" i="15" s="1"/>
  <c r="J338" i="15"/>
  <c r="I338" i="15"/>
  <c r="H338" i="15"/>
  <c r="K337" i="15"/>
  <c r="G337" i="15" s="1"/>
  <c r="J337" i="15"/>
  <c r="I337" i="15"/>
  <c r="H337" i="15"/>
  <c r="K336" i="15"/>
  <c r="J336" i="15"/>
  <c r="I336" i="15"/>
  <c r="H336" i="15"/>
  <c r="G336" i="15"/>
  <c r="K335" i="15"/>
  <c r="J335" i="15"/>
  <c r="I335" i="15"/>
  <c r="H335" i="15"/>
  <c r="G335" i="15"/>
  <c r="K334" i="15"/>
  <c r="J334" i="15"/>
  <c r="I334" i="15"/>
  <c r="H334" i="15"/>
  <c r="G334" i="15"/>
  <c r="K333" i="15"/>
  <c r="J333" i="15"/>
  <c r="I333" i="15"/>
  <c r="H333" i="15"/>
  <c r="G333" i="15"/>
  <c r="K332" i="15"/>
  <c r="G332" i="15" s="1"/>
  <c r="J332" i="15"/>
  <c r="I332" i="15"/>
  <c r="H332" i="15"/>
  <c r="K331" i="15"/>
  <c r="G331" i="15" s="1"/>
  <c r="J331" i="15"/>
  <c r="I331" i="15"/>
  <c r="H331" i="15"/>
  <c r="K330" i="15"/>
  <c r="G330" i="15" s="1"/>
  <c r="J330" i="15"/>
  <c r="I330" i="15"/>
  <c r="H330" i="15"/>
  <c r="K329" i="15"/>
  <c r="G329" i="15" s="1"/>
  <c r="J329" i="15"/>
  <c r="I329" i="15"/>
  <c r="H329" i="15"/>
  <c r="K328" i="15"/>
  <c r="J328" i="15"/>
  <c r="I328" i="15"/>
  <c r="H328" i="15"/>
  <c r="G328" i="15"/>
  <c r="K327" i="15"/>
  <c r="J327" i="15"/>
  <c r="I327" i="15"/>
  <c r="H327" i="15"/>
  <c r="G327" i="15"/>
  <c r="K326" i="15"/>
  <c r="J326" i="15"/>
  <c r="I326" i="15"/>
  <c r="H326" i="15"/>
  <c r="G326" i="15"/>
  <c r="K325" i="15"/>
  <c r="J325" i="15"/>
  <c r="I325" i="15"/>
  <c r="H325" i="15"/>
  <c r="G325" i="15"/>
  <c r="K324" i="15"/>
  <c r="G324" i="15" s="1"/>
  <c r="J324" i="15"/>
  <c r="I324" i="15"/>
  <c r="H324" i="15"/>
  <c r="K323" i="15"/>
  <c r="G323" i="15" s="1"/>
  <c r="J323" i="15"/>
  <c r="I323" i="15"/>
  <c r="H323" i="15"/>
  <c r="K322" i="15"/>
  <c r="G322" i="15" s="1"/>
  <c r="J322" i="15"/>
  <c r="I322" i="15"/>
  <c r="H322" i="15"/>
  <c r="K321" i="15"/>
  <c r="G321" i="15" s="1"/>
  <c r="J321" i="15"/>
  <c r="I321" i="15"/>
  <c r="H321" i="15"/>
  <c r="K320" i="15"/>
  <c r="J320" i="15"/>
  <c r="I320" i="15"/>
  <c r="H320" i="15"/>
  <c r="G320" i="15"/>
  <c r="K319" i="15"/>
  <c r="J319" i="15"/>
  <c r="I319" i="15"/>
  <c r="H319" i="15"/>
  <c r="G319" i="15"/>
  <c r="K318" i="15"/>
  <c r="J318" i="15"/>
  <c r="I318" i="15"/>
  <c r="H318" i="15"/>
  <c r="G318" i="15"/>
  <c r="K317" i="15"/>
  <c r="J317" i="15"/>
  <c r="I317" i="15"/>
  <c r="H317" i="15"/>
  <c r="G317" i="15"/>
  <c r="K316" i="15"/>
  <c r="G316" i="15" s="1"/>
  <c r="J316" i="15"/>
  <c r="I316" i="15"/>
  <c r="H316" i="15"/>
  <c r="K315" i="15"/>
  <c r="G315" i="15" s="1"/>
  <c r="J315" i="15"/>
  <c r="I315" i="15"/>
  <c r="H315" i="15"/>
  <c r="K314" i="15"/>
  <c r="G314" i="15" s="1"/>
  <c r="J314" i="15"/>
  <c r="I314" i="15"/>
  <c r="H314" i="15"/>
  <c r="K313" i="15"/>
  <c r="G313" i="15" s="1"/>
  <c r="J313" i="15"/>
  <c r="I313" i="15"/>
  <c r="H313" i="15"/>
  <c r="K312" i="15"/>
  <c r="J312" i="15"/>
  <c r="I312" i="15"/>
  <c r="H312" i="15"/>
  <c r="G312" i="15"/>
  <c r="K311" i="15"/>
  <c r="J311" i="15"/>
  <c r="I311" i="15"/>
  <c r="H311" i="15"/>
  <c r="G311" i="15"/>
  <c r="K310" i="15"/>
  <c r="J310" i="15"/>
  <c r="I310" i="15"/>
  <c r="H310" i="15"/>
  <c r="G310" i="15"/>
  <c r="K309" i="15"/>
  <c r="J309" i="15"/>
  <c r="I309" i="15"/>
  <c r="H309" i="15"/>
  <c r="G309" i="15"/>
  <c r="K308" i="15"/>
  <c r="G308" i="15" s="1"/>
  <c r="J308" i="15"/>
  <c r="I308" i="15"/>
  <c r="H308" i="15"/>
  <c r="K307" i="15"/>
  <c r="G307" i="15" s="1"/>
  <c r="J307" i="15"/>
  <c r="I307" i="15"/>
  <c r="H307" i="15"/>
  <c r="K306" i="15"/>
  <c r="G306" i="15" s="1"/>
  <c r="J306" i="15"/>
  <c r="I306" i="15"/>
  <c r="H306" i="15"/>
  <c r="K305" i="15"/>
  <c r="G305" i="15" s="1"/>
  <c r="J305" i="15"/>
  <c r="I305" i="15"/>
  <c r="H305" i="15"/>
  <c r="K304" i="15"/>
  <c r="J304" i="15"/>
  <c r="I304" i="15"/>
  <c r="H304" i="15"/>
  <c r="G304" i="15"/>
  <c r="K303" i="15"/>
  <c r="J303" i="15"/>
  <c r="I303" i="15"/>
  <c r="H303" i="15"/>
  <c r="G303" i="15"/>
  <c r="K302" i="15"/>
  <c r="J302" i="15"/>
  <c r="I302" i="15"/>
  <c r="H302" i="15"/>
  <c r="G302" i="15"/>
  <c r="K301" i="15"/>
  <c r="J301" i="15"/>
  <c r="I301" i="15"/>
  <c r="H301" i="15"/>
  <c r="G301" i="15"/>
  <c r="K300" i="15"/>
  <c r="G300" i="15" s="1"/>
  <c r="J300" i="15"/>
  <c r="I300" i="15"/>
  <c r="H300" i="15"/>
  <c r="K299" i="15"/>
  <c r="G299" i="15" s="1"/>
  <c r="J299" i="15"/>
  <c r="I299" i="15"/>
  <c r="H299" i="15"/>
  <c r="K298" i="15"/>
  <c r="G298" i="15" s="1"/>
  <c r="J298" i="15"/>
  <c r="I298" i="15"/>
  <c r="H298" i="15"/>
  <c r="K297" i="15"/>
  <c r="G297" i="15" s="1"/>
  <c r="J297" i="15"/>
  <c r="I297" i="15"/>
  <c r="H297" i="15"/>
  <c r="K296" i="15"/>
  <c r="J296" i="15"/>
  <c r="I296" i="15"/>
  <c r="H296" i="15"/>
  <c r="G296" i="15"/>
  <c r="K295" i="15"/>
  <c r="J295" i="15"/>
  <c r="I295" i="15"/>
  <c r="H295" i="15"/>
  <c r="G295" i="15"/>
  <c r="K294" i="15"/>
  <c r="J294" i="15"/>
  <c r="I294" i="15"/>
  <c r="H294" i="15"/>
  <c r="G294" i="15"/>
  <c r="K293" i="15"/>
  <c r="J293" i="15"/>
  <c r="I293" i="15"/>
  <c r="H293" i="15"/>
  <c r="G293" i="15"/>
  <c r="K292" i="15"/>
  <c r="G292" i="15" s="1"/>
  <c r="J292" i="15"/>
  <c r="I292" i="15"/>
  <c r="H292" i="15"/>
  <c r="K291" i="15"/>
  <c r="G291" i="15" s="1"/>
  <c r="J291" i="15"/>
  <c r="I291" i="15"/>
  <c r="H291" i="15"/>
  <c r="K290" i="15"/>
  <c r="G290" i="15" s="1"/>
  <c r="J290" i="15"/>
  <c r="I290" i="15"/>
  <c r="H290" i="15"/>
  <c r="K289" i="15"/>
  <c r="G289" i="15" s="1"/>
  <c r="J289" i="15"/>
  <c r="I289" i="15"/>
  <c r="H289" i="15"/>
  <c r="K288" i="15"/>
  <c r="J288" i="15"/>
  <c r="I288" i="15"/>
  <c r="H288" i="15"/>
  <c r="G288" i="15"/>
  <c r="K287" i="15"/>
  <c r="J287" i="15"/>
  <c r="I287" i="15"/>
  <c r="H287" i="15"/>
  <c r="G287" i="15"/>
  <c r="K286" i="15"/>
  <c r="J286" i="15"/>
  <c r="I286" i="15"/>
  <c r="H286" i="15"/>
  <c r="G286" i="15"/>
  <c r="K285" i="15"/>
  <c r="J285" i="15"/>
  <c r="I285" i="15"/>
  <c r="H285" i="15"/>
  <c r="G285" i="15"/>
  <c r="K284" i="15"/>
  <c r="G284" i="15" s="1"/>
  <c r="J284" i="15"/>
  <c r="I284" i="15"/>
  <c r="H284" i="15"/>
  <c r="K283" i="15"/>
  <c r="G283" i="15" s="1"/>
  <c r="J283" i="15"/>
  <c r="I283" i="15"/>
  <c r="H283" i="15"/>
  <c r="K282" i="15"/>
  <c r="G282" i="15" s="1"/>
  <c r="J282" i="15"/>
  <c r="I282" i="15"/>
  <c r="H282" i="15"/>
  <c r="K281" i="15"/>
  <c r="G281" i="15" s="1"/>
  <c r="J281" i="15"/>
  <c r="I281" i="15"/>
  <c r="H281" i="15"/>
  <c r="K280" i="15"/>
  <c r="J280" i="15"/>
  <c r="I280" i="15"/>
  <c r="H280" i="15"/>
  <c r="G280" i="15"/>
  <c r="K279" i="15"/>
  <c r="J279" i="15"/>
  <c r="I279" i="15"/>
  <c r="H279" i="15"/>
  <c r="G279" i="15"/>
  <c r="K278" i="15"/>
  <c r="J278" i="15"/>
  <c r="I278" i="15"/>
  <c r="H278" i="15"/>
  <c r="G278" i="15"/>
  <c r="K277" i="15"/>
  <c r="J277" i="15"/>
  <c r="I277" i="15"/>
  <c r="H277" i="15"/>
  <c r="G277" i="15"/>
  <c r="K276" i="15"/>
  <c r="G276" i="15" s="1"/>
  <c r="J276" i="15"/>
  <c r="I276" i="15"/>
  <c r="H276" i="15"/>
  <c r="K275" i="15"/>
  <c r="G275" i="15" s="1"/>
  <c r="J275" i="15"/>
  <c r="I275" i="15"/>
  <c r="H275" i="15"/>
  <c r="K274" i="15"/>
  <c r="G274" i="15" s="1"/>
  <c r="J274" i="15"/>
  <c r="I274" i="15"/>
  <c r="H274" i="15"/>
  <c r="K273" i="15"/>
  <c r="G273" i="15" s="1"/>
  <c r="J273" i="15"/>
  <c r="I273" i="15"/>
  <c r="H273" i="15"/>
  <c r="K272" i="15"/>
  <c r="J272" i="15"/>
  <c r="I272" i="15"/>
  <c r="H272" i="15"/>
  <c r="G272" i="15"/>
  <c r="K271" i="15"/>
  <c r="J271" i="15"/>
  <c r="I271" i="15"/>
  <c r="H271" i="15"/>
  <c r="G271" i="15"/>
  <c r="K270" i="15"/>
  <c r="J270" i="15"/>
  <c r="I270" i="15"/>
  <c r="H270" i="15"/>
  <c r="G270" i="15"/>
  <c r="K269" i="15"/>
  <c r="J269" i="15"/>
  <c r="I269" i="15"/>
  <c r="H269" i="15"/>
  <c r="G269" i="15"/>
  <c r="K268" i="15"/>
  <c r="G268" i="15" s="1"/>
  <c r="J268" i="15"/>
  <c r="I268" i="15"/>
  <c r="H268" i="15"/>
  <c r="K267" i="15"/>
  <c r="G267" i="15" s="1"/>
  <c r="J267" i="15"/>
  <c r="I267" i="15"/>
  <c r="H267" i="15"/>
  <c r="K266" i="15"/>
  <c r="G266" i="15" s="1"/>
  <c r="J266" i="15"/>
  <c r="I266" i="15"/>
  <c r="H266" i="15"/>
  <c r="K265" i="15"/>
  <c r="G265" i="15" s="1"/>
  <c r="J265" i="15"/>
  <c r="I265" i="15"/>
  <c r="H265" i="15"/>
  <c r="K264" i="15"/>
  <c r="J264" i="15"/>
  <c r="I264" i="15"/>
  <c r="H264" i="15"/>
  <c r="G264" i="15"/>
  <c r="K263" i="15"/>
  <c r="J263" i="15"/>
  <c r="I263" i="15"/>
  <c r="H263" i="15"/>
  <c r="G263" i="15"/>
  <c r="K262" i="15"/>
  <c r="J262" i="15"/>
  <c r="I262" i="15"/>
  <c r="H262" i="15"/>
  <c r="G262" i="15"/>
  <c r="K261" i="15"/>
  <c r="J261" i="15"/>
  <c r="I261" i="15"/>
  <c r="H261" i="15"/>
  <c r="G261" i="15"/>
  <c r="K260" i="15"/>
  <c r="G260" i="15" s="1"/>
  <c r="J260" i="15"/>
  <c r="I260" i="15"/>
  <c r="H260" i="15"/>
  <c r="K259" i="15"/>
  <c r="G259" i="15" s="1"/>
  <c r="J259" i="15"/>
  <c r="I259" i="15"/>
  <c r="H259" i="15"/>
  <c r="K258" i="15"/>
  <c r="G258" i="15" s="1"/>
  <c r="J258" i="15"/>
  <c r="I258" i="15"/>
  <c r="H258" i="15"/>
  <c r="K257" i="15"/>
  <c r="G257" i="15" s="1"/>
  <c r="J257" i="15"/>
  <c r="I257" i="15"/>
  <c r="H257" i="15"/>
  <c r="K256" i="15"/>
  <c r="J256" i="15"/>
  <c r="I256" i="15"/>
  <c r="H256" i="15"/>
  <c r="G256" i="15"/>
  <c r="K255" i="15"/>
  <c r="J255" i="15"/>
  <c r="I255" i="15"/>
  <c r="H255" i="15"/>
  <c r="G255" i="15"/>
  <c r="K254" i="15"/>
  <c r="J254" i="15"/>
  <c r="I254" i="15"/>
  <c r="H254" i="15"/>
  <c r="G254" i="15"/>
  <c r="K253" i="15"/>
  <c r="J253" i="15"/>
  <c r="I253" i="15"/>
  <c r="H253" i="15"/>
  <c r="G253" i="15"/>
  <c r="K252" i="15"/>
  <c r="G252" i="15" s="1"/>
  <c r="J252" i="15"/>
  <c r="I252" i="15"/>
  <c r="H252" i="15"/>
  <c r="K251" i="15"/>
  <c r="G251" i="15" s="1"/>
  <c r="J251" i="15"/>
  <c r="I251" i="15"/>
  <c r="H251" i="15"/>
  <c r="K250" i="15"/>
  <c r="G250" i="15" s="1"/>
  <c r="J250" i="15"/>
  <c r="I250" i="15"/>
  <c r="H250" i="15"/>
  <c r="K249" i="15"/>
  <c r="G249" i="15" s="1"/>
  <c r="J249" i="15"/>
  <c r="I249" i="15"/>
  <c r="H249" i="15"/>
  <c r="K248" i="15"/>
  <c r="J248" i="15"/>
  <c r="I248" i="15"/>
  <c r="H248" i="15"/>
  <c r="G248" i="15"/>
  <c r="K247" i="15"/>
  <c r="J247" i="15"/>
  <c r="I247" i="15"/>
  <c r="H247" i="15"/>
  <c r="G247" i="15"/>
  <c r="K246" i="15"/>
  <c r="J246" i="15"/>
  <c r="I246" i="15"/>
  <c r="H246" i="15"/>
  <c r="G246" i="15"/>
  <c r="K245" i="15"/>
  <c r="J245" i="15"/>
  <c r="I245" i="15"/>
  <c r="H245" i="15"/>
  <c r="G245" i="15"/>
  <c r="K244" i="15"/>
  <c r="G244" i="15" s="1"/>
  <c r="J244" i="15"/>
  <c r="I244" i="15"/>
  <c r="H244" i="15"/>
  <c r="K243" i="15"/>
  <c r="G243" i="15" s="1"/>
  <c r="J243" i="15"/>
  <c r="I243" i="15"/>
  <c r="H243" i="15"/>
  <c r="K242" i="15"/>
  <c r="G242" i="15" s="1"/>
  <c r="J242" i="15"/>
  <c r="I242" i="15"/>
  <c r="H242" i="15"/>
  <c r="K241" i="15"/>
  <c r="G241" i="15" s="1"/>
  <c r="J241" i="15"/>
  <c r="I241" i="15"/>
  <c r="H241" i="15"/>
  <c r="K240" i="15"/>
  <c r="J240" i="15"/>
  <c r="I240" i="15"/>
  <c r="H240" i="15"/>
  <c r="G240" i="15"/>
  <c r="K239" i="15"/>
  <c r="J239" i="15"/>
  <c r="I239" i="15"/>
  <c r="H239" i="15"/>
  <c r="G239" i="15"/>
  <c r="K238" i="15"/>
  <c r="J238" i="15"/>
  <c r="I238" i="15"/>
  <c r="H238" i="15"/>
  <c r="G238" i="15"/>
  <c r="K237" i="15"/>
  <c r="J237" i="15"/>
  <c r="I237" i="15"/>
  <c r="H237" i="15"/>
  <c r="G237" i="15"/>
  <c r="K236" i="15"/>
  <c r="G236" i="15" s="1"/>
  <c r="J236" i="15"/>
  <c r="I236" i="15"/>
  <c r="H236" i="15"/>
  <c r="K235" i="15"/>
  <c r="G235" i="15" s="1"/>
  <c r="J235" i="15"/>
  <c r="I235" i="15"/>
  <c r="H235" i="15"/>
  <c r="K234" i="15"/>
  <c r="G234" i="15" s="1"/>
  <c r="J234" i="15"/>
  <c r="I234" i="15"/>
  <c r="H234" i="15"/>
  <c r="K233" i="15"/>
  <c r="G233" i="15" s="1"/>
  <c r="J233" i="15"/>
  <c r="I233" i="15"/>
  <c r="H233" i="15"/>
  <c r="K232" i="15"/>
  <c r="J232" i="15"/>
  <c r="I232" i="15"/>
  <c r="H232" i="15"/>
  <c r="G232" i="15"/>
  <c r="K231" i="15"/>
  <c r="J231" i="15"/>
  <c r="I231" i="15"/>
  <c r="H231" i="15"/>
  <c r="G231" i="15"/>
  <c r="K230" i="15"/>
  <c r="J230" i="15"/>
  <c r="I230" i="15"/>
  <c r="H230" i="15"/>
  <c r="G230" i="15"/>
  <c r="K229" i="15"/>
  <c r="J229" i="15"/>
  <c r="I229" i="15"/>
  <c r="H229" i="15"/>
  <c r="G229" i="15"/>
  <c r="K228" i="15"/>
  <c r="G228" i="15" s="1"/>
  <c r="J228" i="15"/>
  <c r="I228" i="15"/>
  <c r="H228" i="15"/>
  <c r="K227" i="15"/>
  <c r="G227" i="15" s="1"/>
  <c r="J227" i="15"/>
  <c r="I227" i="15"/>
  <c r="H227" i="15"/>
  <c r="K226" i="15"/>
  <c r="G226" i="15" s="1"/>
  <c r="J226" i="15"/>
  <c r="I226" i="15"/>
  <c r="H226" i="15"/>
  <c r="K225" i="15"/>
  <c r="G225" i="15" s="1"/>
  <c r="J225" i="15"/>
  <c r="I225" i="15"/>
  <c r="H225" i="15"/>
  <c r="K224" i="15"/>
  <c r="J224" i="15"/>
  <c r="I224" i="15"/>
  <c r="H224" i="15"/>
  <c r="G224" i="15"/>
  <c r="K223" i="15"/>
  <c r="J223" i="15"/>
  <c r="I223" i="15"/>
  <c r="H223" i="15"/>
  <c r="G223" i="15"/>
  <c r="K222" i="15"/>
  <c r="J222" i="15"/>
  <c r="I222" i="15"/>
  <c r="H222" i="15"/>
  <c r="G222" i="15"/>
  <c r="K221" i="15"/>
  <c r="J221" i="15"/>
  <c r="I221" i="15"/>
  <c r="H221" i="15"/>
  <c r="G221" i="15"/>
  <c r="K220" i="15"/>
  <c r="G220" i="15" s="1"/>
  <c r="J220" i="15"/>
  <c r="I220" i="15"/>
  <c r="H220" i="15"/>
  <c r="K219" i="15"/>
  <c r="G219" i="15" s="1"/>
  <c r="J219" i="15"/>
  <c r="I219" i="15"/>
  <c r="H219" i="15"/>
  <c r="K218" i="15"/>
  <c r="G218" i="15" s="1"/>
  <c r="J218" i="15"/>
  <c r="I218" i="15"/>
  <c r="H218" i="15"/>
  <c r="K217" i="15"/>
  <c r="G217" i="15" s="1"/>
  <c r="J217" i="15"/>
  <c r="I217" i="15"/>
  <c r="H217" i="15"/>
  <c r="K216" i="15"/>
  <c r="J216" i="15"/>
  <c r="I216" i="15"/>
  <c r="H216" i="15"/>
  <c r="G216" i="15"/>
  <c r="K215" i="15"/>
  <c r="J215" i="15"/>
  <c r="I215" i="15"/>
  <c r="H215" i="15"/>
  <c r="G215" i="15"/>
  <c r="K214" i="15"/>
  <c r="J214" i="15"/>
  <c r="I214" i="15"/>
  <c r="H214" i="15"/>
  <c r="G214" i="15"/>
  <c r="K213" i="15"/>
  <c r="J213" i="15"/>
  <c r="I213" i="15"/>
  <c r="H213" i="15"/>
  <c r="G213" i="15"/>
  <c r="K212" i="15"/>
  <c r="G212" i="15" s="1"/>
  <c r="J212" i="15"/>
  <c r="I212" i="15"/>
  <c r="H212" i="15"/>
  <c r="K211" i="15"/>
  <c r="G211" i="15" s="1"/>
  <c r="J211" i="15"/>
  <c r="I211" i="15"/>
  <c r="H211" i="15"/>
  <c r="K210" i="15"/>
  <c r="G210" i="15" s="1"/>
  <c r="J210" i="15"/>
  <c r="I210" i="15"/>
  <c r="H210" i="15"/>
  <c r="K209" i="15"/>
  <c r="G209" i="15" s="1"/>
  <c r="J209" i="15"/>
  <c r="I209" i="15"/>
  <c r="H209" i="15"/>
  <c r="K208" i="15"/>
  <c r="J208" i="15"/>
  <c r="I208" i="15"/>
  <c r="H208" i="15"/>
  <c r="G208" i="15"/>
  <c r="K207" i="15"/>
  <c r="J207" i="15"/>
  <c r="I207" i="15"/>
  <c r="H207" i="15"/>
  <c r="G207" i="15"/>
  <c r="K206" i="15"/>
  <c r="J206" i="15"/>
  <c r="I206" i="15"/>
  <c r="H206" i="15"/>
  <c r="G206" i="15"/>
  <c r="K205" i="15"/>
  <c r="J205" i="15"/>
  <c r="I205" i="15"/>
  <c r="H205" i="15"/>
  <c r="G205" i="15"/>
  <c r="K204" i="15"/>
  <c r="G204" i="15" s="1"/>
  <c r="J204" i="15"/>
  <c r="I204" i="15"/>
  <c r="H204" i="15"/>
  <c r="K203" i="15"/>
  <c r="G203" i="15" s="1"/>
  <c r="J203" i="15"/>
  <c r="I203" i="15"/>
  <c r="H203" i="15"/>
  <c r="K202" i="15"/>
  <c r="G202" i="15" s="1"/>
  <c r="J202" i="15"/>
  <c r="I202" i="15"/>
  <c r="H202" i="15"/>
  <c r="K201" i="15"/>
  <c r="G201" i="15" s="1"/>
  <c r="J201" i="15"/>
  <c r="I201" i="15"/>
  <c r="H201" i="15"/>
  <c r="K200" i="15"/>
  <c r="G200" i="15" s="1"/>
  <c r="J200" i="15"/>
  <c r="I200" i="15"/>
  <c r="H200" i="15"/>
  <c r="K199" i="15"/>
  <c r="J199" i="15"/>
  <c r="I199" i="15"/>
  <c r="H199" i="15"/>
  <c r="G199" i="15"/>
  <c r="K198" i="15"/>
  <c r="J198" i="15"/>
  <c r="I198" i="15"/>
  <c r="H198" i="15"/>
  <c r="G198" i="15"/>
  <c r="K197" i="15"/>
  <c r="J197" i="15"/>
  <c r="I197" i="15"/>
  <c r="H197" i="15"/>
  <c r="G197" i="15"/>
  <c r="K196" i="15"/>
  <c r="J196" i="15"/>
  <c r="I196" i="15"/>
  <c r="H196" i="15"/>
  <c r="G196" i="15"/>
  <c r="K195" i="15"/>
  <c r="G195" i="15" s="1"/>
  <c r="J195" i="15"/>
  <c r="I195" i="15"/>
  <c r="H195" i="15"/>
  <c r="K194" i="15"/>
  <c r="G194" i="15" s="1"/>
  <c r="J194" i="15"/>
  <c r="I194" i="15"/>
  <c r="H194" i="15"/>
  <c r="K193" i="15"/>
  <c r="G193" i="15" s="1"/>
  <c r="J193" i="15"/>
  <c r="I193" i="15"/>
  <c r="H193" i="15"/>
  <c r="K192" i="15"/>
  <c r="G192" i="15" s="1"/>
  <c r="J192" i="15"/>
  <c r="I192" i="15"/>
  <c r="H192" i="15"/>
  <c r="K191" i="15"/>
  <c r="J191" i="15"/>
  <c r="I191" i="15"/>
  <c r="H191" i="15"/>
  <c r="G191" i="15"/>
  <c r="K190" i="15"/>
  <c r="J190" i="15"/>
  <c r="I190" i="15"/>
  <c r="H190" i="15"/>
  <c r="G190" i="15"/>
  <c r="K189" i="15"/>
  <c r="J189" i="15"/>
  <c r="I189" i="15"/>
  <c r="H189" i="15"/>
  <c r="G189" i="15"/>
  <c r="K188" i="15"/>
  <c r="J188" i="15"/>
  <c r="I188" i="15"/>
  <c r="H188" i="15"/>
  <c r="G188" i="15"/>
  <c r="K187" i="15"/>
  <c r="G187" i="15" s="1"/>
  <c r="J187" i="15"/>
  <c r="I187" i="15"/>
  <c r="H187" i="15"/>
  <c r="K186" i="15"/>
  <c r="G186" i="15" s="1"/>
  <c r="J186" i="15"/>
  <c r="I186" i="15"/>
  <c r="H186" i="15"/>
  <c r="K185" i="15"/>
  <c r="G185" i="15" s="1"/>
  <c r="J185" i="15"/>
  <c r="I185" i="15"/>
  <c r="H185" i="15"/>
  <c r="K184" i="15"/>
  <c r="G184" i="15" s="1"/>
  <c r="J184" i="15"/>
  <c r="I184" i="15"/>
  <c r="H184" i="15"/>
  <c r="K183" i="15"/>
  <c r="J183" i="15"/>
  <c r="I183" i="15"/>
  <c r="H183" i="15"/>
  <c r="G183" i="15"/>
  <c r="K182" i="15"/>
  <c r="J182" i="15"/>
  <c r="I182" i="15"/>
  <c r="H182" i="15"/>
  <c r="G182" i="15"/>
  <c r="K181" i="15"/>
  <c r="J181" i="15"/>
  <c r="I181" i="15"/>
  <c r="H181" i="15"/>
  <c r="G181" i="15"/>
  <c r="K180" i="15"/>
  <c r="J180" i="15"/>
  <c r="I180" i="15"/>
  <c r="H180" i="15"/>
  <c r="G180" i="15"/>
  <c r="K179" i="15"/>
  <c r="G179" i="15" s="1"/>
  <c r="J179" i="15"/>
  <c r="I179" i="15"/>
  <c r="H179" i="15"/>
  <c r="K178" i="15"/>
  <c r="G178" i="15" s="1"/>
  <c r="J178" i="15"/>
  <c r="I178" i="15"/>
  <c r="H178" i="15"/>
  <c r="K177" i="15"/>
  <c r="G177" i="15" s="1"/>
  <c r="J177" i="15"/>
  <c r="I177" i="15"/>
  <c r="H177" i="15"/>
  <c r="K176" i="15"/>
  <c r="G176" i="15" s="1"/>
  <c r="J176" i="15"/>
  <c r="I176" i="15"/>
  <c r="H176" i="15"/>
  <c r="K175" i="15"/>
  <c r="J175" i="15"/>
  <c r="I175" i="15"/>
  <c r="H175" i="15"/>
  <c r="G175" i="15"/>
  <c r="K174" i="15"/>
  <c r="J174" i="15"/>
  <c r="I174" i="15"/>
  <c r="H174" i="15"/>
  <c r="G174" i="15"/>
  <c r="K173" i="15"/>
  <c r="J173" i="15"/>
  <c r="I173" i="15"/>
  <c r="H173" i="15"/>
  <c r="G173" i="15"/>
  <c r="K172" i="15"/>
  <c r="J172" i="15"/>
  <c r="I172" i="15"/>
  <c r="H172" i="15"/>
  <c r="G172" i="15"/>
  <c r="K171" i="15"/>
  <c r="G171" i="15" s="1"/>
  <c r="J171" i="15"/>
  <c r="I171" i="15"/>
  <c r="H171" i="15"/>
  <c r="K170" i="15"/>
  <c r="G170" i="15" s="1"/>
  <c r="J170" i="15"/>
  <c r="I170" i="15"/>
  <c r="H170" i="15"/>
  <c r="K169" i="15"/>
  <c r="G169" i="15" s="1"/>
  <c r="J169" i="15"/>
  <c r="I169" i="15"/>
  <c r="H169" i="15"/>
  <c r="K168" i="15"/>
  <c r="G168" i="15" s="1"/>
  <c r="J168" i="15"/>
  <c r="I168" i="15"/>
  <c r="H168" i="15"/>
  <c r="K167" i="15"/>
  <c r="J167" i="15"/>
  <c r="I167" i="15"/>
  <c r="H167" i="15"/>
  <c r="G167" i="15"/>
  <c r="K166" i="15"/>
  <c r="J166" i="15"/>
  <c r="I166" i="15"/>
  <c r="H166" i="15"/>
  <c r="G166" i="15"/>
  <c r="K165" i="15"/>
  <c r="J165" i="15"/>
  <c r="I165" i="15"/>
  <c r="H165" i="15"/>
  <c r="G165" i="15"/>
  <c r="K164" i="15"/>
  <c r="J164" i="15"/>
  <c r="I164" i="15"/>
  <c r="H164" i="15"/>
  <c r="G164" i="15"/>
  <c r="K163" i="15"/>
  <c r="G163" i="15" s="1"/>
  <c r="J163" i="15"/>
  <c r="I163" i="15"/>
  <c r="H163" i="15"/>
  <c r="K162" i="15"/>
  <c r="G162" i="15" s="1"/>
  <c r="J162" i="15"/>
  <c r="I162" i="15"/>
  <c r="H162" i="15"/>
  <c r="K161" i="15"/>
  <c r="G161" i="15" s="1"/>
  <c r="J161" i="15"/>
  <c r="I161" i="15"/>
  <c r="H161" i="15"/>
  <c r="K160" i="15"/>
  <c r="G160" i="15" s="1"/>
  <c r="J160" i="15"/>
  <c r="I160" i="15"/>
  <c r="H160" i="15"/>
  <c r="K159" i="15"/>
  <c r="J159" i="15"/>
  <c r="I159" i="15"/>
  <c r="H159" i="15"/>
  <c r="G159" i="15"/>
  <c r="K158" i="15"/>
  <c r="J158" i="15"/>
  <c r="I158" i="15"/>
  <c r="H158" i="15"/>
  <c r="G158" i="15"/>
  <c r="K157" i="15"/>
  <c r="J157" i="15"/>
  <c r="I157" i="15"/>
  <c r="H157" i="15"/>
  <c r="G157" i="15"/>
  <c r="K156" i="15"/>
  <c r="J156" i="15"/>
  <c r="I156" i="15"/>
  <c r="H156" i="15"/>
  <c r="G156" i="15"/>
  <c r="K155" i="15"/>
  <c r="G155" i="15" s="1"/>
  <c r="J155" i="15"/>
  <c r="I155" i="15"/>
  <c r="H155" i="15"/>
  <c r="K154" i="15"/>
  <c r="G154" i="15" s="1"/>
  <c r="J154" i="15"/>
  <c r="I154" i="15"/>
  <c r="H154" i="15"/>
  <c r="K153" i="15"/>
  <c r="G153" i="15" s="1"/>
  <c r="J153" i="15"/>
  <c r="I153" i="15"/>
  <c r="H153" i="15"/>
  <c r="K152" i="15"/>
  <c r="G152" i="15" s="1"/>
  <c r="J152" i="15"/>
  <c r="I152" i="15"/>
  <c r="H152" i="15"/>
  <c r="K151" i="15"/>
  <c r="J151" i="15"/>
  <c r="I151" i="15"/>
  <c r="H151" i="15"/>
  <c r="G151" i="15"/>
  <c r="K150" i="15"/>
  <c r="J150" i="15"/>
  <c r="I150" i="15"/>
  <c r="H150" i="15"/>
  <c r="G150" i="15"/>
  <c r="K149" i="15"/>
  <c r="J149" i="15"/>
  <c r="I149" i="15"/>
  <c r="H149" i="15"/>
  <c r="G149" i="15"/>
  <c r="K148" i="15"/>
  <c r="J148" i="15"/>
  <c r="I148" i="15"/>
  <c r="H148" i="15"/>
  <c r="G148" i="15"/>
  <c r="K147" i="15"/>
  <c r="G147" i="15" s="1"/>
  <c r="J147" i="15"/>
  <c r="I147" i="15"/>
  <c r="H147" i="15"/>
  <c r="K146" i="15"/>
  <c r="G146" i="15" s="1"/>
  <c r="J146" i="15"/>
  <c r="I146" i="15"/>
  <c r="H146" i="15"/>
  <c r="K145" i="15"/>
  <c r="G145" i="15" s="1"/>
  <c r="J145" i="15"/>
  <c r="I145" i="15"/>
  <c r="H145" i="15"/>
  <c r="K144" i="15"/>
  <c r="G144" i="15" s="1"/>
  <c r="J144" i="15"/>
  <c r="I144" i="15"/>
  <c r="H144" i="15"/>
  <c r="K143" i="15"/>
  <c r="J143" i="15"/>
  <c r="I143" i="15"/>
  <c r="H143" i="15"/>
  <c r="G143" i="15"/>
  <c r="K142" i="15"/>
  <c r="J142" i="15"/>
  <c r="I142" i="15"/>
  <c r="H142" i="15"/>
  <c r="G142" i="15"/>
  <c r="K141" i="15"/>
  <c r="J141" i="15"/>
  <c r="I141" i="15"/>
  <c r="H141" i="15"/>
  <c r="G141" i="15"/>
  <c r="K140" i="15"/>
  <c r="J140" i="15"/>
  <c r="I140" i="15"/>
  <c r="H140" i="15"/>
  <c r="G140" i="15"/>
  <c r="K139" i="15"/>
  <c r="G139" i="15" s="1"/>
  <c r="J139" i="15"/>
  <c r="I139" i="15"/>
  <c r="H139" i="15"/>
  <c r="K138" i="15"/>
  <c r="G138" i="15" s="1"/>
  <c r="J138" i="15"/>
  <c r="I138" i="15"/>
  <c r="H138" i="15"/>
  <c r="K137" i="15"/>
  <c r="G137" i="15" s="1"/>
  <c r="J137" i="15"/>
  <c r="I137" i="15"/>
  <c r="H137" i="15"/>
  <c r="K136" i="15"/>
  <c r="G136" i="15" s="1"/>
  <c r="J136" i="15"/>
  <c r="I136" i="15"/>
  <c r="H136" i="15"/>
  <c r="K135" i="15"/>
  <c r="J135" i="15"/>
  <c r="I135" i="15"/>
  <c r="H135" i="15"/>
  <c r="G135" i="15"/>
  <c r="K134" i="15"/>
  <c r="J134" i="15"/>
  <c r="I134" i="15"/>
  <c r="H134" i="15"/>
  <c r="G134" i="15"/>
  <c r="K133" i="15"/>
  <c r="J133" i="15"/>
  <c r="I133" i="15"/>
  <c r="H133" i="15"/>
  <c r="G133" i="15"/>
  <c r="K132" i="15"/>
  <c r="J132" i="15"/>
  <c r="I132" i="15"/>
  <c r="H132" i="15"/>
  <c r="G132" i="15"/>
  <c r="K131" i="15"/>
  <c r="G131" i="15" s="1"/>
  <c r="J131" i="15"/>
  <c r="I131" i="15"/>
  <c r="H131" i="15"/>
  <c r="K130" i="15"/>
  <c r="G130" i="15" s="1"/>
  <c r="J130" i="15"/>
  <c r="I130" i="15"/>
  <c r="H130" i="15"/>
  <c r="K129" i="15"/>
  <c r="G129" i="15" s="1"/>
  <c r="J129" i="15"/>
  <c r="I129" i="15"/>
  <c r="H129" i="15"/>
  <c r="K128" i="15"/>
  <c r="G128" i="15" s="1"/>
  <c r="J128" i="15"/>
  <c r="I128" i="15"/>
  <c r="H128" i="15"/>
  <c r="K127" i="15"/>
  <c r="J127" i="15"/>
  <c r="I127" i="15"/>
  <c r="H127" i="15"/>
  <c r="G127" i="15"/>
  <c r="K126" i="15"/>
  <c r="J126" i="15"/>
  <c r="I126" i="15"/>
  <c r="H126" i="15"/>
  <c r="G126" i="15"/>
  <c r="K125" i="15"/>
  <c r="J125" i="15"/>
  <c r="I125" i="15"/>
  <c r="H125" i="15"/>
  <c r="G125" i="15"/>
  <c r="K124" i="15"/>
  <c r="J124" i="15"/>
  <c r="I124" i="15"/>
  <c r="H124" i="15"/>
  <c r="G124" i="15"/>
  <c r="K123" i="15"/>
  <c r="G123" i="15" s="1"/>
  <c r="J123" i="15"/>
  <c r="I123" i="15"/>
  <c r="H123" i="15"/>
  <c r="K122" i="15"/>
  <c r="G122" i="15" s="1"/>
  <c r="J122" i="15"/>
  <c r="I122" i="15"/>
  <c r="H122" i="15"/>
  <c r="K121" i="15"/>
  <c r="G121" i="15" s="1"/>
  <c r="J121" i="15"/>
  <c r="I121" i="15"/>
  <c r="H121" i="15"/>
  <c r="K120" i="15"/>
  <c r="G120" i="15" s="1"/>
  <c r="J120" i="15"/>
  <c r="I120" i="15"/>
  <c r="H120" i="15"/>
  <c r="K119" i="15"/>
  <c r="J119" i="15"/>
  <c r="I119" i="15"/>
  <c r="H119" i="15"/>
  <c r="G119" i="15"/>
  <c r="K118" i="15"/>
  <c r="J118" i="15"/>
  <c r="I118" i="15"/>
  <c r="H118" i="15"/>
  <c r="G118" i="15"/>
  <c r="K117" i="15"/>
  <c r="J117" i="15"/>
  <c r="I117" i="15"/>
  <c r="H117" i="15"/>
  <c r="G117" i="15"/>
  <c r="K116" i="15"/>
  <c r="J116" i="15"/>
  <c r="I116" i="15"/>
  <c r="H116" i="15"/>
  <c r="G116" i="15"/>
  <c r="K115" i="15"/>
  <c r="G115" i="15" s="1"/>
  <c r="J115" i="15"/>
  <c r="I115" i="15"/>
  <c r="H115" i="15"/>
  <c r="K114" i="15"/>
  <c r="G114" i="15" s="1"/>
  <c r="J114" i="15"/>
  <c r="I114" i="15"/>
  <c r="H114" i="15"/>
  <c r="K113" i="15"/>
  <c r="G113" i="15" s="1"/>
  <c r="J113" i="15"/>
  <c r="I113" i="15"/>
  <c r="H113" i="15"/>
  <c r="K112" i="15"/>
  <c r="G112" i="15" s="1"/>
  <c r="J112" i="15"/>
  <c r="I112" i="15"/>
  <c r="H112" i="15"/>
  <c r="K111" i="15"/>
  <c r="J111" i="15"/>
  <c r="I111" i="15"/>
  <c r="H111" i="15"/>
  <c r="G111" i="15"/>
  <c r="K110" i="15"/>
  <c r="J110" i="15"/>
  <c r="I110" i="15"/>
  <c r="H110" i="15"/>
  <c r="G110" i="15"/>
  <c r="K109" i="15"/>
  <c r="J109" i="15"/>
  <c r="I109" i="15"/>
  <c r="H109" i="15"/>
  <c r="G109" i="15"/>
  <c r="K108" i="15"/>
  <c r="J108" i="15"/>
  <c r="I108" i="15"/>
  <c r="H108" i="15"/>
  <c r="G108" i="15"/>
  <c r="K107" i="15"/>
  <c r="G107" i="15" s="1"/>
  <c r="J107" i="15"/>
  <c r="I107" i="15"/>
  <c r="H107" i="15"/>
  <c r="K106" i="15"/>
  <c r="G106" i="15" s="1"/>
  <c r="J106" i="15"/>
  <c r="I106" i="15"/>
  <c r="H106" i="15"/>
  <c r="K105" i="15"/>
  <c r="G105" i="15" s="1"/>
  <c r="J105" i="15"/>
  <c r="I105" i="15"/>
  <c r="H105" i="15"/>
  <c r="K104" i="15"/>
  <c r="G104" i="15" s="1"/>
  <c r="J104" i="15"/>
  <c r="I104" i="15"/>
  <c r="H104" i="15"/>
  <c r="K103" i="15"/>
  <c r="J103" i="15"/>
  <c r="I103" i="15"/>
  <c r="H103" i="15"/>
  <c r="G103" i="15"/>
  <c r="K102" i="15"/>
  <c r="J102" i="15"/>
  <c r="I102" i="15"/>
  <c r="H102" i="15"/>
  <c r="G102" i="15"/>
  <c r="K101" i="15"/>
  <c r="J101" i="15"/>
  <c r="I101" i="15"/>
  <c r="H101" i="15"/>
  <c r="G101" i="15"/>
  <c r="K100" i="15"/>
  <c r="J100" i="15"/>
  <c r="I100" i="15"/>
  <c r="H100" i="15"/>
  <c r="G100" i="15"/>
  <c r="K99" i="15"/>
  <c r="G99" i="15" s="1"/>
  <c r="J99" i="15"/>
  <c r="I99" i="15"/>
  <c r="H99" i="15"/>
  <c r="K98" i="15"/>
  <c r="G98" i="15" s="1"/>
  <c r="J98" i="15"/>
  <c r="I98" i="15"/>
  <c r="H98" i="15"/>
  <c r="K97" i="15"/>
  <c r="G97" i="15" s="1"/>
  <c r="J97" i="15"/>
  <c r="I97" i="15"/>
  <c r="H97" i="15"/>
  <c r="K96" i="15"/>
  <c r="G96" i="15" s="1"/>
  <c r="J96" i="15"/>
  <c r="I96" i="15"/>
  <c r="H96" i="15"/>
  <c r="K95" i="15"/>
  <c r="J95" i="15"/>
  <c r="I95" i="15"/>
  <c r="H95" i="15"/>
  <c r="G95" i="15"/>
  <c r="K94" i="15"/>
  <c r="J94" i="15"/>
  <c r="I94" i="15"/>
  <c r="H94" i="15"/>
  <c r="G94" i="15"/>
  <c r="K93" i="15"/>
  <c r="J93" i="15"/>
  <c r="I93" i="15"/>
  <c r="H93" i="15"/>
  <c r="G93" i="15"/>
  <c r="K92" i="15"/>
  <c r="J92" i="15"/>
  <c r="I92" i="15"/>
  <c r="H92" i="15"/>
  <c r="G92" i="15"/>
  <c r="K91" i="15"/>
  <c r="G91" i="15" s="1"/>
  <c r="J91" i="15"/>
  <c r="I91" i="15"/>
  <c r="H91" i="15"/>
  <c r="K90" i="15"/>
  <c r="G90" i="15" s="1"/>
  <c r="J90" i="15"/>
  <c r="I90" i="15"/>
  <c r="H90" i="15"/>
  <c r="K89" i="15"/>
  <c r="G89" i="15" s="1"/>
  <c r="J89" i="15"/>
  <c r="I89" i="15"/>
  <c r="H89" i="15"/>
  <c r="K88" i="15"/>
  <c r="G88" i="15" s="1"/>
  <c r="J88" i="15"/>
  <c r="I88" i="15"/>
  <c r="H88" i="15"/>
  <c r="K87" i="15"/>
  <c r="J87" i="15"/>
  <c r="I87" i="15"/>
  <c r="H87" i="15"/>
  <c r="G87" i="15"/>
  <c r="K86" i="15"/>
  <c r="J86" i="15"/>
  <c r="I86" i="15"/>
  <c r="H86" i="15"/>
  <c r="G86" i="15"/>
  <c r="K85" i="15"/>
  <c r="J85" i="15"/>
  <c r="I85" i="15"/>
  <c r="H85" i="15"/>
  <c r="G85" i="15"/>
  <c r="K84" i="15"/>
  <c r="J84" i="15"/>
  <c r="I84" i="15"/>
  <c r="H84" i="15"/>
  <c r="G84" i="15"/>
  <c r="K83" i="15"/>
  <c r="G83" i="15" s="1"/>
  <c r="J83" i="15"/>
  <c r="I83" i="15"/>
  <c r="H83" i="15"/>
  <c r="K82" i="15"/>
  <c r="G82" i="15" s="1"/>
  <c r="J82" i="15"/>
  <c r="I82" i="15"/>
  <c r="H82" i="15"/>
  <c r="K81" i="15"/>
  <c r="G81" i="15" s="1"/>
  <c r="J81" i="15"/>
  <c r="I81" i="15"/>
  <c r="H81" i="15"/>
  <c r="K80" i="15"/>
  <c r="G80" i="15" s="1"/>
  <c r="J80" i="15"/>
  <c r="I80" i="15"/>
  <c r="H80" i="15"/>
  <c r="K79" i="15"/>
  <c r="J79" i="15"/>
  <c r="I79" i="15"/>
  <c r="H79" i="15"/>
  <c r="G79" i="15"/>
  <c r="K78" i="15"/>
  <c r="J78" i="15"/>
  <c r="I78" i="15"/>
  <c r="H78" i="15"/>
  <c r="G78" i="15"/>
  <c r="K77" i="15"/>
  <c r="J77" i="15"/>
  <c r="I77" i="15"/>
  <c r="H77" i="15"/>
  <c r="G77" i="15"/>
  <c r="K76" i="15"/>
  <c r="J76" i="15"/>
  <c r="I76" i="15"/>
  <c r="H76" i="15"/>
  <c r="G76" i="15"/>
  <c r="K75" i="15"/>
  <c r="G75" i="15" s="1"/>
  <c r="J75" i="15"/>
  <c r="I75" i="15"/>
  <c r="H75" i="15"/>
  <c r="K74" i="15"/>
  <c r="G74" i="15" s="1"/>
  <c r="J74" i="15"/>
  <c r="I74" i="15"/>
  <c r="H74" i="15"/>
  <c r="K73" i="15"/>
  <c r="G73" i="15" s="1"/>
  <c r="J73" i="15"/>
  <c r="I73" i="15"/>
  <c r="H73" i="15"/>
  <c r="K72" i="15"/>
  <c r="G72" i="15" s="1"/>
  <c r="J72" i="15"/>
  <c r="I72" i="15"/>
  <c r="H72" i="15"/>
  <c r="K71" i="15"/>
  <c r="J71" i="15"/>
  <c r="I71" i="15"/>
  <c r="H71" i="15"/>
  <c r="G71" i="15"/>
  <c r="K70" i="15"/>
  <c r="J70" i="15"/>
  <c r="I70" i="15"/>
  <c r="H70" i="15"/>
  <c r="G70" i="15"/>
  <c r="K69" i="15"/>
  <c r="J69" i="15"/>
  <c r="I69" i="15"/>
  <c r="H69" i="15"/>
  <c r="G69" i="15"/>
  <c r="K68" i="15"/>
  <c r="J68" i="15"/>
  <c r="I68" i="15"/>
  <c r="H68" i="15"/>
  <c r="G68" i="15"/>
  <c r="K67" i="15"/>
  <c r="G67" i="15" s="1"/>
  <c r="J67" i="15"/>
  <c r="I67" i="15"/>
  <c r="H67" i="15"/>
  <c r="K66" i="15"/>
  <c r="G66" i="15" s="1"/>
  <c r="J66" i="15"/>
  <c r="I66" i="15"/>
  <c r="H66" i="15"/>
  <c r="K65" i="15"/>
  <c r="G65" i="15" s="1"/>
  <c r="J65" i="15"/>
  <c r="I65" i="15"/>
  <c r="H65" i="15"/>
  <c r="K64" i="15"/>
  <c r="G64" i="15" s="1"/>
  <c r="J64" i="15"/>
  <c r="I64" i="15"/>
  <c r="H64" i="15"/>
  <c r="K63" i="15"/>
  <c r="J63" i="15"/>
  <c r="I63" i="15"/>
  <c r="H63" i="15"/>
  <c r="G63" i="15"/>
  <c r="K62" i="15"/>
  <c r="J62" i="15"/>
  <c r="I62" i="15"/>
  <c r="H62" i="15"/>
  <c r="G62" i="15"/>
  <c r="K61" i="15"/>
  <c r="J61" i="15"/>
  <c r="I61" i="15"/>
  <c r="H61" i="15"/>
  <c r="G61" i="15"/>
  <c r="K60" i="15"/>
  <c r="J60" i="15"/>
  <c r="I60" i="15"/>
  <c r="H60" i="15"/>
  <c r="G60" i="15"/>
  <c r="K59" i="15"/>
  <c r="G59" i="15" s="1"/>
  <c r="J59" i="15"/>
  <c r="I59" i="15"/>
  <c r="H59" i="15"/>
  <c r="K58" i="15"/>
  <c r="G58" i="15" s="1"/>
  <c r="J58" i="15"/>
  <c r="I58" i="15"/>
  <c r="H58" i="15"/>
  <c r="K57" i="15"/>
  <c r="G57" i="15" s="1"/>
  <c r="J57" i="15"/>
  <c r="I57" i="15"/>
  <c r="H57" i="15"/>
  <c r="K56" i="15"/>
  <c r="G56" i="15" s="1"/>
  <c r="J56" i="15"/>
  <c r="I56" i="15"/>
  <c r="H56" i="15"/>
  <c r="K55" i="15"/>
  <c r="J55" i="15"/>
  <c r="I55" i="15"/>
  <c r="H55" i="15"/>
  <c r="G55" i="15"/>
  <c r="K54" i="15"/>
  <c r="J54" i="15"/>
  <c r="I54" i="15"/>
  <c r="H54" i="15"/>
  <c r="G54" i="15"/>
  <c r="K53" i="15"/>
  <c r="J53" i="15"/>
  <c r="I53" i="15"/>
  <c r="H53" i="15"/>
  <c r="G53" i="15"/>
  <c r="K52" i="15"/>
  <c r="J52" i="15"/>
  <c r="I52" i="15"/>
  <c r="H52" i="15"/>
  <c r="G52" i="15"/>
  <c r="K51" i="15"/>
  <c r="G51" i="15" s="1"/>
  <c r="J51" i="15"/>
  <c r="I51" i="15"/>
  <c r="H51" i="15"/>
  <c r="K50" i="15"/>
  <c r="G50" i="15" s="1"/>
  <c r="J50" i="15"/>
  <c r="I50" i="15"/>
  <c r="H50" i="15"/>
  <c r="K49" i="15"/>
  <c r="G49" i="15" s="1"/>
  <c r="J49" i="15"/>
  <c r="I49" i="15"/>
  <c r="H49" i="15"/>
  <c r="K48" i="15"/>
  <c r="G48" i="15" s="1"/>
  <c r="J48" i="15"/>
  <c r="I48" i="15"/>
  <c r="H48" i="15"/>
  <c r="K47" i="15"/>
  <c r="J47" i="15"/>
  <c r="I47" i="15"/>
  <c r="H47" i="15"/>
  <c r="G47" i="15"/>
  <c r="K46" i="15"/>
  <c r="J46" i="15"/>
  <c r="I46" i="15"/>
  <c r="H46" i="15"/>
  <c r="G46" i="15"/>
  <c r="K45" i="15"/>
  <c r="J45" i="15"/>
  <c r="I45" i="15"/>
  <c r="H45" i="15"/>
  <c r="G45" i="15"/>
  <c r="K44" i="15"/>
  <c r="J44" i="15"/>
  <c r="I44" i="15"/>
  <c r="H44" i="15"/>
  <c r="G44" i="15"/>
  <c r="K43" i="15"/>
  <c r="G43" i="15" s="1"/>
  <c r="J43" i="15"/>
  <c r="I43" i="15"/>
  <c r="H43" i="15"/>
  <c r="K42" i="15"/>
  <c r="G42" i="15" s="1"/>
  <c r="J42" i="15"/>
  <c r="I42" i="15"/>
  <c r="H42" i="15"/>
  <c r="K41" i="15"/>
  <c r="G41" i="15" s="1"/>
  <c r="J41" i="15"/>
  <c r="I41" i="15"/>
  <c r="H41" i="15"/>
  <c r="K40" i="15"/>
  <c r="G40" i="15" s="1"/>
  <c r="J40" i="15"/>
  <c r="I40" i="15"/>
  <c r="H40" i="15"/>
  <c r="K39" i="15"/>
  <c r="J39" i="15"/>
  <c r="I39" i="15"/>
  <c r="H39" i="15"/>
  <c r="G39" i="15"/>
  <c r="K38" i="15"/>
  <c r="J38" i="15"/>
  <c r="I38" i="15"/>
  <c r="H38" i="15"/>
  <c r="G38" i="15"/>
  <c r="K37" i="15"/>
  <c r="J37" i="15"/>
  <c r="I37" i="15"/>
  <c r="H37" i="15"/>
  <c r="G37" i="15"/>
  <c r="K36" i="15"/>
  <c r="J36" i="15"/>
  <c r="I36" i="15"/>
  <c r="H36" i="15"/>
  <c r="G36" i="15"/>
  <c r="K35" i="15"/>
  <c r="G35" i="15" s="1"/>
  <c r="J35" i="15"/>
  <c r="I35" i="15"/>
  <c r="H35" i="15"/>
  <c r="K34" i="15"/>
  <c r="G34" i="15" s="1"/>
  <c r="J34" i="15"/>
  <c r="I34" i="15"/>
  <c r="H34" i="15"/>
  <c r="K33" i="15"/>
  <c r="G33" i="15" s="1"/>
  <c r="J33" i="15"/>
  <c r="I33" i="15"/>
  <c r="H33" i="15"/>
  <c r="K32" i="15"/>
  <c r="G32" i="15" s="1"/>
  <c r="J32" i="15"/>
  <c r="I32" i="15"/>
  <c r="H32" i="15"/>
  <c r="K31" i="15"/>
  <c r="J31" i="15"/>
  <c r="I31" i="15"/>
  <c r="H31" i="15"/>
  <c r="G31" i="15"/>
  <c r="K30" i="15"/>
  <c r="J30" i="15"/>
  <c r="I30" i="15"/>
  <c r="H30" i="15"/>
  <c r="G30" i="15"/>
  <c r="K29" i="15"/>
  <c r="J29" i="15"/>
  <c r="I29" i="15"/>
  <c r="H29" i="15"/>
  <c r="G29" i="15"/>
  <c r="K28" i="15"/>
  <c r="J28" i="15"/>
  <c r="I28" i="15"/>
  <c r="H28" i="15"/>
  <c r="G28" i="15"/>
  <c r="K27" i="15"/>
  <c r="G27" i="15" s="1"/>
  <c r="J27" i="15"/>
  <c r="I27" i="15"/>
  <c r="H27" i="15"/>
  <c r="K26" i="15"/>
  <c r="G26" i="15" s="1"/>
  <c r="J26" i="15"/>
  <c r="I26" i="15"/>
  <c r="H26" i="15"/>
  <c r="K25" i="15"/>
  <c r="G25" i="15" s="1"/>
  <c r="J25" i="15"/>
  <c r="I25" i="15"/>
  <c r="H25" i="15"/>
  <c r="K24" i="15"/>
  <c r="G24" i="15" s="1"/>
  <c r="J24" i="15"/>
  <c r="I24" i="15"/>
  <c r="H24" i="15"/>
  <c r="K23" i="15"/>
  <c r="J23" i="15"/>
  <c r="I23" i="15"/>
  <c r="H23" i="15"/>
  <c r="G23" i="15"/>
  <c r="K22" i="15"/>
  <c r="J22" i="15"/>
  <c r="I22" i="15"/>
  <c r="H22" i="15"/>
  <c r="G22" i="15"/>
  <c r="K21" i="15"/>
  <c r="J21" i="15"/>
  <c r="I21" i="15"/>
  <c r="H21" i="15"/>
  <c r="G21" i="15"/>
  <c r="K20" i="15"/>
  <c r="J20" i="15"/>
  <c r="I20" i="15"/>
  <c r="H20" i="15"/>
  <c r="G20" i="15"/>
  <c r="K19" i="15"/>
  <c r="G19" i="15" s="1"/>
  <c r="J19" i="15"/>
  <c r="I19" i="15"/>
  <c r="H19" i="15"/>
  <c r="K18" i="15"/>
  <c r="G18" i="15" s="1"/>
  <c r="J18" i="15"/>
  <c r="I18" i="15"/>
  <c r="H18" i="15"/>
  <c r="K17" i="15"/>
  <c r="G17" i="15" s="1"/>
  <c r="J17" i="15"/>
  <c r="I17" i="15"/>
  <c r="H17" i="15"/>
  <c r="K16" i="15"/>
  <c r="G16" i="15" s="1"/>
  <c r="J16" i="15"/>
  <c r="I16" i="15"/>
  <c r="H16" i="15"/>
  <c r="K15" i="15"/>
  <c r="J15" i="15"/>
  <c r="I15" i="15"/>
  <c r="H15" i="15"/>
  <c r="G15" i="15"/>
  <c r="K14" i="15"/>
  <c r="J14" i="15"/>
  <c r="I14" i="15"/>
  <c r="H14" i="15"/>
  <c r="G14" i="15"/>
  <c r="K13" i="15"/>
  <c r="J13" i="15"/>
  <c r="I13" i="15"/>
  <c r="H13" i="15"/>
  <c r="G13" i="15"/>
  <c r="K12" i="15"/>
  <c r="J12" i="15"/>
  <c r="I12" i="15"/>
  <c r="H12" i="15"/>
  <c r="G12" i="15"/>
  <c r="K11" i="15"/>
  <c r="G11" i="15" s="1"/>
  <c r="J11" i="15"/>
  <c r="I11" i="15"/>
  <c r="H11" i="15"/>
  <c r="K10" i="15"/>
  <c r="G10" i="15" s="1"/>
  <c r="J10" i="15"/>
  <c r="I10" i="15"/>
  <c r="H10" i="15"/>
  <c r="K9" i="15"/>
  <c r="G9" i="15" s="1"/>
  <c r="J9" i="15"/>
  <c r="I9" i="15"/>
  <c r="H9" i="15"/>
  <c r="K8" i="15"/>
  <c r="G8" i="15" s="1"/>
  <c r="J8" i="15"/>
  <c r="I8" i="15"/>
  <c r="H8" i="15"/>
  <c r="K7" i="15"/>
  <c r="J7" i="15"/>
  <c r="I7" i="15"/>
  <c r="H7" i="15"/>
  <c r="G7" i="15"/>
  <c r="K6" i="15"/>
  <c r="J6" i="15"/>
  <c r="I6" i="15"/>
  <c r="H6" i="15"/>
  <c r="G6" i="15"/>
  <c r="K5" i="15"/>
  <c r="J5" i="15"/>
  <c r="I5" i="15"/>
  <c r="H5" i="15"/>
  <c r="G5" i="15"/>
  <c r="K4" i="15"/>
  <c r="J4" i="15"/>
  <c r="I4" i="15"/>
  <c r="H4" i="15"/>
  <c r="G4" i="15"/>
  <c r="K3" i="15"/>
  <c r="G3" i="15" s="1"/>
  <c r="J3" i="15"/>
  <c r="I3" i="15"/>
  <c r="H3" i="15"/>
  <c r="K2" i="15"/>
  <c r="G2" i="15" s="1"/>
  <c r="J2" i="15"/>
  <c r="I2" i="15"/>
  <c r="H2" i="15"/>
  <c r="H513" i="15" s="1" a="1"/>
  <c r="K1" i="15"/>
  <c r="J1" i="15"/>
  <c r="I1" i="15"/>
  <c r="H1" i="15"/>
  <c r="D75" i="5"/>
  <c r="G2" i="2"/>
  <c r="H2" i="2" s="1"/>
  <c r="I2" i="2" s="1"/>
  <c r="J2" i="2" s="1"/>
  <c r="K2" i="2" s="1"/>
  <c r="C51" i="5" l="1"/>
  <c r="G4" i="2" a="1"/>
  <c r="G4" i="2" s="1"/>
  <c r="G5" i="2" s="1"/>
  <c r="D34" i="5"/>
  <c r="D37" i="5" s="1"/>
  <c r="D39" i="5" s="1"/>
  <c r="D42" i="5" s="1"/>
  <c r="C34" i="5"/>
  <c r="F8" i="5"/>
  <c r="D58" i="5"/>
  <c r="D53" i="5"/>
  <c r="F16" i="5" s="1"/>
  <c r="D76" i="5"/>
  <c r="K513" i="15"/>
  <c r="J513" i="15"/>
  <c r="I513" i="15"/>
  <c r="H513" i="15"/>
  <c r="H515" i="15"/>
  <c r="H518" i="15" a="1"/>
  <c r="D80" i="5"/>
  <c r="D61" i="5" l="1"/>
  <c r="D62" i="5" s="1"/>
  <c r="J4" i="2"/>
  <c r="J5" i="2" s="1"/>
  <c r="H4" i="2"/>
  <c r="H5" i="2" s="1"/>
  <c r="I4" i="2"/>
  <c r="K4" i="2"/>
  <c r="F49" i="5"/>
  <c r="D74" i="5"/>
  <c r="I518" i="15"/>
  <c r="H518" i="15"/>
  <c r="H520" i="15" s="1"/>
  <c r="I5" i="2" l="1"/>
  <c r="K5" i="2"/>
  <c r="D5" i="2"/>
  <c r="E5" i="2"/>
  <c r="E1238" i="7"/>
  <c r="D1238" i="7"/>
  <c r="C1238" i="7"/>
  <c r="B1238" i="7"/>
  <c r="F5" i="2" l="1"/>
  <c r="C5" i="2"/>
  <c r="F60" i="5" l="1"/>
  <c r="F52" i="5"/>
  <c r="F41" i="5"/>
  <c r="F38" i="5"/>
  <c r="F32" i="5"/>
  <c r="F33" i="5"/>
  <c r="F31" i="5"/>
  <c r="F36" i="5"/>
  <c r="K27" i="5"/>
  <c r="H14" i="12" s="1"/>
  <c r="F57" i="5" l="1"/>
  <c r="D81" i="5"/>
  <c r="F18" i="5"/>
  <c r="C12" i="22" s="1"/>
  <c r="C13" i="22" s="1"/>
  <c r="F17" i="5"/>
  <c r="H52" i="5" s="1"/>
  <c r="C58" i="5"/>
  <c r="C98" i="5"/>
  <c r="F43" i="5"/>
  <c r="C37" i="5"/>
  <c r="C39" i="5" s="1"/>
  <c r="C42" i="5" s="1"/>
  <c r="F13" i="5"/>
  <c r="D65" i="5"/>
  <c r="F65" i="5" s="1"/>
  <c r="F56" i="5"/>
  <c r="F58" i="5"/>
  <c r="C65" i="5"/>
  <c r="F51" i="5"/>
  <c r="F9" i="5"/>
  <c r="F11" i="5"/>
  <c r="F27" i="5"/>
  <c r="C14" i="12" s="1"/>
  <c r="G27" i="5"/>
  <c r="D14" i="12" s="1"/>
  <c r="F30" i="5"/>
  <c r="H27" i="5"/>
  <c r="E14" i="12" s="1"/>
  <c r="I27" i="5"/>
  <c r="F14" i="12" s="1"/>
  <c r="C53" i="5"/>
  <c r="F12" i="5"/>
  <c r="J27" i="5"/>
  <c r="G14" i="12" s="1"/>
  <c r="F48" i="5"/>
  <c r="F10" i="5"/>
  <c r="C16" i="22" l="1"/>
  <c r="C15" i="22"/>
  <c r="G52" i="5"/>
  <c r="I52" i="5"/>
  <c r="K52" i="5"/>
  <c r="G36" i="5"/>
  <c r="G30" i="5"/>
  <c r="D77" i="5"/>
  <c r="D78" i="5" s="1"/>
  <c r="D82" i="5" s="1"/>
  <c r="J52" i="5"/>
  <c r="G33" i="5"/>
  <c r="G75" i="5" s="1"/>
  <c r="F34" i="5"/>
  <c r="C61" i="5"/>
  <c r="C62" i="5" s="1"/>
  <c r="C64" i="5"/>
  <c r="G48" i="5" l="1"/>
  <c r="D16" i="12"/>
  <c r="G32" i="5"/>
  <c r="G50" i="5"/>
  <c r="G31" i="5"/>
  <c r="H30" i="5"/>
  <c r="G56" i="5"/>
  <c r="G49" i="5"/>
  <c r="K23" i="5"/>
  <c r="F53" i="5"/>
  <c r="F61" i="5"/>
  <c r="F37" i="5"/>
  <c r="G65" i="5" l="1"/>
  <c r="G77" i="5" s="1"/>
  <c r="H32" i="5"/>
  <c r="E16" i="12"/>
  <c r="I30" i="5"/>
  <c r="G34" i="5"/>
  <c r="G51" i="5"/>
  <c r="G53" i="5" s="1"/>
  <c r="H56" i="5"/>
  <c r="H31" i="5"/>
  <c r="H48" i="5"/>
  <c r="H49" i="5"/>
  <c r="I33" i="5" s="1"/>
  <c r="I75" i="5" s="1"/>
  <c r="G76" i="5"/>
  <c r="H33" i="5"/>
  <c r="H75" i="5" s="1"/>
  <c r="H23" i="5"/>
  <c r="G23" i="5"/>
  <c r="J23" i="5"/>
  <c r="I23" i="5"/>
  <c r="F14" i="5"/>
  <c r="F42" i="5"/>
  <c r="F39" i="5"/>
  <c r="D64" i="5"/>
  <c r="F64" i="5" s="1"/>
  <c r="F62" i="5"/>
  <c r="G80" i="5"/>
  <c r="G64" i="5" l="1"/>
  <c r="D20" i="12"/>
  <c r="G37" i="5"/>
  <c r="G38" i="5" s="1"/>
  <c r="G39" i="5" s="1"/>
  <c r="G41" i="5" s="1"/>
  <c r="D18" i="12" s="1"/>
  <c r="D17" i="12"/>
  <c r="J30" i="5"/>
  <c r="G16" i="12" s="1"/>
  <c r="F16" i="12"/>
  <c r="I31" i="5"/>
  <c r="I32" i="5"/>
  <c r="I49" i="5"/>
  <c r="I76" i="5" s="1"/>
  <c r="I48" i="5"/>
  <c r="I56" i="5"/>
  <c r="G74" i="5"/>
  <c r="G78" i="5" s="1"/>
  <c r="G57" i="5"/>
  <c r="H36" i="5" s="1"/>
  <c r="H65" i="5"/>
  <c r="H77" i="5" s="1"/>
  <c r="H76" i="5"/>
  <c r="H50" i="5"/>
  <c r="H51" i="5" s="1"/>
  <c r="H53" i="5" s="1"/>
  <c r="H34" i="5"/>
  <c r="H57" i="5" l="1"/>
  <c r="H81" i="5" s="1"/>
  <c r="E20" i="12"/>
  <c r="J32" i="5"/>
  <c r="J48" i="5"/>
  <c r="J56" i="5"/>
  <c r="J31" i="5"/>
  <c r="J49" i="5"/>
  <c r="J76" i="5" s="1"/>
  <c r="K30" i="5"/>
  <c r="H16" i="12" s="1"/>
  <c r="H74" i="5"/>
  <c r="H78" i="5" s="1"/>
  <c r="E17" i="12"/>
  <c r="I34" i="5"/>
  <c r="I65" i="5"/>
  <c r="I77" i="5" s="1"/>
  <c r="J33" i="5"/>
  <c r="J75" i="5" s="1"/>
  <c r="G58" i="5"/>
  <c r="D21" i="12" s="1"/>
  <c r="G81" i="5"/>
  <c r="G82" i="5" s="1"/>
  <c r="H64" i="5"/>
  <c r="I50" i="5"/>
  <c r="I51" i="5" s="1"/>
  <c r="I53" i="5" s="1"/>
  <c r="G42" i="5"/>
  <c r="G60" i="5" s="1"/>
  <c r="G61" i="5" s="1"/>
  <c r="G62" i="5" s="1"/>
  <c r="D22" i="12" s="1"/>
  <c r="H80" i="5"/>
  <c r="H37" i="5"/>
  <c r="H58" i="5" l="1"/>
  <c r="E21" i="12" s="1"/>
  <c r="I36" i="5"/>
  <c r="I80" i="5" s="1"/>
  <c r="K56" i="5"/>
  <c r="J65" i="5"/>
  <c r="J77" i="5" s="1"/>
  <c r="K49" i="5"/>
  <c r="K76" i="5" s="1"/>
  <c r="I64" i="5"/>
  <c r="F20" i="12"/>
  <c r="K33" i="5"/>
  <c r="K75" i="5" s="1"/>
  <c r="K48" i="5"/>
  <c r="K32" i="5"/>
  <c r="K31" i="5"/>
  <c r="G84" i="5"/>
  <c r="D19" i="12"/>
  <c r="I74" i="5"/>
  <c r="I78" i="5" s="1"/>
  <c r="F17" i="12"/>
  <c r="J34" i="5"/>
  <c r="J50" i="5"/>
  <c r="J51" i="5" s="1"/>
  <c r="J53" i="5" s="1"/>
  <c r="I57" i="5"/>
  <c r="I81" i="5" s="1"/>
  <c r="H38" i="5"/>
  <c r="H39" i="5" s="1"/>
  <c r="H82" i="5"/>
  <c r="K65" i="5" l="1"/>
  <c r="K77" i="5" s="1"/>
  <c r="I37" i="5"/>
  <c r="I38" i="5" s="1"/>
  <c r="I39" i="5" s="1"/>
  <c r="J57" i="5"/>
  <c r="K36" i="5" s="1"/>
  <c r="G20" i="12"/>
  <c r="H84" i="5"/>
  <c r="E19" i="12"/>
  <c r="K34" i="5"/>
  <c r="K74" i="5" s="1"/>
  <c r="J74" i="5"/>
  <c r="J78" i="5" s="1"/>
  <c r="G17" i="12"/>
  <c r="I58" i="5"/>
  <c r="F21" i="12" s="1"/>
  <c r="K50" i="5"/>
  <c r="K51" i="5" s="1"/>
  <c r="K53" i="5" s="1"/>
  <c r="J64" i="5"/>
  <c r="J36" i="5"/>
  <c r="J80" i="5" s="1"/>
  <c r="I82" i="5"/>
  <c r="H41" i="5"/>
  <c r="E18" i="12" s="1"/>
  <c r="J81" i="5" l="1"/>
  <c r="J82" i="5" s="1"/>
  <c r="J58" i="5"/>
  <c r="G21" i="12" s="1"/>
  <c r="K78" i="5"/>
  <c r="H17" i="12"/>
  <c r="K64" i="5"/>
  <c r="H20" i="12"/>
  <c r="I84" i="5"/>
  <c r="F19" i="12"/>
  <c r="J37" i="5"/>
  <c r="J38" i="5" s="1"/>
  <c r="J39" i="5" s="1"/>
  <c r="K57" i="5"/>
  <c r="K81" i="5" s="1"/>
  <c r="H42" i="5"/>
  <c r="H60" i="5" s="1"/>
  <c r="H61" i="5" s="1"/>
  <c r="H62" i="5" s="1"/>
  <c r="E22" i="12" s="1"/>
  <c r="I41" i="5"/>
  <c r="F18" i="12" s="1"/>
  <c r="K80" i="5"/>
  <c r="K37" i="5"/>
  <c r="J84" i="5" l="1"/>
  <c r="G19" i="12"/>
  <c r="K58" i="5"/>
  <c r="H21" i="12" s="1"/>
  <c r="J41" i="5"/>
  <c r="G18" i="12" s="1"/>
  <c r="K38" i="5"/>
  <c r="K39" i="5" s="1"/>
  <c r="K82" i="5"/>
  <c r="I42" i="5"/>
  <c r="I60" i="5" s="1"/>
  <c r="C89" i="5" l="1"/>
  <c r="C90" i="5" s="1"/>
  <c r="H19" i="12"/>
  <c r="K41" i="5"/>
  <c r="H18" i="12" s="1"/>
  <c r="C92" i="5"/>
  <c r="C93" i="5" s="1"/>
  <c r="J42" i="5"/>
  <c r="J60" i="5" s="1"/>
  <c r="K84" i="5"/>
  <c r="I61" i="5"/>
  <c r="I62" i="5" s="1"/>
  <c r="F22" i="12" s="1"/>
  <c r="C95" i="5" l="1"/>
  <c r="C97" i="5" s="1"/>
  <c r="C99" i="5" s="1"/>
  <c r="J61" i="5"/>
  <c r="J62" i="5" s="1"/>
  <c r="G22" i="12" s="1"/>
  <c r="K42" i="5"/>
  <c r="K60" i="5" s="1"/>
  <c r="D132" i="5" l="1"/>
  <c r="D141" i="5" s="1"/>
  <c r="C19" i="22"/>
  <c r="C107" i="5"/>
  <c r="D122" i="5"/>
  <c r="C100" i="5"/>
  <c r="C20" i="22" s="1"/>
  <c r="K61" i="5"/>
  <c r="K62" i="5" s="1"/>
  <c r="H22" i="12" s="1"/>
  <c r="C25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Ellis</author>
  </authors>
  <commentList>
    <comment ref="E6" authorId="0" shapeId="0" xr:uid="{E6016E8C-C731-4659-8F14-829D210B6DDD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these could come from most recent ratios, average of past ratios, or think about how they would change in the future</t>
        </r>
      </text>
    </comment>
    <comment ref="B21" authorId="0" shapeId="0" xr:uid="{A270AB5A-B4F0-4BC8-AB32-72CC7FDEFD7D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Here you can build out assumptions over time that might change, they can start from static ones and you can tweak them, and have them feed into the model below</t>
        </r>
      </text>
    </comment>
    <comment ref="F28" authorId="0" shapeId="0" xr:uid="{779BBA13-8093-4CF8-8683-C42EB5B889DE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Repeat the old numbers for simplicity in creating formulas in projections, now can fill all using same growth logic
</t>
        </r>
      </text>
    </comment>
    <comment ref="B61" authorId="0" shapeId="0" xr:uid="{0F17C52A-0866-4F4C-9235-F7D71AFCB082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every model needs a plug so the balance sheet balances, we will make that the all other equity line. It could be debt, but in this case we are fixing a target debt ratio and it is easier this way</t>
        </r>
      </text>
    </comment>
  </commentList>
</comments>
</file>

<file path=xl/sharedStrings.xml><?xml version="1.0" encoding="utf-8"?>
<sst xmlns="http://schemas.openxmlformats.org/spreadsheetml/2006/main" count="1913" uniqueCount="527">
  <si>
    <t>NAME:</t>
  </si>
  <si>
    <t>TICKER SYMBOL:</t>
  </si>
  <si>
    <t>PRIMARY SIC CODE:</t>
  </si>
  <si>
    <t>STOCK EXCHANGE:</t>
  </si>
  <si>
    <t>11</t>
  </si>
  <si>
    <t>New York Stock Exchange</t>
  </si>
  <si>
    <t>CUSIP:</t>
  </si>
  <si>
    <t>STATEMENT OF FINANCIAL POSITION</t>
  </si>
  <si>
    <t>Fiscal Year: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</si>
  <si>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</si>
  <si>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</si>
  <si>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</si>
  <si>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</si>
  <si>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</si>
  <si>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</si>
  <si>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</si>
  <si>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</si>
  <si>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</si>
  <si>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</si>
  <si>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</si>
  <si>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</si>
  <si>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>(FYR Ending):</t>
  </si>
  <si>
    <t>( N/A )</t>
  </si>
  <si>
    <t>ASSETS</t>
  </si>
  <si>
    <t>    Cash &amp; Equivalents</t>
  </si>
  <si>
    <t>    Receivables - Total (Net)</t>
  </si>
  <si>
    <t>    Inventories - Total</t>
  </si>
  <si>
    <t>    Prepaid Expenses</t>
  </si>
  <si>
    <t>    Current Assets - Other</t>
  </si>
  <si>
    <t>Current Assets - Total</t>
  </si>
  <si>
    <t>    Plant, Property &amp; Equip (Gross)</t>
  </si>
  <si>
    <t>    Accumulated Depreciation</t>
  </si>
  <si>
    <t>Plant, Property &amp; Equip (Net)</t>
  </si>
  <si>
    <t>    Investments at Equity</t>
  </si>
  <si>
    <t>    Investments and Advances - Other</t>
  </si>
  <si>
    <t>    Intangibles</t>
  </si>
  <si>
    <t>    Deferred Charges</t>
  </si>
  <si>
    <t>    Assets - Other</t>
  </si>
  <si>
    <t>TOTAL ASSETS</t>
  </si>
  <si>
    <t>LIABILITIES</t>
  </si>
  <si>
    <t>    Accounts Payable</t>
  </si>
  <si>
    <t>    Notes Payable</t>
  </si>
  <si>
    <t>    Accrued Expenses</t>
  </si>
  <si>
    <t>    Taxes Payable</t>
  </si>
  <si>
    <t>    Debt (Long-Term) Due In One Year</t>
  </si>
  <si>
    <t>    Other Current Liabilities</t>
  </si>
  <si>
    <t>Total Current Liabilities</t>
  </si>
  <si>
    <t>    Long Term Debt</t>
  </si>
  <si>
    <t>    Deferred Taxes (Balance Sheet)</t>
  </si>
  <si>
    <t>    Investment Tax Credit</t>
  </si>
  <si>
    <t>    Liabilities - Other</t>
  </si>
  <si>
    <t>    Noncontrolling Interest - Redeemable</t>
  </si>
  <si>
    <t>TOTAL LIABILITIES</t>
  </si>
  <si>
    <t>SHAREHOLDERS' EQUITY</t>
  </si>
  <si>
    <t>    Preferred Stock</t>
  </si>
  <si>
    <t>    Common Stock</t>
  </si>
  <si>
    <t>    Capital Surplus</t>
  </si>
  <si>
    <t>    Retained Earnings (Net Other)</t>
  </si>
  <si>
    <t>    Less: Treasury Stock</t>
  </si>
  <si>
    <t>Shareholders Equity - Parent</t>
  </si>
  <si>
    <t>Noncontrolling Interest - Nonredeemable</t>
  </si>
  <si>
    <t>TOTAL SHAREHOLDERS EQUITY</t>
  </si>
  <si>
    <t>TOTAL LIABILITIES AND EQUITY</t>
  </si>
  <si>
    <t>INCOME STATEMENT</t>
  </si>
  <si>
    <t>Sales (Net)</t>
  </si>
  <si>
    <t>    Cost of Goods Sold</t>
  </si>
  <si>
    <t>Gross Profit</t>
  </si>
  <si>
    <t>    Selling, General, &amp; Admin Expenses</t>
  </si>
  <si>
    <t>Operating Income Before Depreciation</t>
  </si>
  <si>
    <t>    Depreciation, Depletion, &amp; Amortiz</t>
  </si>
  <si>
    <t>Operating Income After Depreciation</t>
  </si>
  <si>
    <t>    Interest Expense</t>
  </si>
  <si>
    <t>    Non-Operating Income/Expense</t>
  </si>
  <si>
    <t>    Special Items</t>
  </si>
  <si>
    <t>Pretax Income</t>
  </si>
  <si>
    <t>    Income Taxes - Total</t>
  </si>
  <si>
    <t>    Minority Interest</t>
  </si>
  <si>
    <t>Income Before EI&amp;DO</t>
  </si>
  <si>
    <t>    Extraordinary Items</t>
  </si>
  <si>
    <t>    Discontinued Operations</t>
  </si>
  <si>
    <t>Net Income (Loss)</t>
  </si>
  <si>
    <t>    Preferred Dividends</t>
  </si>
  <si>
    <t>Available for Common Before EI&amp;DO</t>
  </si>
  <si>
    <t>    Common Stock Equivalents - Savings</t>
  </si>
  <si>
    <t>Adjusted Available for Common</t>
  </si>
  <si>
    <t>EARNINGS PER SHARE</t>
  </si>
  <si>
    <t>    EPS - Primary, Excluding EI&amp;DO</t>
  </si>
  <si>
    <t>    EPS - Primary, Including EI&amp;DO</t>
  </si>
  <si>
    <t>    EPS - Fully Diluted, Excluding EI&amp;DO</t>
  </si>
  <si>
    <t>    EPS - Fully Diluted, Including EI&amp;DO</t>
  </si>
  <si>
    <t>COMMON SHARES</t>
  </si>
  <si>
    <t>    Common Shares for Primary EPS Calculation</t>
  </si>
  <si>
    <t>    Common Shares for Fully Diluted EPS Calc.</t>
  </si>
  <si>
    <t>    Common Shares Outstanding at Fiscal Yr End</t>
  </si>
  <si>
    <t>STATEMENT OF RETAINED EARNINGS</t>
  </si>
  <si>
    <t>Retained Rearnings - Beginning Balance</t>
  </si>
  <si>
    <t>Net Income</t>
  </si>
  <si>
    <t>Cash Dividends</t>
  </si>
  <si>
    <t>Retained Earnings After Dividends</t>
  </si>
  <si>
    <t>Change - Foreign Currency Translation</t>
  </si>
  <si>
    <t>Adj. to Long-Term Marketable Securities</t>
  </si>
  <si>
    <t>Other CMP Adj,(Stock Splits/Retirement)</t>
  </si>
  <si>
    <t>Non-Compustat Adjustments (Plug Calculation)</t>
  </si>
  <si>
    <t>Retained Earnings - Ending Balance</t>
  </si>
  <si>
    <t>Retroactive Adjustments (Acct'g Chgs)</t>
  </si>
  <si>
    <t>Retained Earnings - After Adjustments</t>
  </si>
  <si>
    <t>STATEMENT OF CASH FLOWS</t>
  </si>
  <si>
    <t>INDIRECT OPERATING ACTIVITIES</t>
  </si>
  <si>
    <t>Income Before Extraordinary Items</t>
  </si>
  <si>
    <t>Depreciation and Amortizations</t>
  </si>
  <si>
    <t>Extraordinary Items and Disc. Operations</t>
  </si>
  <si>
    <t>Deferred Taxes</t>
  </si>
  <si>
    <t>Equity in Net Loss (Earnings)</t>
  </si>
  <si>
    <t>Sale of PPEq and Investments - Loss (Gain)</t>
  </si>
  <si>
    <t>Funds from Operations - Other</t>
  </si>
  <si>
    <t>Receivables - Decrease (Increase)</t>
  </si>
  <si>
    <t>Inventory - Decrease (Increase)</t>
  </si>
  <si>
    <t>Accounts/P and Accrued Liabs - Inc(Dec)</t>
  </si>
  <si>
    <t>Income Taxes - Accrued - Increase(Decrease)</t>
  </si>
  <si>
    <t>Other Assets and Liabilities - Net Change</t>
  </si>
  <si>
    <t>Operating Actiities - Net Cash Flow</t>
  </si>
  <si>
    <t>INVESTING ACTIVITIES</t>
  </si>
  <si>
    <t>Investments - Increase</t>
  </si>
  <si>
    <t>Sale of Investments</t>
  </si>
  <si>
    <t>Short term Investments - Change</t>
  </si>
  <si>
    <t>Capital Expenditures</t>
  </si>
  <si>
    <t>Sale of Property Plant and Equipment</t>
  </si>
  <si>
    <t>Acquisitions</t>
  </si>
  <si>
    <t>Investing Activities - Other</t>
  </si>
  <si>
    <t>Investing Activites - Net Cash Flow</t>
  </si>
  <si>
    <t>FINANCING ACTIVITIES</t>
  </si>
  <si>
    <t>Sale of Common and Preferred Stock</t>
  </si>
  <si>
    <t>Purchase of Common and Preferred Stock</t>
  </si>
  <si>
    <t>Long Term Debt - Issuance</t>
  </si>
  <si>
    <t>Long Term Debt - Reduction</t>
  </si>
  <si>
    <t>Current Debt - Changes</t>
  </si>
  <si>
    <t>Financing Activities - Other</t>
  </si>
  <si>
    <t>Financing Activities - Net Cash Flow</t>
  </si>
  <si>
    <t>Exchange Rate Effect</t>
  </si>
  <si>
    <t>Cash and Cash Equivalents - Change</t>
  </si>
  <si>
    <t>OTHER INFORMATION</t>
  </si>
  <si>
    <t>Interest Paid - Net&lt;</t>
  </si>
  <si>
    <t>Income Taxes Paid</t>
  </si>
  <si>
    <t>ADDITIONAL SCHEDULES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</si>
  <si>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</si>
  <si>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</si>
  <si>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</si>
  <si>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</si>
  <si>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</si>
  <si>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</si>
  <si>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</si>
  <si>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</si>
  <si>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Inventories - Total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</si>
  <si>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</si>
  <si>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</si>
  <si>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</si>
  <si>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</si>
  <si>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</si>
  <si>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</si>
  <si>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</si>
  <si>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</si>
  <si>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</si>
  <si>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</si>
  <si>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</si>
  <si>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</si>
  <si>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</si>
  <si>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</si>
  <si>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</si>
  <si>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</si>
  <si>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</si>
  <si>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</si>
  <si>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</si>
  <si>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</si>
  <si>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</si>
  <si>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</si>
  <si>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</si>
  <si>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</si>
  <si>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Income Taxes - Total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</si>
  <si>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</si>
  <si>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</si>
  <si>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</si>
  <si>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</si>
  <si>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</si>
  <si>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</si>
  <si>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ADDITIONAL DATA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</si>
  <si>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</si>
  <si>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</si>
  <si>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</si>
  <si>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</si>
  <si>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</si>
  <si>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</si>
  <si>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</si>
  <si>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</si>
  <si>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</si>
  <si>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</si>
  <si>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</si>
  <si>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</si>
  <si>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</si>
  <si>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</si>
  <si>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</si>
  <si>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Martgages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</si>
  <si>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</si>
  <si>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</si>
  <si>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</si>
  <si>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</si>
  <si>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</si>
  <si>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</si>
  <si>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</si>
  <si>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</si>
  <si>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</si>
  <si>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</si>
  <si>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</si>
  <si>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</si>
  <si>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</si>
  <si>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</si>
  <si>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</si>
  <si>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</si>
  <si>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</si>
  <si>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</si>
  <si>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</si>
  <si>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</si>
  <si>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</si>
  <si>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</si>
  <si>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</si>
  <si>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</si>
  <si>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</si>
  <si>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</si>
  <si>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</si>
  <si>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</si>
  <si>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</si>
  <si>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</si>
  <si>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</si>
  <si>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</si>
  <si>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</si>
  <si>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</si>
  <si>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</si>
  <si>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</si>
  <si>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INPUTS INTO FINANCIAL STATEMENTS AND MARKET RELATIONS</t>
  </si>
  <si>
    <t>Cash &amp; Equivalents</t>
  </si>
  <si>
    <t>Prepaid Expenses</t>
  </si>
  <si>
    <t>Current Assets - Other</t>
  </si>
  <si>
    <t>Plant, Property &amp; Equip (Gross)</t>
  </si>
  <si>
    <t>Accumulated Depreciation</t>
  </si>
  <si>
    <t>Investments at Equity</t>
  </si>
  <si>
    <t>Investments and Advances - Other</t>
  </si>
  <si>
    <t>Intangibles</t>
  </si>
  <si>
    <t>Deferred Charges</t>
  </si>
  <si>
    <t>Assets - Other</t>
  </si>
  <si>
    <t>Accounts Payable</t>
  </si>
  <si>
    <t>Notes Payable</t>
  </si>
  <si>
    <t>Accrued Expenses</t>
  </si>
  <si>
    <t>Taxes Payable</t>
  </si>
  <si>
    <t>Debt (Long-Term) Due In One Year</t>
  </si>
  <si>
    <t>Other Current Liabilities</t>
  </si>
  <si>
    <t>Long Term Debt</t>
  </si>
  <si>
    <t>Deferred Taxes (Balance Sheet)</t>
  </si>
  <si>
    <t>Liabilities - Other</t>
  </si>
  <si>
    <t>Noncontrolling Interest - Redeemable</t>
  </si>
  <si>
    <t>Common Stock</t>
  </si>
  <si>
    <t>Capital Surplus</t>
  </si>
  <si>
    <t>Retained Earnings (Net Other)</t>
  </si>
  <si>
    <t>Less: Treasury Stock</t>
  </si>
  <si>
    <t>Cost of Goods Sold</t>
  </si>
  <si>
    <t>Selling, General, &amp; Admin Expenses</t>
  </si>
  <si>
    <t>Depreciation, Depletion, &amp; Amortization</t>
  </si>
  <si>
    <t>Interest Expense</t>
  </si>
  <si>
    <t>Non-Operating Income/Expense</t>
  </si>
  <si>
    <t>Special Items</t>
  </si>
  <si>
    <t>Minority Interest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</si>
  <si>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</si>
  <si>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</si>
  <si>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</si>
  <si>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</si>
  <si>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</si>
  <si>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</si>
  <si>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</si>
  <si>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</si>
  <si>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</si>
  <si>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</si>
  <si>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</si>
  <si>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Operating Activities - Net Cash Flow</t>
  </si>
  <si>
    <t>CASH STATEMENT - SOURCE &amp; USE</t>
  </si>
  <si>
    <t>Interest Paid - Net</t>
  </si>
  <si>
    <t>Funds From Operations - Total</t>
  </si>
  <si>
    <t>Working Capital Changes - Other - Inc(Dec)</t>
  </si>
  <si>
    <t>Year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</si>
  <si>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</si>
  <si>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</si>
  <si>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</si>
  <si>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</si>
  <si>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</si>
  <si>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</si>
  <si>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</si>
  <si>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</si>
  <si>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</si>
  <si>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</si>
  <si>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>Valuation model with Proforma Projected Financials</t>
  </si>
  <si>
    <t>Assumptions Block</t>
  </si>
  <si>
    <t>Choose these yourself</t>
  </si>
  <si>
    <t>Sales growth per year for next 5 years</t>
  </si>
  <si>
    <t>Gross Fixed Assets (PPE)/Sales.</t>
  </si>
  <si>
    <t>Depreciation/Trailing Gross Fixed Assets</t>
  </si>
  <si>
    <t>Long Term Growth Rate in FCFE</t>
  </si>
  <si>
    <t>Current assets/Sales</t>
  </si>
  <si>
    <t>Long Term Growth Rate in Dividends</t>
  </si>
  <si>
    <t>Current liabilities/Sales</t>
  </si>
  <si>
    <t>Terminal P/E Value</t>
  </si>
  <si>
    <t>COGS/Sales</t>
  </si>
  <si>
    <t>Cost of Equity</t>
  </si>
  <si>
    <t>Buy/Sell/Hold Margin</t>
  </si>
  <si>
    <t>SGA/Sales</t>
  </si>
  <si>
    <t>Choice of Terminal Value for FCFE Model: 1= Gordon Growth, 2= Terminal PE model</t>
  </si>
  <si>
    <t>Interest /Trailing Debt</t>
  </si>
  <si>
    <t>Choice of Terminal Value for Dividend Model: 1= Gordon Growth, 2= Terminal PE model</t>
  </si>
  <si>
    <t>Dividend payout % of earnings</t>
  </si>
  <si>
    <t>Tax Rate</t>
  </si>
  <si>
    <t>Fixed Debt/Assets Ratio</t>
  </si>
  <si>
    <t>All Other Assets (Assume stays fixed $ amount)</t>
  </si>
  <si>
    <t>Shares Outstanding</t>
  </si>
  <si>
    <t>Projected Assumptions (can change from fixed over time)</t>
  </si>
  <si>
    <t>Year Relative to Today</t>
  </si>
  <si>
    <t>Sales Growth</t>
  </si>
  <si>
    <t>Debt/Assets</t>
  </si>
  <si>
    <t>Actual</t>
  </si>
  <si>
    <t>Projected --&gt;</t>
  </si>
  <si>
    <t>Fiscal Year</t>
  </si>
  <si>
    <t>Income Statement</t>
  </si>
  <si>
    <t>Sales</t>
  </si>
  <si>
    <t>COGS</t>
  </si>
  <si>
    <t>SGA</t>
  </si>
  <si>
    <t>Depreciation</t>
  </si>
  <si>
    <t>EBIT</t>
  </si>
  <si>
    <t>Interest</t>
  </si>
  <si>
    <t>Earnings before Tax</t>
  </si>
  <si>
    <t>Tax</t>
  </si>
  <si>
    <t>Earnings after Tax</t>
  </si>
  <si>
    <t>Dividends</t>
  </si>
  <si>
    <t>Contribution to Retained earnings</t>
  </si>
  <si>
    <t>Balance Sheet</t>
  </si>
  <si>
    <t>Current assets</t>
  </si>
  <si>
    <t>Fixed assets at cost (Gross PPE)</t>
  </si>
  <si>
    <t>Less Acc Depreciation</t>
  </si>
  <si>
    <t>Net fixed assets (Net PPE)</t>
  </si>
  <si>
    <t>All Other Assets</t>
  </si>
  <si>
    <t>Total assets</t>
  </si>
  <si>
    <t>Current liabilities</t>
  </si>
  <si>
    <t>Debt (all non current liabilities)</t>
  </si>
  <si>
    <t>Total Liabilities</t>
  </si>
  <si>
    <t>Retained earnings</t>
  </si>
  <si>
    <t>All Other Equity (Plug)</t>
  </si>
  <si>
    <t>Total Equity</t>
  </si>
  <si>
    <t>Total liabilities &amp; equity</t>
  </si>
  <si>
    <t>NWC = CA - CL</t>
  </si>
  <si>
    <t>FCFE Valuation</t>
  </si>
  <si>
    <t>Determinants of FCFE</t>
  </si>
  <si>
    <t>EBIT*(1-T)</t>
  </si>
  <si>
    <t>Add Dep</t>
  </si>
  <si>
    <t>Less change in Gross Fixed Assets</t>
  </si>
  <si>
    <t>Less Change in NWC</t>
  </si>
  <si>
    <t>FCFF</t>
  </si>
  <si>
    <t>Less After tax interest payments</t>
  </si>
  <si>
    <t>Add Net Borrowing</t>
  </si>
  <si>
    <t>FCFE</t>
  </si>
  <si>
    <t>PV of Cash Flows</t>
  </si>
  <si>
    <t>Terminal Value (FCFE infinite growth model)</t>
  </si>
  <si>
    <t>PV of Terminal Value (FCFE infinite growth model)</t>
  </si>
  <si>
    <t>Terminal Value (Terminal P/E Model)</t>
  </si>
  <si>
    <t>PV of Terminal Value (Terminal P/E Model)</t>
  </si>
  <si>
    <t>PV Terminal Value</t>
  </si>
  <si>
    <t>Sum of PVs (Total Intrinsic Value of Equity)</t>
  </si>
  <si>
    <t>Shares outstanding</t>
  </si>
  <si>
    <t>Value per share</t>
  </si>
  <si>
    <t>Buy/Sell/Hold</t>
  </si>
  <si>
    <t>DATA TABLE:  SENSITIVITY OF FCFE STOCK VALUATION
TO Cost of Equity AND LONG-TERM GROWTH RATE</t>
  </si>
  <si>
    <t>Long-term FCFE growth ↓</t>
  </si>
  <si>
    <t>Cost of Equity Capital</t>
  </si>
  <si>
    <t>FCFE Value</t>
  </si>
  <si>
    <t>PERMNO</t>
  </si>
  <si>
    <t>Names Date</t>
  </si>
  <si>
    <t>Ticker Symbol</t>
  </si>
  <si>
    <t>Company Name</t>
  </si>
  <si>
    <t>Price or Bid/Ask Average</t>
  </si>
  <si>
    <t>Returns</t>
  </si>
  <si>
    <t>Excess Return on the Market</t>
  </si>
  <si>
    <t>Small-Minus-Big Return</t>
  </si>
  <si>
    <t>High-Minus-Low Return</t>
  </si>
  <si>
    <t>Risk-Free Return Rate (One Month Treasury Bill Rate)</t>
  </si>
  <si>
    <t>Average</t>
  </si>
  <si>
    <t>a</t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</si>
  <si>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HML</t>
    </r>
    <r>
      <rPr>
        <b/>
        <sz val="18"/>
        <color rgb="FF000000"/>
        <rFont val="Calibri"/>
        <family val="2"/>
        <scheme val="minor"/>
      </rPr>
      <t xml:space="preserve"> </t>
    </r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</si>
  <si>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size</t>
    </r>
    <r>
      <rPr>
        <b/>
        <sz val="18"/>
        <color rgb="FF000000"/>
        <rFont val="Calibri"/>
        <family val="2"/>
        <scheme val="minor"/>
      </rPr>
      <t xml:space="preserve"> </t>
    </r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</si>
  <si>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Mktrf</t>
    </r>
  </si>
  <si>
    <t>This file was created by CMPT_ME_BEME_RETS using the 202102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</si>
  <si>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</si>
  <si>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</si>
  <si>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</si>
  <si>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</si>
  <si>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</si>
  <si>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</si>
  <si>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</si>
  <si>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2021 Kenneth R. French</t>
  </si>
  <si>
    <t>Industry Specific</t>
  </si>
  <si>
    <t>Stock Price from Yahoo Finance</t>
  </si>
  <si>
    <t>Last 4 year dividend avg.</t>
  </si>
  <si>
    <t>Forecasted sales</t>
  </si>
  <si>
    <t>Data Source</t>
  </si>
  <si>
    <t>World Development Indicators</t>
  </si>
  <si>
    <t>Last Updated Date</t>
  </si>
  <si>
    <t>Country Code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</si>
  <si>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</si>
  <si>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</si>
  <si>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</si>
  <si>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</si>
  <si>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</si>
  <si>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</si>
  <si>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</si>
  <si>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</si>
  <si>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</si>
  <si>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</si>
  <si>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</si>
  <si>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</si>
  <si>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</si>
  <si>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</si>
  <si>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</si>
  <si>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</si>
  <si>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</si>
  <si>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</si>
  <si>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</si>
  <si>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</si>
  <si>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</si>
  <si>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GDP growth (annual %)</t>
  </si>
  <si>
    <t>USA</t>
  </si>
  <si>
    <t>Average GDP growth (%)</t>
  </si>
  <si>
    <t>Historical GDP and Inflation rate</t>
  </si>
  <si>
    <t>World Bank GDP rate</t>
  </si>
  <si>
    <t>N/A</t>
  </si>
  <si>
    <t>Come from recent financials</t>
  </si>
  <si>
    <t>DELL TECHNOLOGIES INC</t>
  </si>
  <si>
    <t>DELL</t>
  </si>
  <si>
    <t>3571</t>
  </si>
  <si>
    <t>24703L</t>
  </si>
  <si>
    <t>(31JAN2001 )</t>
  </si>
  <si>
    <t>(31JAN2002 )</t>
  </si>
  <si>
    <t>(31JAN2003 )</t>
  </si>
  <si>
    <t>(31JAN2004 )</t>
  </si>
  <si>
    <t>(31JAN2005 )</t>
  </si>
  <si>
    <t>(31JAN2006 )</t>
  </si>
  <si>
    <t>(31JAN2007 )</t>
  </si>
  <si>
    <t>(31JAN2008 )</t>
  </si>
  <si>
    <t>(31JAN2009 )</t>
  </si>
  <si>
    <t>(31JAN2010 )</t>
  </si>
  <si>
    <t>(31JAN2011 )</t>
  </si>
  <si>
    <t>(31JAN2012 )</t>
  </si>
  <si>
    <t>(31JAN2013 )</t>
  </si>
  <si>
    <t>(31JAN2014 )</t>
  </si>
  <si>
    <t>(31JAN2015 )</t>
  </si>
  <si>
    <t>(31JAN2016 )</t>
  </si>
  <si>
    <t>(31JAN2017 )</t>
  </si>
  <si>
    <t>(31JAN2018 )</t>
  </si>
  <si>
    <t>(31JAN2019 )</t>
  </si>
  <si>
    <t>(31JAN2020 )</t>
  </si>
  <si>
    <t>(31JAN2021 )</t>
  </si>
  <si>
    <t>Excess returns</t>
  </si>
  <si>
    <t>FF3</t>
  </si>
  <si>
    <t>Cost of capital</t>
  </si>
  <si>
    <t>CAPM</t>
  </si>
  <si>
    <t>date</t>
  </si>
  <si>
    <t>Momentum</t>
  </si>
  <si>
    <t>Current Stock Price ($)</t>
  </si>
  <si>
    <t>% change in sales</t>
  </si>
  <si>
    <t>Forecast</t>
  </si>
  <si>
    <t>Actual sales</t>
  </si>
  <si>
    <t>Average Sales</t>
  </si>
  <si>
    <t>Choice of sales growth in future: 1= YoY average growth, 2= YoY sales growth</t>
  </si>
  <si>
    <t>Average Sales growth rate</t>
  </si>
  <si>
    <t>Intrinsic_FCFE</t>
  </si>
  <si>
    <t>Base Case</t>
  </si>
  <si>
    <t>Best Case</t>
  </si>
  <si>
    <t>Worst Case</t>
  </si>
  <si>
    <t>sales_growth</t>
  </si>
  <si>
    <t>LTgrowth_FCFE</t>
  </si>
  <si>
    <t>cost_equity</t>
  </si>
  <si>
    <t>Modified by abhijay shukla on 4/2/2021</t>
  </si>
  <si>
    <t>Buy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</si>
  <si>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</si>
  <si>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</si>
  <si>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</si>
  <si>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</si>
  <si>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</si>
  <si>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</si>
  <si>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</si>
  <si>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Comments</t>
  </si>
  <si>
    <t>Change in terminal PE value</t>
  </si>
  <si>
    <t>Analyst</t>
  </si>
  <si>
    <t>Abhijay Shukla
Adarsh Choubey
Edward Parrilla
Mehul Mehta</t>
  </si>
  <si>
    <t>Date</t>
  </si>
  <si>
    <t>Name</t>
  </si>
  <si>
    <t>Ticker</t>
  </si>
  <si>
    <t>SIC Code</t>
  </si>
  <si>
    <t>Current Price</t>
  </si>
  <si>
    <t>Shares outstanding (millions)</t>
  </si>
  <si>
    <t>Market Cap</t>
  </si>
  <si>
    <t>P/E</t>
  </si>
  <si>
    <t>P/B</t>
  </si>
  <si>
    <t>Valuations</t>
  </si>
  <si>
    <t>FCFE Advice</t>
  </si>
  <si>
    <t>DDM</t>
  </si>
  <si>
    <t>DDM Advice</t>
  </si>
  <si>
    <t>Final Decision</t>
  </si>
  <si>
    <t>Fama french factor and analysis</t>
  </si>
  <si>
    <t>Future years average</t>
  </si>
  <si>
    <t>Current federal effective tax rate for corporates</t>
  </si>
  <si>
    <t>Sell</t>
  </si>
  <si>
    <t>Created by abhijay shukla on 4/5/2021</t>
  </si>
  <si>
    <t>Particulars</t>
  </si>
  <si>
    <t>year</t>
  </si>
  <si>
    <t>T</t>
  </si>
  <si>
    <t>Total Assets</t>
  </si>
  <si>
    <t>Basic Calculation for report</t>
  </si>
  <si>
    <t>Current</t>
  </si>
  <si>
    <t>-</t>
  </si>
  <si>
    <t>Valuation of Dell Technology Inc.</t>
  </si>
  <si>
    <t>Submitted by:</t>
  </si>
  <si>
    <t>Submitted to:</t>
  </si>
  <si>
    <t>Professor Jesse Ellis , North Carolina State University</t>
  </si>
  <si>
    <t xml:space="preserve">Note: </t>
  </si>
  <si>
    <t>Our valuation model was created under the guidance of Professor Jesse Ellis, North carolina State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</si>
</sst>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###.000"/>
    <numFmt numFmtId="165" formatCode="0.0000"/>
    <numFmt numFmtId="166" formatCode="0.000"/>
    <numFmt numFmtId="167" formatCode="0.000%"/>
    <numFmt numFmtId="168" formatCode="#,##0.000"/>
    <numFmt numFmtId="169" formatCode="#,###,###.00"/>
    <numFmt numFmtId="171" formatCode="0.0%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6"/>
      <name val="Arial"/>
      <family val="2"/>
    </font>
    <font>
      <b/>
      <sz val="10"/>
      <color rgb="FF7030A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rgb="FF000000"/>
      <name val="Calibri"/>
      <family val="2"/>
      <scheme val="minor"/>
    </font>
    <font>
      <b/>
      <vertAlign val="superscript"/>
      <sz val="18"/>
      <color rgb="FF000000"/>
      <name val="Calibri"/>
      <family val="2"/>
      <scheme val="minor"/>
    </font>
    <font>
      <b/>
      <sz val="18"/>
      <color rgb="FF000000"/>
      <name val="Symbol"/>
      <family val="1"/>
      <charset val="2"/>
    </font>
    <font>
      <b/>
      <i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0" tint="-4.9989318521683403E-2"/>
        <bgColor indexed="24"/>
      </patternFill>
    </fill>
    <fill>
      <patternFill patternType="solid">
        <fgColor theme="7" tint="0.79998168889431442"/>
        <bgColor indexed="2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288">
    <xf numFmtId="0" fontId="0" fillId="0" borderId="0" xfId="0"/>
    <xf numFmtId="164" fontId="18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center" wrapText="1"/>
    </xf>
    <xf numFmtId="164" fontId="19" fillId="0" borderId="0" xfId="0" applyNumberFormat="1" applyFont="1" applyAlignment="1">
      <alignment horizontal="center" wrapText="1"/>
    </xf>
    <xf numFmtId="0" fontId="20" fillId="0" borderId="0" xfId="0" applyFont="1"/>
    <xf numFmtId="0" fontId="24" fillId="0" borderId="0" xfId="44" applyFont="1"/>
    <xf numFmtId="0" fontId="23" fillId="0" borderId="0" xfId="44"/>
    <xf numFmtId="0" fontId="23" fillId="0" borderId="11" xfId="44" applyBorder="1"/>
    <xf numFmtId="0" fontId="23" fillId="0" borderId="12" xfId="44" applyBorder="1"/>
    <xf numFmtId="0" fontId="23" fillId="0" borderId="13" xfId="44" applyBorder="1"/>
    <xf numFmtId="0" fontId="23" fillId="0" borderId="14" xfId="44" applyBorder="1"/>
    <xf numFmtId="0" fontId="23" fillId="0" borderId="17" xfId="44" applyBorder="1" applyAlignment="1">
      <alignment horizontal="center"/>
    </xf>
    <xf numFmtId="0" fontId="23" fillId="34" borderId="13" xfId="44" applyFill="1" applyBorder="1"/>
    <xf numFmtId="0" fontId="23" fillId="0" borderId="15" xfId="44" applyBorder="1"/>
    <xf numFmtId="0" fontId="23" fillId="0" borderId="18" xfId="44" applyBorder="1"/>
    <xf numFmtId="0" fontId="26" fillId="0" borderId="0" xfId="44" applyFont="1"/>
    <xf numFmtId="166" fontId="26" fillId="0" borderId="0" xfId="44" applyNumberFormat="1" applyFont="1"/>
    <xf numFmtId="0" fontId="23" fillId="0" borderId="0" xfId="44" applyAlignment="1">
      <alignment horizontal="center"/>
    </xf>
    <xf numFmtId="0" fontId="23" fillId="35" borderId="19" xfId="44" applyFill="1" applyBorder="1" applyAlignment="1">
      <alignment horizontal="center"/>
    </xf>
    <xf numFmtId="0" fontId="23" fillId="35" borderId="17" xfId="44" applyFill="1" applyBorder="1" applyAlignment="1">
      <alignment horizontal="center"/>
    </xf>
    <xf numFmtId="0" fontId="23" fillId="0" borderId="19" xfId="44" applyBorder="1" applyAlignment="1">
      <alignment horizontal="left"/>
    </xf>
    <xf numFmtId="0" fontId="23" fillId="36" borderId="19" xfId="44" applyFill="1" applyBorder="1" applyAlignment="1">
      <alignment horizontal="left"/>
    </xf>
    <xf numFmtId="0" fontId="23" fillId="0" borderId="19" xfId="44" applyBorder="1" applyAlignment="1">
      <alignment horizontal="center"/>
    </xf>
    <xf numFmtId="0" fontId="23" fillId="0" borderId="20" xfId="44" applyBorder="1" applyAlignment="1">
      <alignment horizontal="center"/>
    </xf>
    <xf numFmtId="0" fontId="23" fillId="36" borderId="0" xfId="44" applyFill="1"/>
    <xf numFmtId="1" fontId="23" fillId="35" borderId="21" xfId="44" applyNumberFormat="1" applyFill="1" applyBorder="1" applyAlignment="1">
      <alignment horizontal="center"/>
    </xf>
    <xf numFmtId="2" fontId="23" fillId="0" borderId="22" xfId="44" applyNumberFormat="1" applyBorder="1" applyAlignment="1">
      <alignment horizontal="center"/>
    </xf>
    <xf numFmtId="1" fontId="23" fillId="0" borderId="0" xfId="44" applyNumberFormat="1" applyAlignment="1">
      <alignment horizontal="left"/>
    </xf>
    <xf numFmtId="1" fontId="23" fillId="35" borderId="23" xfId="44" applyNumberFormat="1" applyFill="1" applyBorder="1" applyAlignment="1">
      <alignment horizontal="center"/>
    </xf>
    <xf numFmtId="0" fontId="23" fillId="0" borderId="0" xfId="44" applyAlignment="1">
      <alignment horizontal="left" indent="1"/>
    </xf>
    <xf numFmtId="1" fontId="26" fillId="35" borderId="23" xfId="44" applyNumberFormat="1" applyFont="1" applyFill="1" applyBorder="1" applyAlignment="1">
      <alignment horizontal="center"/>
    </xf>
    <xf numFmtId="2" fontId="26" fillId="0" borderId="22" xfId="44" applyNumberFormat="1" applyFont="1" applyBorder="1" applyAlignment="1">
      <alignment horizontal="center"/>
    </xf>
    <xf numFmtId="1" fontId="23" fillId="0" borderId="23" xfId="44" applyNumberFormat="1" applyBorder="1" applyAlignment="1">
      <alignment horizontal="center"/>
    </xf>
    <xf numFmtId="2" fontId="23" fillId="0" borderId="0" xfId="44" applyNumberFormat="1"/>
    <xf numFmtId="0" fontId="23" fillId="37" borderId="0" xfId="44" applyFill="1"/>
    <xf numFmtId="2" fontId="23" fillId="37" borderId="0" xfId="44" applyNumberFormat="1" applyFill="1"/>
    <xf numFmtId="0" fontId="30" fillId="0" borderId="18" xfId="44" applyFont="1" applyBorder="1"/>
    <xf numFmtId="0" fontId="26" fillId="0" borderId="18" xfId="44" applyFont="1" applyBorder="1"/>
    <xf numFmtId="0" fontId="23" fillId="36" borderId="19" xfId="44" applyFill="1" applyBorder="1" applyAlignment="1">
      <alignment horizontal="center"/>
    </xf>
    <xf numFmtId="0" fontId="23" fillId="36" borderId="0" xfId="44" applyFill="1" applyAlignment="1">
      <alignment horizontal="center"/>
    </xf>
    <xf numFmtId="0" fontId="23" fillId="0" borderId="24" xfId="44" applyBorder="1" applyAlignment="1">
      <alignment horizontal="center"/>
    </xf>
    <xf numFmtId="0" fontId="23" fillId="0" borderId="25" xfId="44" applyBorder="1" applyAlignment="1">
      <alignment horizontal="left" indent="1"/>
    </xf>
    <xf numFmtId="0" fontId="23" fillId="0" borderId="25" xfId="44" applyBorder="1"/>
    <xf numFmtId="0" fontId="23" fillId="36" borderId="25" xfId="44" applyFill="1" applyBorder="1"/>
    <xf numFmtId="2" fontId="23" fillId="0" borderId="25" xfId="44" applyNumberFormat="1" applyBorder="1"/>
    <xf numFmtId="0" fontId="31" fillId="0" borderId="0" xfId="44" applyFont="1" applyAlignment="1">
      <alignment horizontal="left"/>
    </xf>
    <xf numFmtId="0" fontId="31" fillId="0" borderId="0" xfId="44" applyFont="1"/>
    <xf numFmtId="0" fontId="31" fillId="36" borderId="0" xfId="44" applyFont="1" applyFill="1"/>
    <xf numFmtId="2" fontId="31" fillId="0" borderId="0" xfId="44" applyNumberFormat="1" applyFont="1"/>
    <xf numFmtId="2" fontId="26" fillId="0" borderId="0" xfId="44" applyNumberFormat="1" applyFont="1"/>
    <xf numFmtId="0" fontId="23" fillId="0" borderId="26" xfId="44" applyBorder="1"/>
    <xf numFmtId="0" fontId="23" fillId="0" borderId="27" xfId="44" applyBorder="1"/>
    <xf numFmtId="0" fontId="23" fillId="36" borderId="27" xfId="44" applyFill="1" applyBorder="1"/>
    <xf numFmtId="43" fontId="23" fillId="0" borderId="27" xfId="45" applyFont="1" applyBorder="1"/>
    <xf numFmtId="43" fontId="23" fillId="0" borderId="0" xfId="45" applyFont="1" applyBorder="1"/>
    <xf numFmtId="0" fontId="23" fillId="0" borderId="0" xfId="44" applyAlignment="1">
      <alignment wrapText="1"/>
    </xf>
    <xf numFmtId="43" fontId="23" fillId="0" borderId="0" xfId="45" applyFont="1"/>
    <xf numFmtId="43" fontId="26" fillId="0" borderId="0" xfId="45" applyFont="1" applyBorder="1"/>
    <xf numFmtId="0" fontId="23" fillId="0" borderId="0" xfId="44" applyAlignment="1">
      <alignment vertical="top" wrapText="1"/>
    </xf>
    <xf numFmtId="43" fontId="23" fillId="0" borderId="28" xfId="45" applyFont="1" applyBorder="1"/>
    <xf numFmtId="4" fontId="23" fillId="0" borderId="0" xfId="44" applyNumberFormat="1"/>
    <xf numFmtId="0" fontId="30" fillId="0" borderId="0" xfId="44" applyFont="1"/>
    <xf numFmtId="44" fontId="30" fillId="0" borderId="28" xfId="46" applyFont="1" applyBorder="1"/>
    <xf numFmtId="44" fontId="26" fillId="0" borderId="0" xfId="46" applyFont="1"/>
    <xf numFmtId="0" fontId="26" fillId="0" borderId="0" xfId="0" applyFont="1"/>
    <xf numFmtId="9" fontId="2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23" fillId="0" borderId="0" xfId="44" applyNumberFormat="1"/>
    <xf numFmtId="14" fontId="0" fillId="0" borderId="0" xfId="0" applyNumberFormat="1"/>
    <xf numFmtId="0" fontId="16" fillId="0" borderId="0" xfId="0" applyFont="1"/>
    <xf numFmtId="0" fontId="34" fillId="0" borderId="0" xfId="0" applyFont="1"/>
    <xf numFmtId="0" fontId="36" fillId="0" borderId="0" xfId="0" applyFont="1"/>
    <xf numFmtId="167" fontId="0" fillId="0" borderId="0" xfId="0" applyNumberFormat="1"/>
    <xf numFmtId="165" fontId="0" fillId="0" borderId="0" xfId="0" applyNumberFormat="1"/>
    <xf numFmtId="10" fontId="20" fillId="0" borderId="0" xfId="43" applyNumberFormat="1" applyFont="1"/>
    <xf numFmtId="164" fontId="18" fillId="0" borderId="0" xfId="0" applyNumberFormat="1" applyFont="1" applyAlignment="1">
      <alignment wrapText="1"/>
    </xf>
    <xf numFmtId="0" fontId="2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37" fillId="33" borderId="0" xfId="0" applyFont="1" applyFill="1"/>
    <xf numFmtId="10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4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0" borderId="0" xfId="0" applyFill="1"/>
    <xf numFmtId="164" fontId="19" fillId="40" borderId="0" xfId="0" applyNumberFormat="1" applyFont="1" applyFill="1" applyAlignment="1">
      <alignment horizontal="center" wrapText="1"/>
    </xf>
    <xf numFmtId="164" fontId="18" fillId="40" borderId="0" xfId="0" applyNumberFormat="1" applyFont="1" applyFill="1" applyAlignment="1">
      <alignment horizontal="center" wrapText="1"/>
    </xf>
    <xf numFmtId="164" fontId="18" fillId="40" borderId="0" xfId="0" applyNumberFormat="1" applyFont="1" applyFill="1" applyAlignment="1">
      <alignment horizontal="right" wrapText="1"/>
    </xf>
    <xf numFmtId="168" fontId="0" fillId="0" borderId="0" xfId="0" applyNumberFormat="1"/>
    <xf numFmtId="9" fontId="23" fillId="0" borderId="22" xfId="44" applyNumberFormat="1" applyBorder="1" applyAlignment="1">
      <alignment horizontal="center"/>
    </xf>
    <xf numFmtId="164" fontId="18" fillId="41" borderId="0" xfId="0" applyNumberFormat="1" applyFont="1" applyFill="1" applyAlignment="1">
      <alignment wrapText="1"/>
    </xf>
    <xf numFmtId="164" fontId="18" fillId="41" borderId="0" xfId="0" applyNumberFormat="1" applyFont="1" applyFill="1" applyAlignment="1">
      <alignment horizontal="right" wrapText="1"/>
    </xf>
    <xf numFmtId="0" fontId="0" fillId="41" borderId="0" xfId="0" applyFill="1"/>
    <xf numFmtId="43" fontId="16" fillId="38" borderId="0" xfId="0" applyNumberFormat="1" applyFont="1" applyFill="1"/>
    <xf numFmtId="9" fontId="0" fillId="39" borderId="0" xfId="0" applyNumberFormat="1" applyFill="1"/>
    <xf numFmtId="2" fontId="23" fillId="0" borderId="22" xfId="44" applyNumberFormat="1" applyFont="1" applyFill="1" applyBorder="1" applyAlignment="1">
      <alignment horizontal="center"/>
    </xf>
    <xf numFmtId="166" fontId="23" fillId="0" borderId="22" xfId="44" applyNumberFormat="1" applyFont="1" applyFill="1" applyBorder="1" applyAlignment="1">
      <alignment horizontal="center"/>
    </xf>
    <xf numFmtId="1" fontId="23" fillId="35" borderId="23" xfId="44" applyNumberFormat="1" applyFont="1" applyFill="1" applyBorder="1" applyAlignment="1">
      <alignment horizontal="center"/>
    </xf>
    <xf numFmtId="2" fontId="23" fillId="0" borderId="22" xfId="44" applyNumberFormat="1" applyFill="1" applyBorder="1" applyAlignment="1">
      <alignment horizontal="center"/>
    </xf>
    <xf numFmtId="0" fontId="23" fillId="0" borderId="30" xfId="44" applyBorder="1"/>
    <xf numFmtId="0" fontId="23" fillId="0" borderId="31" xfId="44" applyBorder="1"/>
    <xf numFmtId="0" fontId="23" fillId="0" borderId="32" xfId="44" applyBorder="1"/>
    <xf numFmtId="0" fontId="34" fillId="0" borderId="31" xfId="0" applyFont="1" applyBorder="1"/>
    <xf numFmtId="0" fontId="36" fillId="0" borderId="32" xfId="0" applyFont="1" applyBorder="1"/>
    <xf numFmtId="0" fontId="26" fillId="33" borderId="33" xfId="44" applyFont="1" applyFill="1" applyBorder="1"/>
    <xf numFmtId="0" fontId="23" fillId="0" borderId="0" xfId="44" applyBorder="1"/>
    <xf numFmtId="0" fontId="31" fillId="0" borderId="0" xfId="44" applyFont="1" applyBorder="1"/>
    <xf numFmtId="0" fontId="34" fillId="0" borderId="0" xfId="0" applyFont="1" applyBorder="1"/>
    <xf numFmtId="165" fontId="23" fillId="0" borderId="0" xfId="44" applyNumberFormat="1" applyBorder="1"/>
    <xf numFmtId="0" fontId="26" fillId="0" borderId="0" xfId="44" applyFont="1" applyBorder="1"/>
    <xf numFmtId="9" fontId="23" fillId="0" borderId="14" xfId="43" applyFont="1" applyBorder="1"/>
    <xf numFmtId="0" fontId="23" fillId="0" borderId="16" xfId="44" applyBorder="1"/>
    <xf numFmtId="0" fontId="23" fillId="0" borderId="35" xfId="44" applyBorder="1" applyAlignment="1">
      <alignment horizontal="center"/>
    </xf>
    <xf numFmtId="0" fontId="23" fillId="0" borderId="36" xfId="44" applyBorder="1" applyAlignment="1">
      <alignment horizontal="center"/>
    </xf>
    <xf numFmtId="0" fontId="23" fillId="34" borderId="0" xfId="44" applyFill="1" applyBorder="1"/>
    <xf numFmtId="0" fontId="26" fillId="34" borderId="0" xfId="44" applyFont="1" applyFill="1" applyBorder="1"/>
    <xf numFmtId="10" fontId="26" fillId="34" borderId="0" xfId="43" applyNumberFormat="1" applyFont="1" applyFill="1" applyBorder="1"/>
    <xf numFmtId="10" fontId="26" fillId="34" borderId="14" xfId="43" applyNumberFormat="1" applyFont="1" applyFill="1" applyBorder="1"/>
    <xf numFmtId="0" fontId="23" fillId="34" borderId="15" xfId="44" applyFill="1" applyBorder="1"/>
    <xf numFmtId="0" fontId="23" fillId="34" borderId="18" xfId="44" applyFill="1" applyBorder="1"/>
    <xf numFmtId="0" fontId="26" fillId="34" borderId="18" xfId="44" applyFont="1" applyFill="1" applyBorder="1"/>
    <xf numFmtId="166" fontId="26" fillId="34" borderId="18" xfId="44" applyNumberFormat="1" applyFont="1" applyFill="1" applyBorder="1"/>
    <xf numFmtId="166" fontId="26" fillId="34" borderId="16" xfId="44" applyNumberFormat="1" applyFont="1" applyFill="1" applyBorder="1"/>
    <xf numFmtId="0" fontId="26" fillId="34" borderId="37" xfId="44" applyFont="1" applyFill="1" applyBorder="1"/>
    <xf numFmtId="0" fontId="23" fillId="0" borderId="35" xfId="44" applyBorder="1"/>
    <xf numFmtId="0" fontId="26" fillId="0" borderId="38" xfId="44" applyFont="1" applyBorder="1"/>
    <xf numFmtId="166" fontId="27" fillId="0" borderId="38" xfId="44" applyNumberFormat="1" applyFont="1" applyBorder="1"/>
    <xf numFmtId="0" fontId="23" fillId="0" borderId="38" xfId="44" applyBorder="1"/>
    <xf numFmtId="0" fontId="23" fillId="0" borderId="0" xfId="44" applyBorder="1" applyAlignment="1">
      <alignment horizontal="center"/>
    </xf>
    <xf numFmtId="0" fontId="28" fillId="35" borderId="0" xfId="44" applyFont="1" applyFill="1" applyBorder="1" applyAlignment="1">
      <alignment horizontal="center"/>
    </xf>
    <xf numFmtId="0" fontId="28" fillId="0" borderId="0" xfId="44" applyFont="1" applyBorder="1" applyAlignment="1">
      <alignment horizontal="left"/>
    </xf>
    <xf numFmtId="0" fontId="28" fillId="0" borderId="0" xfId="44" applyFont="1" applyBorder="1" applyAlignment="1">
      <alignment horizontal="center"/>
    </xf>
    <xf numFmtId="0" fontId="29" fillId="0" borderId="0" xfId="44" applyFont="1" applyBorder="1"/>
    <xf numFmtId="0" fontId="23" fillId="36" borderId="0" xfId="44" applyFill="1" applyBorder="1"/>
    <xf numFmtId="1" fontId="23" fillId="35" borderId="0" xfId="44" applyNumberFormat="1" applyFill="1" applyBorder="1" applyAlignment="1">
      <alignment horizontal="left"/>
    </xf>
    <xf numFmtId="1" fontId="23" fillId="36" borderId="0" xfId="44" applyNumberFormat="1" applyFill="1" applyBorder="1" applyAlignment="1">
      <alignment horizontal="left"/>
    </xf>
    <xf numFmtId="1" fontId="23" fillId="0" borderId="0" xfId="44" applyNumberFormat="1" applyBorder="1" applyAlignment="1">
      <alignment horizontal="left"/>
    </xf>
    <xf numFmtId="0" fontId="23" fillId="0" borderId="0" xfId="44" applyFill="1" applyBorder="1"/>
    <xf numFmtId="1" fontId="23" fillId="0" borderId="0" xfId="44" applyNumberFormat="1" applyFill="1" applyBorder="1" applyAlignment="1">
      <alignment horizontal="left"/>
    </xf>
    <xf numFmtId="1" fontId="23" fillId="35" borderId="0" xfId="44" applyNumberFormat="1" applyFill="1" applyBorder="1" applyAlignment="1">
      <alignment horizontal="center"/>
    </xf>
    <xf numFmtId="1" fontId="23" fillId="36" borderId="0" xfId="44" applyNumberFormat="1" applyFill="1" applyBorder="1" applyAlignment="1">
      <alignment horizontal="center"/>
    </xf>
    <xf numFmtId="2" fontId="23" fillId="0" borderId="0" xfId="44" applyNumberFormat="1" applyBorder="1" applyAlignment="1">
      <alignment horizontal="center"/>
    </xf>
    <xf numFmtId="1" fontId="23" fillId="0" borderId="0" xfId="44" applyNumberFormat="1" applyBorder="1"/>
    <xf numFmtId="0" fontId="23" fillId="0" borderId="0" xfId="44" applyBorder="1" applyAlignment="1">
      <alignment horizontal="left" indent="1"/>
    </xf>
    <xf numFmtId="0" fontId="23" fillId="0" borderId="0" xfId="44" applyFont="1" applyFill="1" applyBorder="1" applyAlignment="1">
      <alignment horizontal="left" indent="1"/>
    </xf>
    <xf numFmtId="1" fontId="23" fillId="0" borderId="0" xfId="44" applyNumberFormat="1" applyFont="1" applyFill="1" applyBorder="1" applyAlignment="1">
      <alignment horizontal="left"/>
    </xf>
    <xf numFmtId="0" fontId="23" fillId="0" borderId="0" xfId="44" applyFont="1" applyFill="1" applyBorder="1"/>
    <xf numFmtId="0" fontId="26" fillId="0" borderId="0" xfId="44" applyFont="1" applyBorder="1" applyAlignment="1">
      <alignment horizontal="left"/>
    </xf>
    <xf numFmtId="9" fontId="23" fillId="35" borderId="0" xfId="44" applyNumberFormat="1" applyFill="1" applyBorder="1" applyAlignment="1">
      <alignment horizontal="left"/>
    </xf>
    <xf numFmtId="0" fontId="23" fillId="35" borderId="0" xfId="44" applyFill="1" applyBorder="1"/>
    <xf numFmtId="1" fontId="23" fillId="35" borderId="39" xfId="44" applyNumberFormat="1" applyFill="1" applyBorder="1" applyAlignment="1">
      <alignment horizontal="center"/>
    </xf>
    <xf numFmtId="1" fontId="23" fillId="35" borderId="25" xfId="44" applyNumberFormat="1" applyFill="1" applyBorder="1" applyAlignment="1">
      <alignment horizontal="left"/>
    </xf>
    <xf numFmtId="1" fontId="23" fillId="36" borderId="25" xfId="44" applyNumberFormat="1" applyFill="1" applyBorder="1" applyAlignment="1">
      <alignment horizontal="left"/>
    </xf>
    <xf numFmtId="2" fontId="23" fillId="0" borderId="40" xfId="44" applyNumberFormat="1" applyBorder="1" applyAlignment="1">
      <alignment horizontal="center"/>
    </xf>
    <xf numFmtId="1" fontId="23" fillId="0" borderId="25" xfId="44" applyNumberFormat="1" applyBorder="1" applyAlignment="1">
      <alignment horizontal="left"/>
    </xf>
    <xf numFmtId="0" fontId="0" fillId="45" borderId="0" xfId="0" applyFill="1"/>
    <xf numFmtId="3" fontId="23" fillId="0" borderId="0" xfId="44" applyNumberFormat="1"/>
    <xf numFmtId="0" fontId="42" fillId="0" borderId="0" xfId="0" applyFont="1" applyAlignment="1">
      <alignment vertical="center"/>
    </xf>
    <xf numFmtId="164" fontId="43" fillId="0" borderId="10" xfId="0" applyNumberFormat="1" applyFont="1" applyBorder="1" applyAlignment="1">
      <alignment horizontal="left" vertical="center" wrapText="1"/>
    </xf>
    <xf numFmtId="164" fontId="43" fillId="0" borderId="12" xfId="0" applyNumberFormat="1" applyFont="1" applyBorder="1" applyAlignment="1">
      <alignment horizontal="left" vertical="center" wrapText="1"/>
    </xf>
    <xf numFmtId="164" fontId="43" fillId="0" borderId="13" xfId="0" applyNumberFormat="1" applyFont="1" applyBorder="1" applyAlignment="1">
      <alignment horizontal="left" vertical="center" wrapText="1"/>
    </xf>
    <xf numFmtId="0" fontId="44" fillId="0" borderId="14" xfId="0" applyFont="1" applyBorder="1" applyAlignment="1">
      <alignment vertical="center"/>
    </xf>
    <xf numFmtId="14" fontId="45" fillId="0" borderId="14" xfId="0" applyNumberFormat="1" applyFont="1" applyBorder="1" applyAlignment="1">
      <alignment vertical="center"/>
    </xf>
    <xf numFmtId="164" fontId="43" fillId="0" borderId="14" xfId="0" applyNumberFormat="1" applyFont="1" applyBorder="1" applyAlignment="1">
      <alignment horizontal="right" vertical="center" wrapText="1"/>
    </xf>
    <xf numFmtId="44" fontId="43" fillId="0" borderId="14" xfId="42" applyFont="1" applyBorder="1" applyAlignment="1">
      <alignment horizontal="right" vertical="center" wrapText="1"/>
    </xf>
    <xf numFmtId="169" fontId="43" fillId="0" borderId="14" xfId="0" applyNumberFormat="1" applyFont="1" applyBorder="1" applyAlignment="1">
      <alignment horizontal="right" vertical="center" wrapText="1"/>
    </xf>
    <xf numFmtId="164" fontId="46" fillId="0" borderId="13" xfId="0" applyNumberFormat="1" applyFont="1" applyBorder="1" applyAlignment="1">
      <alignment horizontal="left" vertical="center" wrapText="1"/>
    </xf>
    <xf numFmtId="44" fontId="47" fillId="0" borderId="14" xfId="42" applyFont="1" applyBorder="1" applyAlignment="1">
      <alignment horizontal="right" vertical="center" wrapText="1"/>
    </xf>
    <xf numFmtId="0" fontId="42" fillId="0" borderId="13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164" fontId="47" fillId="0" borderId="15" xfId="0" applyNumberFormat="1" applyFont="1" applyBorder="1" applyAlignment="1">
      <alignment horizontal="left" vertical="center" wrapText="1"/>
    </xf>
    <xf numFmtId="44" fontId="48" fillId="33" borderId="16" xfId="0" applyNumberFormat="1" applyFont="1" applyFill="1" applyBorder="1" applyAlignment="1">
      <alignment vertical="center"/>
    </xf>
    <xf numFmtId="0" fontId="23" fillId="0" borderId="28" xfId="44" applyBorder="1"/>
    <xf numFmtId="0" fontId="34" fillId="0" borderId="28" xfId="0" applyFont="1" applyBorder="1"/>
    <xf numFmtId="10" fontId="26" fillId="33" borderId="41" xfId="44" applyNumberFormat="1" applyFont="1" applyFill="1" applyBorder="1"/>
    <xf numFmtId="0" fontId="23" fillId="0" borderId="41" xfId="44" applyBorder="1"/>
    <xf numFmtId="0" fontId="23" fillId="0" borderId="34" xfId="44" applyBorder="1"/>
    <xf numFmtId="4" fontId="38" fillId="0" borderId="0" xfId="44" applyNumberFormat="1" applyFont="1"/>
    <xf numFmtId="4" fontId="38" fillId="0" borderId="0" xfId="44" applyNumberFormat="1" applyFont="1" applyFill="1"/>
    <xf numFmtId="4" fontId="0" fillId="0" borderId="0" xfId="0" applyNumberFormat="1"/>
    <xf numFmtId="0" fontId="49" fillId="44" borderId="0" xfId="0" applyFont="1" applyFill="1" applyBorder="1" applyAlignment="1">
      <alignment horizontal="left"/>
    </xf>
    <xf numFmtId="0" fontId="16" fillId="46" borderId="18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 wrapText="1"/>
    </xf>
    <xf numFmtId="0" fontId="0" fillId="0" borderId="18" xfId="0" applyFont="1" applyFill="1" applyBorder="1" applyAlignment="1"/>
    <xf numFmtId="0" fontId="39" fillId="49" borderId="0" xfId="0" applyFont="1" applyFill="1" applyBorder="1" applyAlignment="1">
      <alignment horizontal="left"/>
    </xf>
    <xf numFmtId="171" fontId="50" fillId="49" borderId="0" xfId="0" applyNumberFormat="1" applyFont="1" applyFill="1" applyBorder="1" applyAlignment="1">
      <alignment horizontal="right"/>
    </xf>
    <xf numFmtId="171" fontId="0" fillId="0" borderId="0" xfId="0" applyNumberFormat="1" applyFont="1" applyFill="1" applyBorder="1" applyAlignment="1"/>
    <xf numFmtId="0" fontId="41" fillId="47" borderId="10" xfId="0" applyFont="1" applyFill="1" applyBorder="1" applyAlignment="1">
      <alignment horizontal="left" vertical="center"/>
    </xf>
    <xf numFmtId="0" fontId="41" fillId="47" borderId="11" xfId="0" applyFont="1" applyFill="1" applyBorder="1" applyAlignment="1">
      <alignment horizontal="left" vertical="center"/>
    </xf>
    <xf numFmtId="0" fontId="41" fillId="47" borderId="12" xfId="0" applyFont="1" applyFill="1" applyBorder="1" applyAlignment="1">
      <alignment horizontal="left" vertical="center"/>
    </xf>
    <xf numFmtId="0" fontId="41" fillId="47" borderId="15" xfId="0" applyFont="1" applyFill="1" applyBorder="1" applyAlignment="1">
      <alignment horizontal="left" vertical="center"/>
    </xf>
    <xf numFmtId="0" fontId="41" fillId="47" borderId="18" xfId="0" applyFont="1" applyFill="1" applyBorder="1" applyAlignment="1">
      <alignment horizontal="left" vertical="center"/>
    </xf>
    <xf numFmtId="0" fontId="41" fillId="47" borderId="18" xfId="0" applyFont="1" applyFill="1" applyBorder="1" applyAlignment="1">
      <alignment horizontal="left" vertical="center" wrapText="1"/>
    </xf>
    <xf numFmtId="0" fontId="41" fillId="47" borderId="16" xfId="0" applyFont="1" applyFill="1" applyBorder="1" applyAlignment="1">
      <alignment horizontal="left" vertical="center" wrapText="1"/>
    </xf>
    <xf numFmtId="0" fontId="40" fillId="48" borderId="45" xfId="0" applyFont="1" applyFill="1" applyBorder="1" applyAlignment="1">
      <alignment horizontal="left"/>
    </xf>
    <xf numFmtId="0" fontId="40" fillId="48" borderId="46" xfId="0" applyFont="1" applyFill="1" applyBorder="1" applyAlignment="1">
      <alignment horizontal="left"/>
    </xf>
    <xf numFmtId="0" fontId="0" fillId="0" borderId="46" xfId="0" applyFont="1" applyFill="1" applyBorder="1" applyAlignment="1"/>
    <xf numFmtId="0" fontId="0" fillId="0" borderId="47" xfId="0" applyFont="1" applyFill="1" applyBorder="1" applyAlignment="1"/>
    <xf numFmtId="0" fontId="39" fillId="49" borderId="10" xfId="0" applyFont="1" applyFill="1" applyBorder="1" applyAlignment="1">
      <alignment horizontal="left"/>
    </xf>
    <xf numFmtId="0" fontId="39" fillId="49" borderId="11" xfId="0" applyFont="1" applyFill="1" applyBorder="1" applyAlignment="1">
      <alignment horizontal="left"/>
    </xf>
    <xf numFmtId="171" fontId="0" fillId="0" borderId="11" xfId="0" applyNumberFormat="1" applyFont="1" applyFill="1" applyBorder="1" applyAlignment="1"/>
    <xf numFmtId="171" fontId="50" fillId="49" borderId="11" xfId="0" applyNumberFormat="1" applyFont="1" applyFill="1" applyBorder="1" applyAlignment="1">
      <alignment horizontal="right"/>
    </xf>
    <xf numFmtId="171" fontId="50" fillId="49" borderId="12" xfId="0" applyNumberFormat="1" applyFont="1" applyFill="1" applyBorder="1" applyAlignment="1">
      <alignment horizontal="right"/>
    </xf>
    <xf numFmtId="0" fontId="39" fillId="49" borderId="13" xfId="0" applyFont="1" applyFill="1" applyBorder="1" applyAlignment="1">
      <alignment horizontal="left"/>
    </xf>
    <xf numFmtId="171" fontId="50" fillId="49" borderId="14" xfId="0" applyNumberFormat="1" applyFont="1" applyFill="1" applyBorder="1" applyAlignment="1">
      <alignment horizontal="right"/>
    </xf>
    <xf numFmtId="0" fontId="39" fillId="49" borderId="15" xfId="0" applyFont="1" applyFill="1" applyBorder="1" applyAlignment="1">
      <alignment horizontal="left"/>
    </xf>
    <xf numFmtId="0" fontId="39" fillId="49" borderId="18" xfId="0" applyFont="1" applyFill="1" applyBorder="1" applyAlignment="1">
      <alignment horizontal="left"/>
    </xf>
    <xf numFmtId="171" fontId="0" fillId="0" borderId="18" xfId="0" applyNumberFormat="1" applyFont="1" applyFill="1" applyBorder="1" applyAlignment="1"/>
    <xf numFmtId="171" fontId="50" fillId="49" borderId="18" xfId="0" applyNumberFormat="1" applyFont="1" applyFill="1" applyBorder="1" applyAlignment="1">
      <alignment horizontal="right"/>
    </xf>
    <xf numFmtId="171" fontId="50" fillId="49" borderId="16" xfId="0" applyNumberFormat="1" applyFont="1" applyFill="1" applyBorder="1" applyAlignment="1">
      <alignment horizontal="right"/>
    </xf>
    <xf numFmtId="44" fontId="0" fillId="0" borderId="11" xfId="0" applyNumberFormat="1" applyFont="1" applyFill="1" applyBorder="1" applyAlignment="1"/>
    <xf numFmtId="44" fontId="50" fillId="49" borderId="11" xfId="0" applyNumberFormat="1" applyFont="1" applyFill="1" applyBorder="1" applyAlignment="1">
      <alignment horizontal="left"/>
    </xf>
    <xf numFmtId="44" fontId="50" fillId="49" borderId="12" xfId="0" applyNumberFormat="1" applyFont="1" applyFill="1" applyBorder="1" applyAlignment="1">
      <alignment horizontal="left"/>
    </xf>
    <xf numFmtId="0" fontId="16" fillId="46" borderId="15" xfId="0" applyFont="1" applyFill="1" applyBorder="1" applyAlignment="1">
      <alignment horizontal="left" vertical="center"/>
    </xf>
    <xf numFmtId="0" fontId="0" fillId="46" borderId="18" xfId="0" applyFont="1" applyFill="1" applyBorder="1" applyAlignment="1">
      <alignment horizontal="left" vertical="center"/>
    </xf>
    <xf numFmtId="0" fontId="0" fillId="46" borderId="16" xfId="0" applyFont="1" applyFill="1" applyBorder="1" applyAlignment="1">
      <alignment horizontal="left" vertical="center"/>
    </xf>
    <xf numFmtId="0" fontId="51" fillId="0" borderId="10" xfId="0" applyFont="1" applyBorder="1"/>
    <xf numFmtId="0" fontId="51" fillId="0" borderId="11" xfId="0" applyFont="1" applyBorder="1"/>
    <xf numFmtId="0" fontId="51" fillId="0" borderId="12" xfId="0" applyFont="1" applyBorder="1"/>
    <xf numFmtId="0" fontId="51" fillId="0" borderId="13" xfId="0" applyFont="1" applyBorder="1"/>
    <xf numFmtId="0" fontId="51" fillId="0" borderId="0" xfId="0" applyFont="1" applyBorder="1"/>
    <xf numFmtId="0" fontId="51" fillId="0" borderId="14" xfId="0" applyFont="1" applyBorder="1"/>
    <xf numFmtId="0" fontId="51" fillId="0" borderId="15" xfId="0" applyFont="1" applyBorder="1"/>
    <xf numFmtId="0" fontId="51" fillId="0" borderId="18" xfId="0" applyFont="1" applyBorder="1"/>
    <xf numFmtId="0" fontId="51" fillId="0" borderId="16" xfId="0" applyFont="1" applyBorder="1"/>
    <xf numFmtId="0" fontId="27" fillId="35" borderId="38" xfId="44" applyFont="1" applyFill="1" applyBorder="1" applyAlignment="1">
      <alignment horizontal="center"/>
    </xf>
    <xf numFmtId="0" fontId="26" fillId="34" borderId="42" xfId="44" applyFont="1" applyFill="1" applyBorder="1" applyAlignment="1">
      <alignment horizontal="left"/>
    </xf>
    <xf numFmtId="0" fontId="26" fillId="34" borderId="43" xfId="44" applyFont="1" applyFill="1" applyBorder="1" applyAlignment="1">
      <alignment horizontal="left"/>
    </xf>
    <xf numFmtId="0" fontId="26" fillId="34" borderId="44" xfId="44" applyFont="1" applyFill="1" applyBorder="1" applyAlignment="1">
      <alignment horizontal="left"/>
    </xf>
    <xf numFmtId="164" fontId="18" fillId="0" borderId="0" xfId="0" applyNumberFormat="1" applyFont="1" applyAlignment="1">
      <alignment wrapText="1"/>
    </xf>
    <xf numFmtId="0" fontId="16" fillId="0" borderId="29" xfId="0" applyFont="1" applyBorder="1"/>
    <xf numFmtId="0" fontId="16" fillId="0" borderId="31" xfId="0" applyFont="1" applyBorder="1"/>
    <xf numFmtId="0" fontId="52" fillId="0" borderId="31" xfId="0" applyFont="1" applyBorder="1"/>
    <xf numFmtId="0" fontId="52" fillId="0" borderId="33" xfId="0" applyFont="1" applyBorder="1"/>
    <xf numFmtId="0" fontId="53" fillId="0" borderId="0" xfId="0" applyFont="1"/>
    <xf numFmtId="0" fontId="16" fillId="0" borderId="28" xfId="0" applyFont="1" applyBorder="1"/>
    <xf numFmtId="0" fontId="16" fillId="0" borderId="32" xfId="0" applyFont="1" applyBorder="1"/>
    <xf numFmtId="1" fontId="0" fillId="0" borderId="28" xfId="0" applyNumberFormat="1" applyBorder="1"/>
    <xf numFmtId="1" fontId="0" fillId="0" borderId="32" xfId="0" applyNumberFormat="1" applyBorder="1"/>
    <xf numFmtId="0" fontId="16" fillId="0" borderId="48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48" xfId="0" applyFont="1" applyBorder="1"/>
    <xf numFmtId="2" fontId="0" fillId="0" borderId="28" xfId="0" applyNumberFormat="1" applyBorder="1"/>
    <xf numFmtId="2" fontId="0" fillId="0" borderId="32" xfId="0" applyNumberFormat="1" applyBorder="1"/>
    <xf numFmtId="1" fontId="0" fillId="0" borderId="41" xfId="0" applyNumberFormat="1" applyBorder="1"/>
    <xf numFmtId="1" fontId="0" fillId="0" borderId="34" xfId="0" applyNumberFormat="1" applyBorder="1"/>
    <xf numFmtId="0" fontId="31" fillId="33" borderId="10" xfId="44" applyFont="1" applyFill="1" applyBorder="1"/>
    <xf numFmtId="10" fontId="23" fillId="33" borderId="14" xfId="43" applyNumberFormat="1" applyFont="1" applyFill="1" applyBorder="1" applyAlignment="1">
      <alignment horizontal="center"/>
    </xf>
    <xf numFmtId="0" fontId="23" fillId="33" borderId="14" xfId="44" applyFill="1" applyBorder="1" applyAlignment="1">
      <alignment horizontal="center"/>
    </xf>
    <xf numFmtId="10" fontId="23" fillId="33" borderId="14" xfId="44" applyNumberFormat="1" applyFill="1" applyBorder="1" applyAlignment="1">
      <alignment horizontal="center"/>
    </xf>
    <xf numFmtId="1" fontId="23" fillId="33" borderId="14" xfId="44" applyNumberFormat="1" applyFill="1" applyBorder="1" applyAlignment="1">
      <alignment horizontal="center"/>
    </xf>
    <xf numFmtId="9" fontId="23" fillId="33" borderId="14" xfId="44" applyNumberFormat="1" applyFill="1" applyBorder="1" applyAlignment="1">
      <alignment horizontal="center"/>
    </xf>
    <xf numFmtId="0" fontId="23" fillId="0" borderId="13" xfId="44" applyBorder="1" applyAlignment="1">
      <alignment wrapText="1"/>
    </xf>
    <xf numFmtId="0" fontId="23" fillId="0" borderId="15" xfId="44" applyBorder="1" applyAlignment="1">
      <alignment wrapText="1"/>
    </xf>
    <xf numFmtId="3" fontId="23" fillId="33" borderId="16" xfId="44" applyNumberFormat="1" applyFill="1" applyBorder="1" applyAlignment="1">
      <alignment horizontal="center"/>
    </xf>
    <xf numFmtId="0" fontId="23" fillId="0" borderId="10" xfId="44" applyBorder="1"/>
    <xf numFmtId="0" fontId="26" fillId="33" borderId="13" xfId="44" applyFont="1" applyFill="1" applyBorder="1"/>
    <xf numFmtId="0" fontId="26" fillId="34" borderId="10" xfId="44" applyFont="1" applyFill="1" applyBorder="1"/>
    <xf numFmtId="10" fontId="23" fillId="34" borderId="14" xfId="43" applyNumberFormat="1" applyFont="1" applyFill="1" applyBorder="1" applyAlignment="1">
      <alignment horizontal="right"/>
    </xf>
    <xf numFmtId="44" fontId="23" fillId="34" borderId="14" xfId="42" applyFont="1" applyFill="1" applyBorder="1" applyAlignment="1">
      <alignment horizontal="right"/>
    </xf>
    <xf numFmtId="1" fontId="23" fillId="34" borderId="16" xfId="44" applyNumberFormat="1" applyFill="1" applyBorder="1" applyAlignment="1">
      <alignment horizontal="right"/>
    </xf>
    <xf numFmtId="10" fontId="22" fillId="0" borderId="0" xfId="0" applyNumberFormat="1" applyFont="1"/>
    <xf numFmtId="9" fontId="20" fillId="0" borderId="0" xfId="43" quotePrefix="1" applyFont="1"/>
    <xf numFmtId="0" fontId="20" fillId="50" borderId="0" xfId="0" applyFont="1" applyFill="1"/>
    <xf numFmtId="0" fontId="54" fillId="0" borderId="0" xfId="0" applyFont="1"/>
    <xf numFmtId="0" fontId="22" fillId="42" borderId="0" xfId="0" applyFont="1" applyFill="1" applyAlignment="1">
      <alignment horizontal="center"/>
    </xf>
    <xf numFmtId="0" fontId="22" fillId="43" borderId="0" xfId="0" applyFont="1" applyFill="1" applyAlignment="1">
      <alignment horizontal="center"/>
    </xf>
    <xf numFmtId="1" fontId="20" fillId="43" borderId="0" xfId="0" applyNumberFormat="1" applyFont="1" applyFill="1"/>
    <xf numFmtId="0" fontId="25" fillId="0" borderId="28" xfId="0" applyFont="1" applyBorder="1" applyAlignment="1">
      <alignment horizontal="center"/>
    </xf>
    <xf numFmtId="43" fontId="16" fillId="38" borderId="28" xfId="0" applyNumberFormat="1" applyFont="1" applyFill="1" applyBorder="1"/>
    <xf numFmtId="9" fontId="26" fillId="0" borderId="28" xfId="0" applyNumberFormat="1" applyFont="1" applyBorder="1" applyAlignment="1">
      <alignment horizontal="center"/>
    </xf>
    <xf numFmtId="0" fontId="25" fillId="0" borderId="28" xfId="44" applyFont="1" applyBorder="1" applyAlignment="1">
      <alignment horizontal="center" vertical="center"/>
    </xf>
    <xf numFmtId="2" fontId="0" fillId="0" borderId="28" xfId="0" applyNumberFormat="1" applyBorder="1" applyAlignment="1">
      <alignment horizontal="center"/>
    </xf>
    <xf numFmtId="2" fontId="14" fillId="0" borderId="28" xfId="0" applyNumberFormat="1" applyFont="1" applyBorder="1" applyAlignment="1">
      <alignment horizontal="center"/>
    </xf>
    <xf numFmtId="0" fontId="23" fillId="42" borderId="49" xfId="44" applyFill="1" applyBorder="1" applyAlignment="1">
      <alignment horizontal="center"/>
    </xf>
    <xf numFmtId="0" fontId="23" fillId="42" borderId="50" xfId="44" applyFill="1" applyBorder="1" applyAlignment="1">
      <alignment horizontal="center"/>
    </xf>
    <xf numFmtId="0" fontId="23" fillId="42" borderId="51" xfId="44" applyFill="1" applyBorder="1" applyAlignment="1">
      <alignment horizontal="center"/>
    </xf>
    <xf numFmtId="0" fontId="0" fillId="42" borderId="49" xfId="0" applyFill="1" applyBorder="1" applyAlignment="1">
      <alignment horizontal="center"/>
    </xf>
    <xf numFmtId="0" fontId="0" fillId="42" borderId="51" xfId="0" applyFill="1" applyBorder="1" applyAlignment="1">
      <alignment horizontal="center"/>
    </xf>
    <xf numFmtId="0" fontId="25" fillId="0" borderId="28" xfId="0" applyFont="1" applyBorder="1" applyAlignment="1">
      <alignment horizontal="center" wrapText="1"/>
    </xf>
    <xf numFmtId="44" fontId="42" fillId="0" borderId="0" xfId="0" applyNumberFormat="1" applyFont="1" applyAlignment="1">
      <alignment vertical="center"/>
    </xf>
    <xf numFmtId="0" fontId="55" fillId="0" borderId="0" xfId="0" applyFont="1"/>
    <xf numFmtId="0" fontId="52" fillId="0" borderId="0" xfId="0" applyFont="1"/>
    <xf numFmtId="164" fontId="21" fillId="0" borderId="0" xfId="0" applyNumberFormat="1" applyFont="1" applyBorder="1" applyAlignment="1">
      <alignment horizontal="left" vertical="center" wrapText="1"/>
    </xf>
    <xf numFmtId="0" fontId="56" fillId="33" borderId="0" xfId="0" applyFont="1" applyFill="1"/>
    <xf numFmtId="0" fontId="57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963F4FB1-8F38-4291-9D32-1A4C6B1785AD}"/>
    <cellStyle name="Currency" xfId="42" builtinId="4"/>
    <cellStyle name="Currency 2" xfId="46" xr:uid="{839C3633-6C33-4768-8FDC-9097E3069E7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F31EFEC9-37EF-447B-A221-4591B605B024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Terminal PE ratio</a:t>
            </a:r>
            <a:r>
              <a:rPr lang="en-US" b="1" baseline="0"/>
              <a:t> </a:t>
            </a:r>
            <a:r>
              <a:rPr lang="en-US" b="1"/>
              <a:t>vs Intrinsic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65988626421698"/>
                  <c:y val="-0.109791484397783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20-4ED8-9337-EC1902625B70}"/>
                </c:ext>
              </c:extLst>
            </c:dLbl>
            <c:dLbl>
              <c:idx val="1"/>
              <c:layout>
                <c:manualLayout>
                  <c:x val="-9.1770997375328137E-2"/>
                  <c:y val="-8.66433362496354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620-4ED8-9337-EC1902625B70}"/>
                </c:ext>
              </c:extLst>
            </c:dLbl>
            <c:dLbl>
              <c:idx val="3"/>
              <c:layout>
                <c:manualLayout>
                  <c:x val="-8.2847331583552161E-2"/>
                  <c:y val="-0.11905074365704287"/>
                </c:manualLayout>
              </c:layout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20-4ED8-9337-EC1902625B70}"/>
                </c:ext>
              </c:extLst>
            </c:dLbl>
            <c:dLbl>
              <c:idx val="4"/>
              <c:layout>
                <c:manualLayout>
                  <c:x val="-6.6180664916885387E-2"/>
                  <c:y val="-0.119050743657042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620-4ED8-9337-EC1902625B70}"/>
                </c:ext>
              </c:extLst>
            </c:dLbl>
            <c:dLbl>
              <c:idx val="5"/>
              <c:layout>
                <c:manualLayout>
                  <c:x val="-2.0671916010498788E-2"/>
                  <c:y val="-6.3495188101487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620-4ED8-9337-EC1902625B7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Proforma!$C$142:$C$147</c:f>
              <c:numCache>
                <c:formatCode>#,##0</c:formatCode>
                <c:ptCount val="6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Proforma!$D$142:$D$147</c:f>
              <c:numCache>
                <c:formatCode>#,##0.00</c:formatCode>
                <c:ptCount val="6"/>
                <c:pt idx="0">
                  <c:v>79.553743079010189</c:v>
                </c:pt>
                <c:pt idx="1">
                  <c:v>93.231478399629708</c:v>
                </c:pt>
                <c:pt idx="2">
                  <c:v>103.48977989009437</c:v>
                </c:pt>
                <c:pt idx="3">
                  <c:v>113.74808138055901</c:v>
                </c:pt>
                <c:pt idx="4">
                  <c:v>127.42581670117852</c:v>
                </c:pt>
                <c:pt idx="5">
                  <c:v>144.52298585195294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0-4ED8-9337-EC1902625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4368"/>
        <c:axId val="703631872"/>
      </c:scatterChart>
      <c:valAx>
        <c:axId val="7036343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Terminal PE</a:t>
                </a:r>
                <a:r>
                  <a:rPr lang="en-US" b="1" baseline="0"/>
                  <a:t> </a:t>
                </a:r>
                <a:r>
                  <a:rPr lang="en-US" b="1"/>
                  <a:t>ratio </a:t>
                </a:r>
              </a:p>
            </c:rich>
          </c:tx>
          <c:layout>
            <c:manualLayout>
              <c:xMode val="edge"/>
              <c:yMode val="edge"/>
              <c:x val="0.34070734908136485"/>
              <c:y val="0.89152777777777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31872"/>
        <c:crosses val="autoZero"/>
        <c:crossBetween val="midCat"/>
      </c:valAx>
      <c:valAx>
        <c:axId val="7036318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Intrinsic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34368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Sales_growth!$A$3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Sales_growth!$B$2:$K$2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Sales_growth!$B$3:$K$3</c:f>
              <c:numCache>
                <c:formatCode>General</c:formatCode>
                <c:ptCount val="10"/>
                <c:pt idx="0">
                  <c:v>61642</c:v>
                </c:pt>
                <c:pt idx="1">
                  <c:v>78660</c:v>
                </c:pt>
                <c:pt idx="2">
                  <c:v>90621</c:v>
                </c:pt>
                <c:pt idx="3">
                  <c:v>92154</c:v>
                </c:pt>
                <c:pt idx="4">
                  <c:v>94224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0-4EEF-A47C-49AB560C12F9}"/>
            </c:ext>
          </c:extLst>
        </c:ser>
        <c:ser>
          <c:idx val="1"/>
          <c:order val="1"/>
          <c:tx>
            <c:strRef>
              <c:f>Sales_growth!$A$4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Sales_growth!$B$2:$K$2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Sales_growth!$B$4:$K$4</c:f>
              <c:numCache>
                <c:formatCode>General</c:formatCode>
                <c:ptCount val="10"/>
                <c:pt idx="4">
                  <c:v>94224</c:v>
                </c:pt>
                <c:pt idx="5" formatCode="0">
                  <c:v>107057.59999999963</c:v>
                </c:pt>
                <c:pt idx="6" formatCode="0">
                  <c:v>114923.39999999851</c:v>
                </c:pt>
                <c:pt idx="7" formatCode="0">
                  <c:v>122789.19999999925</c:v>
                </c:pt>
                <c:pt idx="8" formatCode="0">
                  <c:v>130655</c:v>
                </c:pt>
                <c:pt idx="9" formatCode="0">
                  <c:v>138520.79999999888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0-4EEF-A47C-49AB560C1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75680"/>
        <c:axId val="68566112"/>
      </c:lineChart>
      <c:catAx>
        <c:axId val="685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6112"/>
        <c:crosses val="autoZero"/>
        <c:auto val="1"/>
        <c:lblAlgn val="ctr"/>
        <c:lblOffset val="100"/>
        <c:noMultiLvlLbl val="0"/>
      </c:catAx>
      <c:valAx>
        <c:axId val="685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881743</xdr:colOff>
      <xdr:row>117</xdr:row>
      <xdr:rowOff>117022</xdr:rowOff>
    </xdr:from>
    <xdr:to>
      <xdr:col>7</xdr:col>
      <xdr:colOff>125186</xdr:colOff>
      <xdr:row>134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B5CA1-8F56-482B-A374-EDA0D83EF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388122</xdr:colOff>
      <xdr:row>9</xdr:row>
      <xdr:rowOff>118572</xdr:rowOff>
    </xdr:from>
    <xdr:to>
      <xdr:col>7</xdr:col>
      <xdr:colOff>370318</xdr:colOff>
      <xdr:row>28</xdr:row>
      <xdr:rowOff>7121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F28FD-4B17-434E-AFC5-902FC76BD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j/Documents/NCSU-STUDY/Sem-1/MBA%20-%20524-%20Equity%20Valuation/Industry%20Analysis/Valuation%20Model/Professor%20lecture%20notes/PPG%20Valuation%20Model%20Comple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r Sheet"/>
      <sheetName val="Proforma"/>
      <sheetName val="Financials"/>
      <sheetName val="dividend earnings analysis"/>
      <sheetName val="ppe_sales"/>
      <sheetName val="sales trend"/>
      <sheetName val="Scenario Summary"/>
    </sheetNames>
    <sheetDataSet>
      <sheetData sheetId="0"/>
      <sheetData sheetId="1">
        <row r="7">
          <cell r="B7">
            <v>236.46</v>
          </cell>
        </row>
        <row r="8">
          <cell r="B8">
            <v>0.03</v>
          </cell>
        </row>
        <row r="9">
          <cell r="B9">
            <v>7.0000000000000007E-2</v>
          </cell>
        </row>
        <row r="10">
          <cell r="B10">
            <v>14</v>
          </cell>
          <cell r="I10">
            <v>9.1642000000000001E-2</v>
          </cell>
        </row>
        <row r="11">
          <cell r="B11">
            <v>0.1</v>
          </cell>
        </row>
        <row r="96">
          <cell r="B96">
            <v>202.03287682070135</v>
          </cell>
        </row>
        <row r="123">
          <cell r="B123">
            <v>149.22762679960942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64B7-A549-4E52-89F8-1AD860C07E44}">
  <dimension ref="A1:F1242"/>
  <sheetViews>
    <sheetView topLeftCell="A1225" workbookViewId="0">
      <selection activeCell="B1238" sqref="B1238"/>
    </sheetView>
  </sheetViews>
  <sheetFormatPr defaultRowHeight="14.4" x14ac:dyDescent="0.55000000000000004"/>
  <cols>
    <col min="2" max="5" width="9.7890625" bestFit="1" customWidth="1"/>
    <col min="6" max="6" width="13.89453125" bestFit="1" customWidth="1"/>
  </cols>
  <sheetData>
    <row r="1" spans="1:5" x14ac:dyDescent="0.55000000000000004">
      <c r="A1" t="s">
        <v>392</v>
      </c>
    </row>
    <row r="2" spans="1:5" x14ac:dyDescent="0.55000000000000004">
      <c r="A2" t="s">
        <v>393</v>
      </c>
      <c r="B2" t="s">
        <v>394</v>
      </c>
    </row>
    <row r="4" spans="1:5" x14ac:dyDescent="0.55000000000000004">
      <c r="B4" t="s">
        <v>395</v>
      </c>
      <c r="C4" t="s">
        <v>396</v>
      </c>
      <c r="D4" t="s">
        <v>397</v>
      </c>
      <c r="E4" t="s">
        <v>398</v>
      </c>
    </row>
    <row r="5" spans="1:5" x14ac:dyDescent="0.55000000000000004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 x14ac:dyDescent="0.55000000000000004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 x14ac:dyDescent="0.55000000000000004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 x14ac:dyDescent="0.55000000000000004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 x14ac:dyDescent="0.55000000000000004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 x14ac:dyDescent="0.55000000000000004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 x14ac:dyDescent="0.55000000000000004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 x14ac:dyDescent="0.55000000000000004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 x14ac:dyDescent="0.55000000000000004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 x14ac:dyDescent="0.55000000000000004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 x14ac:dyDescent="0.55000000000000004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 x14ac:dyDescent="0.55000000000000004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 x14ac:dyDescent="0.55000000000000004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 x14ac:dyDescent="0.55000000000000004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 x14ac:dyDescent="0.55000000000000004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 x14ac:dyDescent="0.55000000000000004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 x14ac:dyDescent="0.55000000000000004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 x14ac:dyDescent="0.55000000000000004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 x14ac:dyDescent="0.55000000000000004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 x14ac:dyDescent="0.55000000000000004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 x14ac:dyDescent="0.55000000000000004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 x14ac:dyDescent="0.55000000000000004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 x14ac:dyDescent="0.55000000000000004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 x14ac:dyDescent="0.55000000000000004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 x14ac:dyDescent="0.55000000000000004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 x14ac:dyDescent="0.55000000000000004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 x14ac:dyDescent="0.55000000000000004">
      <c r="A31">
        <v>192809</v>
      </c>
      <c r="B31">
        <v>2.88</v>
      </c>
      <c r="C31">
        <v>2.33</v>
      </c>
      <c r="D31">
        <v>0.99</v>
      </c>
      <c r="E31">
        <v>0.27</v>
      </c>
    </row>
    <row r="32" spans="1:5" x14ac:dyDescent="0.55000000000000004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 x14ac:dyDescent="0.55000000000000004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 x14ac:dyDescent="0.55000000000000004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 x14ac:dyDescent="0.55000000000000004">
      <c r="A35">
        <v>192901</v>
      </c>
      <c r="B35">
        <v>4.66</v>
      </c>
      <c r="C35">
        <v>-3.54</v>
      </c>
      <c r="D35">
        <v>-1.21</v>
      </c>
      <c r="E35">
        <v>0.34</v>
      </c>
    </row>
    <row r="36" spans="1:5" x14ac:dyDescent="0.55000000000000004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 x14ac:dyDescent="0.55000000000000004">
      <c r="A37">
        <v>192903</v>
      </c>
      <c r="B37">
        <v>-0.89</v>
      </c>
      <c r="C37">
        <v>-4.74</v>
      </c>
      <c r="D37">
        <v>1.61</v>
      </c>
      <c r="E37">
        <v>0.34</v>
      </c>
    </row>
    <row r="38" spans="1:5" x14ac:dyDescent="0.55000000000000004">
      <c r="A38">
        <v>192904</v>
      </c>
      <c r="B38">
        <v>1.43</v>
      </c>
      <c r="C38">
        <v>-1</v>
      </c>
      <c r="D38">
        <v>0.6</v>
      </c>
      <c r="E38">
        <v>0.36</v>
      </c>
    </row>
    <row r="39" spans="1:5" x14ac:dyDescent="0.55000000000000004">
      <c r="A39">
        <v>192905</v>
      </c>
      <c r="B39">
        <v>-6.39</v>
      </c>
      <c r="C39">
        <v>-5.35</v>
      </c>
      <c r="D39">
        <v>-1.4</v>
      </c>
      <c r="E39">
        <v>0.44</v>
      </c>
    </row>
    <row r="40" spans="1:5" x14ac:dyDescent="0.55000000000000004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 x14ac:dyDescent="0.55000000000000004">
      <c r="A41">
        <v>192907</v>
      </c>
      <c r="B41">
        <v>4.46</v>
      </c>
      <c r="C41">
        <v>-3.88</v>
      </c>
      <c r="D41">
        <v>2.66</v>
      </c>
      <c r="E41">
        <v>0.33</v>
      </c>
    </row>
    <row r="42" spans="1:5" x14ac:dyDescent="0.55000000000000004">
      <c r="A42">
        <v>192908</v>
      </c>
      <c r="B42">
        <v>8.18</v>
      </c>
      <c r="C42">
        <v>-9.52</v>
      </c>
      <c r="D42">
        <v>0.06</v>
      </c>
      <c r="E42">
        <v>0.4</v>
      </c>
    </row>
    <row r="43" spans="1:5" x14ac:dyDescent="0.55000000000000004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 x14ac:dyDescent="0.55000000000000004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 x14ac:dyDescent="0.55000000000000004">
      <c r="A45">
        <v>192911</v>
      </c>
      <c r="B45">
        <v>-12.74</v>
      </c>
      <c r="C45">
        <v>-1.9</v>
      </c>
      <c r="D45">
        <v>5.33</v>
      </c>
      <c r="E45">
        <v>0.37</v>
      </c>
    </row>
    <row r="46" spans="1:5" x14ac:dyDescent="0.55000000000000004">
      <c r="A46">
        <v>192912</v>
      </c>
      <c r="B46">
        <v>1.33</v>
      </c>
      <c r="C46">
        <v>-4.33</v>
      </c>
      <c r="D46">
        <v>-0.59</v>
      </c>
      <c r="E46">
        <v>0.37</v>
      </c>
    </row>
    <row r="47" spans="1:5" x14ac:dyDescent="0.55000000000000004">
      <c r="A47">
        <v>193001</v>
      </c>
      <c r="B47">
        <v>5.61</v>
      </c>
      <c r="C47">
        <v>3.54</v>
      </c>
      <c r="D47">
        <v>-1.01</v>
      </c>
      <c r="E47">
        <v>0.14000000000000001</v>
      </c>
    </row>
    <row r="48" spans="1:5" x14ac:dyDescent="0.55000000000000004">
      <c r="A48">
        <v>193002</v>
      </c>
      <c r="B48">
        <v>2.5</v>
      </c>
      <c r="C48">
        <v>0.13</v>
      </c>
      <c r="D48">
        <v>0.39</v>
      </c>
      <c r="E48">
        <v>0.3</v>
      </c>
    </row>
    <row r="49" spans="1:5" x14ac:dyDescent="0.55000000000000004">
      <c r="A49">
        <v>193003</v>
      </c>
      <c r="B49">
        <v>7.1</v>
      </c>
      <c r="C49">
        <v>3.43</v>
      </c>
      <c r="D49">
        <v>0.15</v>
      </c>
      <c r="E49">
        <v>0.35</v>
      </c>
    </row>
    <row r="50" spans="1:5" x14ac:dyDescent="0.55000000000000004">
      <c r="A50">
        <v>193004</v>
      </c>
      <c r="B50">
        <v>-2.06</v>
      </c>
      <c r="C50">
        <v>-0.2</v>
      </c>
      <c r="D50">
        <v>-0.84</v>
      </c>
      <c r="E50">
        <v>0.21</v>
      </c>
    </row>
    <row r="51" spans="1:5" x14ac:dyDescent="0.55000000000000004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 x14ac:dyDescent="0.55000000000000004">
      <c r="A52">
        <v>193006</v>
      </c>
      <c r="B52">
        <v>-16.27</v>
      </c>
      <c r="C52">
        <v>-3.24</v>
      </c>
      <c r="D52">
        <v>2</v>
      </c>
      <c r="E52">
        <v>0.27</v>
      </c>
    </row>
    <row r="53" spans="1:5" x14ac:dyDescent="0.55000000000000004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 x14ac:dyDescent="0.55000000000000004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 x14ac:dyDescent="0.55000000000000004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55000000000000004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 x14ac:dyDescent="0.55000000000000004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 x14ac:dyDescent="0.55000000000000004">
      <c r="A58">
        <v>193012</v>
      </c>
      <c r="B58">
        <v>-7.83</v>
      </c>
      <c r="C58">
        <v>-4.67</v>
      </c>
      <c r="D58">
        <v>-5.4</v>
      </c>
      <c r="E58">
        <v>0.14000000000000001</v>
      </c>
    </row>
    <row r="59" spans="1:5" x14ac:dyDescent="0.55000000000000004">
      <c r="A59">
        <v>193101</v>
      </c>
      <c r="B59">
        <v>6.24</v>
      </c>
      <c r="C59">
        <v>3.77</v>
      </c>
      <c r="D59">
        <v>7.16</v>
      </c>
      <c r="E59">
        <v>0.15</v>
      </c>
    </row>
    <row r="60" spans="1:5" x14ac:dyDescent="0.55000000000000004">
      <c r="A60">
        <v>193102</v>
      </c>
      <c r="B60">
        <v>10.88</v>
      </c>
      <c r="C60">
        <v>3.38</v>
      </c>
      <c r="D60">
        <v>1.61</v>
      </c>
      <c r="E60">
        <v>0.04</v>
      </c>
    </row>
    <row r="61" spans="1:5" x14ac:dyDescent="0.55000000000000004">
      <c r="A61">
        <v>193103</v>
      </c>
      <c r="B61">
        <v>-6.43</v>
      </c>
      <c r="C61">
        <v>3.07</v>
      </c>
      <c r="D61">
        <v>-3.66</v>
      </c>
      <c r="E61">
        <v>0.13</v>
      </c>
    </row>
    <row r="62" spans="1:5" x14ac:dyDescent="0.55000000000000004">
      <c r="A62">
        <v>193104</v>
      </c>
      <c r="B62">
        <v>-9.98</v>
      </c>
      <c r="C62">
        <v>-4.62</v>
      </c>
      <c r="D62">
        <v>-3.94</v>
      </c>
      <c r="E62">
        <v>0.08</v>
      </c>
    </row>
    <row r="63" spans="1:5" x14ac:dyDescent="0.55000000000000004">
      <c r="A63">
        <v>193105</v>
      </c>
      <c r="B63">
        <v>-13.24</v>
      </c>
      <c r="C63">
        <v>5.17</v>
      </c>
      <c r="D63">
        <v>-6.58</v>
      </c>
      <c r="E63">
        <v>0.09</v>
      </c>
    </row>
    <row r="64" spans="1:5" x14ac:dyDescent="0.55000000000000004">
      <c r="A64">
        <v>193106</v>
      </c>
      <c r="B64">
        <v>13.9</v>
      </c>
      <c r="C64">
        <v>-5.38</v>
      </c>
      <c r="D64">
        <v>11.31</v>
      </c>
      <c r="E64">
        <v>0.08</v>
      </c>
    </row>
    <row r="65" spans="1:5" x14ac:dyDescent="0.55000000000000004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 x14ac:dyDescent="0.55000000000000004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 x14ac:dyDescent="0.55000000000000004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 x14ac:dyDescent="0.55000000000000004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55000000000000004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 x14ac:dyDescent="0.55000000000000004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 x14ac:dyDescent="0.55000000000000004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 x14ac:dyDescent="0.55000000000000004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 x14ac:dyDescent="0.55000000000000004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55000000000000004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 x14ac:dyDescent="0.55000000000000004">
      <c r="A75">
        <v>193205</v>
      </c>
      <c r="B75">
        <v>-20.51</v>
      </c>
      <c r="C75">
        <v>3.91</v>
      </c>
      <c r="D75">
        <v>-2.99</v>
      </c>
      <c r="E75">
        <v>0.06</v>
      </c>
    </row>
    <row r="76" spans="1:5" x14ac:dyDescent="0.55000000000000004">
      <c r="A76">
        <v>193206</v>
      </c>
      <c r="B76">
        <v>-0.7</v>
      </c>
      <c r="C76">
        <v>0.34</v>
      </c>
      <c r="D76">
        <v>5.3</v>
      </c>
      <c r="E76">
        <v>0.02</v>
      </c>
    </row>
    <row r="77" spans="1:5" x14ac:dyDescent="0.55000000000000004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 x14ac:dyDescent="0.55000000000000004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 x14ac:dyDescent="0.55000000000000004">
      <c r="A79">
        <v>193209</v>
      </c>
      <c r="B79">
        <v>-2.94</v>
      </c>
      <c r="C79">
        <v>-2.44</v>
      </c>
      <c r="D79">
        <v>-6.82</v>
      </c>
      <c r="E79">
        <v>0.03</v>
      </c>
    </row>
    <row r="80" spans="1:5" x14ac:dyDescent="0.55000000000000004">
      <c r="A80">
        <v>193210</v>
      </c>
      <c r="B80">
        <v>-13.17</v>
      </c>
      <c r="C80">
        <v>-2.76</v>
      </c>
      <c r="D80">
        <v>-10.050000000000001</v>
      </c>
      <c r="E80">
        <v>0.02</v>
      </c>
    </row>
    <row r="81" spans="1:5" x14ac:dyDescent="0.55000000000000004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 x14ac:dyDescent="0.55000000000000004">
      <c r="A82">
        <v>193212</v>
      </c>
      <c r="B82">
        <v>4.4000000000000004</v>
      </c>
      <c r="C82">
        <v>-8.27</v>
      </c>
      <c r="D82">
        <v>-8.17</v>
      </c>
      <c r="E82">
        <v>0.01</v>
      </c>
    </row>
    <row r="83" spans="1:5" x14ac:dyDescent="0.55000000000000004">
      <c r="A83">
        <v>193301</v>
      </c>
      <c r="B83">
        <v>1.25</v>
      </c>
      <c r="C83">
        <v>0.69</v>
      </c>
      <c r="D83">
        <v>6.23</v>
      </c>
      <c r="E83">
        <v>0.01</v>
      </c>
    </row>
    <row r="84" spans="1:5" x14ac:dyDescent="0.55000000000000004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 x14ac:dyDescent="0.55000000000000004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 x14ac:dyDescent="0.55000000000000004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 x14ac:dyDescent="0.55000000000000004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 x14ac:dyDescent="0.55000000000000004">
      <c r="A88">
        <v>193306</v>
      </c>
      <c r="B88">
        <v>13.11</v>
      </c>
      <c r="C88">
        <v>8.56</v>
      </c>
      <c r="D88">
        <v>-2.0499999999999998</v>
      </c>
      <c r="E88">
        <v>0.02</v>
      </c>
    </row>
    <row r="89" spans="1:5" x14ac:dyDescent="0.55000000000000004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 x14ac:dyDescent="0.55000000000000004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 x14ac:dyDescent="0.55000000000000004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 x14ac:dyDescent="0.55000000000000004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 x14ac:dyDescent="0.55000000000000004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 x14ac:dyDescent="0.55000000000000004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 x14ac:dyDescent="0.55000000000000004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 x14ac:dyDescent="0.55000000000000004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 x14ac:dyDescent="0.55000000000000004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 x14ac:dyDescent="0.55000000000000004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 x14ac:dyDescent="0.55000000000000004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 x14ac:dyDescent="0.55000000000000004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 x14ac:dyDescent="0.55000000000000004">
      <c r="A101">
        <v>193407</v>
      </c>
      <c r="B101">
        <v>-10.96</v>
      </c>
      <c r="C101">
        <v>-6.92</v>
      </c>
      <c r="D101">
        <v>-10.64</v>
      </c>
      <c r="E101">
        <v>0.01</v>
      </c>
    </row>
    <row r="102" spans="1:5" x14ac:dyDescent="0.55000000000000004">
      <c r="A102">
        <v>193408</v>
      </c>
      <c r="B102">
        <v>5.58</v>
      </c>
      <c r="C102">
        <v>5.39</v>
      </c>
      <c r="D102">
        <v>0.45</v>
      </c>
      <c r="E102">
        <v>0.01</v>
      </c>
    </row>
    <row r="103" spans="1:5" x14ac:dyDescent="0.55000000000000004">
      <c r="A103">
        <v>193409</v>
      </c>
      <c r="B103">
        <v>-0.23</v>
      </c>
      <c r="C103">
        <v>-1.5</v>
      </c>
      <c r="D103">
        <v>-1.22</v>
      </c>
      <c r="E103">
        <v>0.01</v>
      </c>
    </row>
    <row r="104" spans="1:5" x14ac:dyDescent="0.55000000000000004">
      <c r="A104">
        <v>193410</v>
      </c>
      <c r="B104">
        <v>-1.66</v>
      </c>
      <c r="C104">
        <v>1.25</v>
      </c>
      <c r="D104">
        <v>-5.1100000000000003</v>
      </c>
      <c r="E104">
        <v>0.01</v>
      </c>
    </row>
    <row r="105" spans="1:5" x14ac:dyDescent="0.55000000000000004">
      <c r="A105">
        <v>193411</v>
      </c>
      <c r="B105">
        <v>8.33</v>
      </c>
      <c r="C105">
        <v>6.5</v>
      </c>
      <c r="D105">
        <v>-2.2400000000000002</v>
      </c>
      <c r="E105">
        <v>0.01</v>
      </c>
    </row>
    <row r="106" spans="1:5" x14ac:dyDescent="0.55000000000000004">
      <c r="A106">
        <v>193412</v>
      </c>
      <c r="B106">
        <v>0.36</v>
      </c>
      <c r="C106">
        <v>3.06</v>
      </c>
      <c r="D106">
        <v>-3.2</v>
      </c>
      <c r="E106">
        <v>0.01</v>
      </c>
    </row>
    <row r="107" spans="1:5" x14ac:dyDescent="0.55000000000000004">
      <c r="A107">
        <v>193501</v>
      </c>
      <c r="B107">
        <v>-3.45</v>
      </c>
      <c r="C107">
        <v>1.1000000000000001</v>
      </c>
      <c r="D107">
        <v>-1.86</v>
      </c>
      <c r="E107">
        <v>0.01</v>
      </c>
    </row>
    <row r="108" spans="1:5" x14ac:dyDescent="0.55000000000000004">
      <c r="A108">
        <v>193502</v>
      </c>
      <c r="B108">
        <v>-1.94</v>
      </c>
      <c r="C108">
        <v>0.41</v>
      </c>
      <c r="D108">
        <v>-7.27</v>
      </c>
      <c r="E108">
        <v>0.02</v>
      </c>
    </row>
    <row r="109" spans="1:5" x14ac:dyDescent="0.55000000000000004">
      <c r="A109">
        <v>193503</v>
      </c>
      <c r="B109">
        <v>-3.68</v>
      </c>
      <c r="C109">
        <v>-3.57</v>
      </c>
      <c r="D109">
        <v>-5.0999999999999996</v>
      </c>
      <c r="E109">
        <v>0.01</v>
      </c>
    </row>
    <row r="110" spans="1:5" x14ac:dyDescent="0.55000000000000004">
      <c r="A110">
        <v>193504</v>
      </c>
      <c r="B110">
        <v>9.06</v>
      </c>
      <c r="C110">
        <v>-1.51</v>
      </c>
      <c r="D110">
        <v>4.3499999999999996</v>
      </c>
      <c r="E110">
        <v>0.01</v>
      </c>
    </row>
    <row r="111" spans="1:5" x14ac:dyDescent="0.55000000000000004">
      <c r="A111">
        <v>193505</v>
      </c>
      <c r="B111">
        <v>3.47</v>
      </c>
      <c r="C111">
        <v>-3.38</v>
      </c>
      <c r="D111">
        <v>2.56</v>
      </c>
      <c r="E111">
        <v>0.01</v>
      </c>
    </row>
    <row r="112" spans="1:5" x14ac:dyDescent="0.55000000000000004">
      <c r="A112">
        <v>193506</v>
      </c>
      <c r="B112">
        <v>5.93</v>
      </c>
      <c r="C112">
        <v>-2.5099999999999998</v>
      </c>
      <c r="D112">
        <v>-1.65</v>
      </c>
      <c r="E112">
        <v>0.01</v>
      </c>
    </row>
    <row r="113" spans="1:5" x14ac:dyDescent="0.55000000000000004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 x14ac:dyDescent="0.55000000000000004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 x14ac:dyDescent="0.55000000000000004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 x14ac:dyDescent="0.55000000000000004">
      <c r="A116">
        <v>193510</v>
      </c>
      <c r="B116">
        <v>7.03</v>
      </c>
      <c r="C116">
        <v>2.64</v>
      </c>
      <c r="D116">
        <v>-2.33</v>
      </c>
      <c r="E116">
        <v>0.01</v>
      </c>
    </row>
    <row r="117" spans="1:5" x14ac:dyDescent="0.55000000000000004">
      <c r="A117">
        <v>193511</v>
      </c>
      <c r="B117">
        <v>4.88</v>
      </c>
      <c r="C117">
        <v>4.28</v>
      </c>
      <c r="D117">
        <v>11.91</v>
      </c>
      <c r="E117">
        <v>0.02</v>
      </c>
    </row>
    <row r="118" spans="1:5" x14ac:dyDescent="0.55000000000000004">
      <c r="A118">
        <v>193512</v>
      </c>
      <c r="B118">
        <v>4.5599999999999996</v>
      </c>
      <c r="C118">
        <v>0.23</v>
      </c>
      <c r="D118">
        <v>1.07</v>
      </c>
      <c r="E118">
        <v>0.01</v>
      </c>
    </row>
    <row r="119" spans="1:5" x14ac:dyDescent="0.55000000000000004">
      <c r="A119">
        <v>193601</v>
      </c>
      <c r="B119">
        <v>6.89</v>
      </c>
      <c r="C119">
        <v>5.14</v>
      </c>
      <c r="D119">
        <v>10.51</v>
      </c>
      <c r="E119">
        <v>0.01</v>
      </c>
    </row>
    <row r="120" spans="1:5" x14ac:dyDescent="0.55000000000000004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 x14ac:dyDescent="0.55000000000000004">
      <c r="A121">
        <v>193603</v>
      </c>
      <c r="B121">
        <v>0.99</v>
      </c>
      <c r="C121">
        <v>0.65</v>
      </c>
      <c r="D121">
        <v>-1.66</v>
      </c>
      <c r="E121">
        <v>0.02</v>
      </c>
    </row>
    <row r="122" spans="1:5" x14ac:dyDescent="0.55000000000000004">
      <c r="A122">
        <v>193604</v>
      </c>
      <c r="B122">
        <v>-8.14</v>
      </c>
      <c r="C122">
        <v>-6.04</v>
      </c>
      <c r="D122">
        <v>-2.08</v>
      </c>
      <c r="E122">
        <v>0.02</v>
      </c>
    </row>
    <row r="123" spans="1:5" x14ac:dyDescent="0.55000000000000004">
      <c r="A123">
        <v>193605</v>
      </c>
      <c r="B123">
        <v>5.19</v>
      </c>
      <c r="C123">
        <v>0.83</v>
      </c>
      <c r="D123">
        <v>2.63</v>
      </c>
      <c r="E123">
        <v>0.02</v>
      </c>
    </row>
    <row r="124" spans="1:5" x14ac:dyDescent="0.55000000000000004">
      <c r="A124">
        <v>193606</v>
      </c>
      <c r="B124">
        <v>2.4</v>
      </c>
      <c r="C124">
        <v>-3.26</v>
      </c>
      <c r="D124">
        <v>-1.2</v>
      </c>
      <c r="E124">
        <v>0.03</v>
      </c>
    </row>
    <row r="125" spans="1:5" x14ac:dyDescent="0.55000000000000004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 x14ac:dyDescent="0.55000000000000004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 x14ac:dyDescent="0.55000000000000004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 x14ac:dyDescent="0.55000000000000004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 x14ac:dyDescent="0.55000000000000004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 x14ac:dyDescent="0.55000000000000004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 x14ac:dyDescent="0.55000000000000004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 x14ac:dyDescent="0.55000000000000004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 x14ac:dyDescent="0.55000000000000004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 x14ac:dyDescent="0.55000000000000004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 x14ac:dyDescent="0.55000000000000004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 x14ac:dyDescent="0.55000000000000004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 x14ac:dyDescent="0.55000000000000004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 x14ac:dyDescent="0.55000000000000004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 x14ac:dyDescent="0.55000000000000004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 x14ac:dyDescent="0.55000000000000004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 x14ac:dyDescent="0.55000000000000004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 x14ac:dyDescent="0.55000000000000004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 x14ac:dyDescent="0.55000000000000004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 x14ac:dyDescent="0.55000000000000004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 x14ac:dyDescent="0.55000000000000004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 x14ac:dyDescent="0.55000000000000004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 x14ac:dyDescent="0.55000000000000004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 x14ac:dyDescent="0.55000000000000004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 x14ac:dyDescent="0.55000000000000004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 x14ac:dyDescent="0.55000000000000004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 x14ac:dyDescent="0.55000000000000004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 x14ac:dyDescent="0.55000000000000004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 x14ac:dyDescent="0.55000000000000004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 x14ac:dyDescent="0.55000000000000004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 x14ac:dyDescent="0.55000000000000004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 x14ac:dyDescent="0.55000000000000004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55000000000000004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 x14ac:dyDescent="0.55000000000000004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 x14ac:dyDescent="0.55000000000000004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 x14ac:dyDescent="0.55000000000000004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 x14ac:dyDescent="0.55000000000000004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55000000000000004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55000000000000004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 x14ac:dyDescent="0.55000000000000004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55000000000000004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55000000000000004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55000000000000004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 x14ac:dyDescent="0.55000000000000004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 x14ac:dyDescent="0.55000000000000004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55000000000000004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55000000000000004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55000000000000004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 x14ac:dyDescent="0.55000000000000004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55000000000000004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55000000000000004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55000000000000004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55000000000000004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55000000000000004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55000000000000004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55000000000000004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 x14ac:dyDescent="0.55000000000000004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55000000000000004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 x14ac:dyDescent="0.55000000000000004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 x14ac:dyDescent="0.55000000000000004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55000000000000004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 x14ac:dyDescent="0.55000000000000004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 x14ac:dyDescent="0.55000000000000004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55000000000000004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55000000000000004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55000000000000004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 x14ac:dyDescent="0.55000000000000004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 x14ac:dyDescent="0.55000000000000004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55000000000000004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 x14ac:dyDescent="0.55000000000000004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55000000000000004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55000000000000004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55000000000000004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 x14ac:dyDescent="0.55000000000000004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 x14ac:dyDescent="0.55000000000000004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 x14ac:dyDescent="0.55000000000000004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 x14ac:dyDescent="0.55000000000000004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 x14ac:dyDescent="0.55000000000000004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 x14ac:dyDescent="0.55000000000000004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 x14ac:dyDescent="0.55000000000000004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 x14ac:dyDescent="0.55000000000000004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 x14ac:dyDescent="0.55000000000000004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 x14ac:dyDescent="0.55000000000000004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 x14ac:dyDescent="0.55000000000000004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 x14ac:dyDescent="0.55000000000000004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 x14ac:dyDescent="0.55000000000000004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 x14ac:dyDescent="0.55000000000000004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 x14ac:dyDescent="0.55000000000000004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 x14ac:dyDescent="0.55000000000000004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 x14ac:dyDescent="0.55000000000000004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 x14ac:dyDescent="0.55000000000000004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 x14ac:dyDescent="0.55000000000000004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 x14ac:dyDescent="0.55000000000000004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 x14ac:dyDescent="0.55000000000000004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 x14ac:dyDescent="0.55000000000000004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 x14ac:dyDescent="0.55000000000000004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 x14ac:dyDescent="0.55000000000000004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 x14ac:dyDescent="0.55000000000000004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 x14ac:dyDescent="0.55000000000000004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 x14ac:dyDescent="0.55000000000000004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 x14ac:dyDescent="0.55000000000000004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 x14ac:dyDescent="0.55000000000000004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 x14ac:dyDescent="0.55000000000000004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 x14ac:dyDescent="0.55000000000000004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 x14ac:dyDescent="0.55000000000000004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 x14ac:dyDescent="0.55000000000000004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 x14ac:dyDescent="0.55000000000000004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 x14ac:dyDescent="0.55000000000000004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 x14ac:dyDescent="0.55000000000000004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 x14ac:dyDescent="0.55000000000000004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 x14ac:dyDescent="0.55000000000000004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 x14ac:dyDescent="0.55000000000000004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 x14ac:dyDescent="0.55000000000000004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 x14ac:dyDescent="0.55000000000000004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 x14ac:dyDescent="0.55000000000000004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 x14ac:dyDescent="0.55000000000000004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 x14ac:dyDescent="0.55000000000000004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 x14ac:dyDescent="0.55000000000000004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 x14ac:dyDescent="0.55000000000000004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 x14ac:dyDescent="0.55000000000000004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 x14ac:dyDescent="0.55000000000000004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 x14ac:dyDescent="0.55000000000000004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 x14ac:dyDescent="0.55000000000000004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 x14ac:dyDescent="0.55000000000000004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 x14ac:dyDescent="0.55000000000000004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 x14ac:dyDescent="0.55000000000000004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 x14ac:dyDescent="0.55000000000000004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 x14ac:dyDescent="0.55000000000000004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 x14ac:dyDescent="0.55000000000000004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 x14ac:dyDescent="0.55000000000000004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 x14ac:dyDescent="0.55000000000000004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 x14ac:dyDescent="0.55000000000000004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 x14ac:dyDescent="0.55000000000000004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55000000000000004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 x14ac:dyDescent="0.55000000000000004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55000000000000004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 x14ac:dyDescent="0.55000000000000004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 x14ac:dyDescent="0.55000000000000004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 x14ac:dyDescent="0.55000000000000004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 x14ac:dyDescent="0.55000000000000004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 x14ac:dyDescent="0.55000000000000004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 x14ac:dyDescent="0.55000000000000004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 x14ac:dyDescent="0.55000000000000004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 x14ac:dyDescent="0.55000000000000004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 x14ac:dyDescent="0.55000000000000004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 x14ac:dyDescent="0.55000000000000004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 x14ac:dyDescent="0.55000000000000004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 x14ac:dyDescent="0.55000000000000004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 x14ac:dyDescent="0.55000000000000004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 x14ac:dyDescent="0.55000000000000004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 x14ac:dyDescent="0.55000000000000004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 x14ac:dyDescent="0.55000000000000004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 x14ac:dyDescent="0.55000000000000004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 x14ac:dyDescent="0.55000000000000004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 x14ac:dyDescent="0.55000000000000004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 x14ac:dyDescent="0.55000000000000004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 x14ac:dyDescent="0.55000000000000004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 x14ac:dyDescent="0.55000000000000004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 x14ac:dyDescent="0.55000000000000004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 x14ac:dyDescent="0.55000000000000004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 x14ac:dyDescent="0.55000000000000004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 x14ac:dyDescent="0.55000000000000004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 x14ac:dyDescent="0.55000000000000004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 x14ac:dyDescent="0.55000000000000004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 x14ac:dyDescent="0.55000000000000004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 x14ac:dyDescent="0.55000000000000004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 x14ac:dyDescent="0.55000000000000004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 x14ac:dyDescent="0.55000000000000004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 x14ac:dyDescent="0.55000000000000004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 x14ac:dyDescent="0.55000000000000004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 x14ac:dyDescent="0.55000000000000004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 x14ac:dyDescent="0.55000000000000004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 x14ac:dyDescent="0.55000000000000004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 x14ac:dyDescent="0.55000000000000004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 x14ac:dyDescent="0.55000000000000004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 x14ac:dyDescent="0.55000000000000004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 x14ac:dyDescent="0.55000000000000004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 x14ac:dyDescent="0.55000000000000004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 x14ac:dyDescent="0.55000000000000004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 x14ac:dyDescent="0.55000000000000004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 x14ac:dyDescent="0.55000000000000004">
      <c r="A305">
        <v>195107</v>
      </c>
      <c r="B305">
        <v>6.94</v>
      </c>
      <c r="C305">
        <v>-1.99</v>
      </c>
      <c r="D305">
        <v>2.0099999999999998</v>
      </c>
      <c r="E305">
        <v>0.13</v>
      </c>
    </row>
    <row r="306" spans="1:5" x14ac:dyDescent="0.55000000000000004">
      <c r="A306">
        <v>195108</v>
      </c>
      <c r="B306">
        <v>4.2699999999999996</v>
      </c>
      <c r="C306">
        <v>0.99</v>
      </c>
      <c r="D306">
        <v>-0.16</v>
      </c>
      <c r="E306">
        <v>0.13</v>
      </c>
    </row>
    <row r="307" spans="1:5" x14ac:dyDescent="0.55000000000000004">
      <c r="A307">
        <v>195109</v>
      </c>
      <c r="B307">
        <v>0.7</v>
      </c>
      <c r="C307">
        <v>1.9</v>
      </c>
      <c r="D307">
        <v>0.59</v>
      </c>
      <c r="E307">
        <v>0.12</v>
      </c>
    </row>
    <row r="308" spans="1:5" x14ac:dyDescent="0.55000000000000004">
      <c r="A308">
        <v>195110</v>
      </c>
      <c r="B308">
        <v>-2.5299999999999998</v>
      </c>
      <c r="C308">
        <v>-0.23</v>
      </c>
      <c r="D308">
        <v>0.25</v>
      </c>
      <c r="E308">
        <v>0.16</v>
      </c>
    </row>
    <row r="309" spans="1:5" x14ac:dyDescent="0.55000000000000004">
      <c r="A309">
        <v>195111</v>
      </c>
      <c r="B309">
        <v>0.56999999999999995</v>
      </c>
      <c r="C309">
        <v>-0.28999999999999998</v>
      </c>
      <c r="D309">
        <v>-0.06</v>
      </c>
      <c r="E309">
        <v>0.11</v>
      </c>
    </row>
    <row r="310" spans="1:5" x14ac:dyDescent="0.55000000000000004">
      <c r="A310">
        <v>195112</v>
      </c>
      <c r="B310">
        <v>3.33</v>
      </c>
      <c r="C310">
        <v>-2.25</v>
      </c>
      <c r="D310">
        <v>-1.55</v>
      </c>
      <c r="E310">
        <v>0.12</v>
      </c>
    </row>
    <row r="311" spans="1:5" x14ac:dyDescent="0.55000000000000004">
      <c r="A311">
        <v>195201</v>
      </c>
      <c r="B311">
        <v>1.45</v>
      </c>
      <c r="C311">
        <v>-0.61</v>
      </c>
      <c r="D311">
        <v>1.54</v>
      </c>
      <c r="E311">
        <v>0.15</v>
      </c>
    </row>
    <row r="312" spans="1:5" x14ac:dyDescent="0.55000000000000004">
      <c r="A312">
        <v>195202</v>
      </c>
      <c r="B312">
        <v>-2.62</v>
      </c>
      <c r="C312">
        <v>0.79</v>
      </c>
      <c r="D312">
        <v>-0.6</v>
      </c>
      <c r="E312">
        <v>0.12</v>
      </c>
    </row>
    <row r="313" spans="1:5" x14ac:dyDescent="0.55000000000000004">
      <c r="A313">
        <v>195203</v>
      </c>
      <c r="B313">
        <v>4.4400000000000004</v>
      </c>
      <c r="C313">
        <v>-2.99</v>
      </c>
      <c r="D313">
        <v>2.16</v>
      </c>
      <c r="E313">
        <v>0.11</v>
      </c>
    </row>
    <row r="314" spans="1:5" x14ac:dyDescent="0.55000000000000004">
      <c r="A314">
        <v>195204</v>
      </c>
      <c r="B314">
        <v>-4.97</v>
      </c>
      <c r="C314">
        <v>0.48</v>
      </c>
      <c r="D314">
        <v>-0.1</v>
      </c>
      <c r="E314">
        <v>0.12</v>
      </c>
    </row>
    <row r="315" spans="1:5" x14ac:dyDescent="0.55000000000000004">
      <c r="A315">
        <v>195205</v>
      </c>
      <c r="B315">
        <v>3.2</v>
      </c>
      <c r="C315">
        <v>-1.01</v>
      </c>
      <c r="D315">
        <v>7.0000000000000007E-2</v>
      </c>
      <c r="E315">
        <v>0.13</v>
      </c>
    </row>
    <row r="316" spans="1:5" x14ac:dyDescent="0.55000000000000004">
      <c r="A316">
        <v>195206</v>
      </c>
      <c r="B316">
        <v>3.83</v>
      </c>
      <c r="C316">
        <v>-1.61</v>
      </c>
      <c r="D316">
        <v>1.23</v>
      </c>
      <c r="E316">
        <v>0.15</v>
      </c>
    </row>
    <row r="317" spans="1:5" x14ac:dyDescent="0.55000000000000004">
      <c r="A317">
        <v>195207</v>
      </c>
      <c r="B317">
        <v>0.91</v>
      </c>
      <c r="C317">
        <v>-0.4</v>
      </c>
      <c r="D317">
        <v>-0.33</v>
      </c>
      <c r="E317">
        <v>0.15</v>
      </c>
    </row>
    <row r="318" spans="1:5" x14ac:dyDescent="0.55000000000000004">
      <c r="A318">
        <v>195208</v>
      </c>
      <c r="B318">
        <v>-0.76</v>
      </c>
      <c r="C318">
        <v>1.1499999999999999</v>
      </c>
      <c r="D318">
        <v>7.0000000000000007E-2</v>
      </c>
      <c r="E318">
        <v>0.15</v>
      </c>
    </row>
    <row r="319" spans="1:5" x14ac:dyDescent="0.55000000000000004">
      <c r="A319">
        <v>195209</v>
      </c>
      <c r="B319">
        <v>-2.0299999999999998</v>
      </c>
      <c r="C319">
        <v>1.1200000000000001</v>
      </c>
      <c r="D319">
        <v>-1.44</v>
      </c>
      <c r="E319">
        <v>0.16</v>
      </c>
    </row>
    <row r="320" spans="1:5" x14ac:dyDescent="0.55000000000000004">
      <c r="A320">
        <v>195210</v>
      </c>
      <c r="B320">
        <v>-0.66</v>
      </c>
      <c r="C320">
        <v>-1.02</v>
      </c>
      <c r="D320">
        <v>-0.54</v>
      </c>
      <c r="E320">
        <v>0.14000000000000001</v>
      </c>
    </row>
    <row r="321" spans="1:5" x14ac:dyDescent="0.55000000000000004">
      <c r="A321">
        <v>195211</v>
      </c>
      <c r="B321">
        <v>5.94</v>
      </c>
      <c r="C321">
        <v>-0.72</v>
      </c>
      <c r="D321">
        <v>0.99</v>
      </c>
      <c r="E321">
        <v>0.1</v>
      </c>
    </row>
    <row r="322" spans="1:5" x14ac:dyDescent="0.55000000000000004">
      <c r="A322">
        <v>195212</v>
      </c>
      <c r="B322">
        <v>2.93</v>
      </c>
      <c r="C322">
        <v>-1.48</v>
      </c>
      <c r="D322">
        <v>0.2</v>
      </c>
      <c r="E322">
        <v>0.16</v>
      </c>
    </row>
    <row r="323" spans="1:5" x14ac:dyDescent="0.55000000000000004">
      <c r="A323">
        <v>195301</v>
      </c>
      <c r="B323">
        <v>-0.34</v>
      </c>
      <c r="C323">
        <v>3.55</v>
      </c>
      <c r="D323">
        <v>1.34</v>
      </c>
      <c r="E323">
        <v>0.16</v>
      </c>
    </row>
    <row r="324" spans="1:5" x14ac:dyDescent="0.55000000000000004">
      <c r="A324">
        <v>195302</v>
      </c>
      <c r="B324">
        <v>-0.27</v>
      </c>
      <c r="C324">
        <v>2.16</v>
      </c>
      <c r="D324">
        <v>-0.09</v>
      </c>
      <c r="E324">
        <v>0.14000000000000001</v>
      </c>
    </row>
    <row r="325" spans="1:5" x14ac:dyDescent="0.55000000000000004">
      <c r="A325">
        <v>195303</v>
      </c>
      <c r="B325">
        <v>-1.43</v>
      </c>
      <c r="C325">
        <v>-0.18</v>
      </c>
      <c r="D325">
        <v>-0.84</v>
      </c>
      <c r="E325">
        <v>0.18</v>
      </c>
    </row>
    <row r="326" spans="1:5" x14ac:dyDescent="0.55000000000000004">
      <c r="A326">
        <v>195304</v>
      </c>
      <c r="B326">
        <v>-2.83</v>
      </c>
      <c r="C326">
        <v>0.27</v>
      </c>
      <c r="D326">
        <v>1.54</v>
      </c>
      <c r="E326">
        <v>0.16</v>
      </c>
    </row>
    <row r="327" spans="1:5" x14ac:dyDescent="0.55000000000000004">
      <c r="A327">
        <v>195305</v>
      </c>
      <c r="B327">
        <v>0.52</v>
      </c>
      <c r="C327">
        <v>-7.0000000000000007E-2</v>
      </c>
      <c r="D327">
        <v>0.24</v>
      </c>
      <c r="E327">
        <v>0.17</v>
      </c>
    </row>
    <row r="328" spans="1:5" x14ac:dyDescent="0.55000000000000004">
      <c r="A328">
        <v>195306</v>
      </c>
      <c r="B328">
        <v>-1.89</v>
      </c>
      <c r="C328">
        <v>-1.85</v>
      </c>
      <c r="D328">
        <v>-0.51</v>
      </c>
      <c r="E328">
        <v>0.18</v>
      </c>
    </row>
    <row r="329" spans="1:5" x14ac:dyDescent="0.55000000000000004">
      <c r="A329">
        <v>195307</v>
      </c>
      <c r="B329">
        <v>2.4</v>
      </c>
      <c r="C329">
        <v>-1.05</v>
      </c>
      <c r="D329">
        <v>-0.23</v>
      </c>
      <c r="E329">
        <v>0.15</v>
      </c>
    </row>
    <row r="330" spans="1:5" x14ac:dyDescent="0.55000000000000004">
      <c r="A330">
        <v>195308</v>
      </c>
      <c r="B330">
        <v>-4.5199999999999996</v>
      </c>
      <c r="C330">
        <v>0.36</v>
      </c>
      <c r="D330">
        <v>-3.54</v>
      </c>
      <c r="E330">
        <v>0.17</v>
      </c>
    </row>
    <row r="331" spans="1:5" x14ac:dyDescent="0.55000000000000004">
      <c r="A331">
        <v>195309</v>
      </c>
      <c r="B331">
        <v>0.2</v>
      </c>
      <c r="C331">
        <v>-0.85</v>
      </c>
      <c r="D331">
        <v>-2.42</v>
      </c>
      <c r="E331">
        <v>0.16</v>
      </c>
    </row>
    <row r="332" spans="1:5" x14ac:dyDescent="0.55000000000000004">
      <c r="A332">
        <v>195310</v>
      </c>
      <c r="B332">
        <v>4.5999999999999996</v>
      </c>
      <c r="C332">
        <v>-1.37</v>
      </c>
      <c r="D332">
        <v>-0.2</v>
      </c>
      <c r="E332">
        <v>0.13</v>
      </c>
    </row>
    <row r="333" spans="1:5" x14ac:dyDescent="0.55000000000000004">
      <c r="A333">
        <v>195311</v>
      </c>
      <c r="B333">
        <v>2.83</v>
      </c>
      <c r="C333">
        <v>-1.3</v>
      </c>
      <c r="D333">
        <v>-0.16</v>
      </c>
      <c r="E333">
        <v>0.08</v>
      </c>
    </row>
    <row r="334" spans="1:5" x14ac:dyDescent="0.55000000000000004">
      <c r="A334">
        <v>195312</v>
      </c>
      <c r="B334">
        <v>0.03</v>
      </c>
      <c r="C334">
        <v>-0.85</v>
      </c>
      <c r="D334">
        <v>-2.82</v>
      </c>
      <c r="E334">
        <v>0.13</v>
      </c>
    </row>
    <row r="335" spans="1:5" x14ac:dyDescent="0.55000000000000004">
      <c r="A335">
        <v>195401</v>
      </c>
      <c r="B335">
        <v>5.13</v>
      </c>
      <c r="C335">
        <v>0.47</v>
      </c>
      <c r="D335">
        <v>3.49</v>
      </c>
      <c r="E335">
        <v>0.11</v>
      </c>
    </row>
    <row r="336" spans="1:5" x14ac:dyDescent="0.55000000000000004">
      <c r="A336">
        <v>195402</v>
      </c>
      <c r="B336">
        <v>1.67</v>
      </c>
      <c r="C336">
        <v>-0.17</v>
      </c>
      <c r="D336">
        <v>-0.28999999999999998</v>
      </c>
      <c r="E336">
        <v>7.0000000000000007E-2</v>
      </c>
    </row>
    <row r="337" spans="1:5" x14ac:dyDescent="0.55000000000000004">
      <c r="A337">
        <v>195403</v>
      </c>
      <c r="B337">
        <v>3.65</v>
      </c>
      <c r="C337">
        <v>-0.49</v>
      </c>
      <c r="D337">
        <v>-1.45</v>
      </c>
      <c r="E337">
        <v>0.08</v>
      </c>
    </row>
    <row r="338" spans="1:5" x14ac:dyDescent="0.55000000000000004">
      <c r="A338">
        <v>195404</v>
      </c>
      <c r="B338">
        <v>4.2699999999999996</v>
      </c>
      <c r="C338">
        <v>-3.48</v>
      </c>
      <c r="D338">
        <v>-0.37</v>
      </c>
      <c r="E338">
        <v>0.09</v>
      </c>
    </row>
    <row r="339" spans="1:5" x14ac:dyDescent="0.55000000000000004">
      <c r="A339">
        <v>195405</v>
      </c>
      <c r="B339">
        <v>3.09</v>
      </c>
      <c r="C339">
        <v>0.39</v>
      </c>
      <c r="D339">
        <v>2.46</v>
      </c>
      <c r="E339">
        <v>0.05</v>
      </c>
    </row>
    <row r="340" spans="1:5" x14ac:dyDescent="0.55000000000000004">
      <c r="A340">
        <v>195406</v>
      </c>
      <c r="B340">
        <v>1.07</v>
      </c>
      <c r="C340">
        <v>0.4</v>
      </c>
      <c r="D340">
        <v>-0.01</v>
      </c>
      <c r="E340">
        <v>0.06</v>
      </c>
    </row>
    <row r="341" spans="1:5" x14ac:dyDescent="0.55000000000000004">
      <c r="A341">
        <v>195407</v>
      </c>
      <c r="B341">
        <v>4.99</v>
      </c>
      <c r="C341">
        <v>1.05</v>
      </c>
      <c r="D341">
        <v>4.16</v>
      </c>
      <c r="E341">
        <v>0.05</v>
      </c>
    </row>
    <row r="342" spans="1:5" x14ac:dyDescent="0.55000000000000004">
      <c r="A342">
        <v>195408</v>
      </c>
      <c r="B342">
        <v>-2.34</v>
      </c>
      <c r="C342">
        <v>2.68</v>
      </c>
      <c r="D342">
        <v>-1.39</v>
      </c>
      <c r="E342">
        <v>0.05</v>
      </c>
    </row>
    <row r="343" spans="1:5" x14ac:dyDescent="0.55000000000000004">
      <c r="A343">
        <v>195409</v>
      </c>
      <c r="B343">
        <v>6.39</v>
      </c>
      <c r="C343">
        <v>-2.5499999999999998</v>
      </c>
      <c r="D343">
        <v>0.69</v>
      </c>
      <c r="E343">
        <v>0.09</v>
      </c>
    </row>
    <row r="344" spans="1:5" x14ac:dyDescent="0.55000000000000004">
      <c r="A344">
        <v>195410</v>
      </c>
      <c r="B344">
        <v>-1.67</v>
      </c>
      <c r="C344">
        <v>0.6</v>
      </c>
      <c r="D344">
        <v>0.68</v>
      </c>
      <c r="E344">
        <v>7.0000000000000007E-2</v>
      </c>
    </row>
    <row r="345" spans="1:5" x14ac:dyDescent="0.55000000000000004">
      <c r="A345">
        <v>195411</v>
      </c>
      <c r="B345">
        <v>9.3800000000000008</v>
      </c>
      <c r="C345">
        <v>-2.64</v>
      </c>
      <c r="D345">
        <v>4.3899999999999997</v>
      </c>
      <c r="E345">
        <v>0.06</v>
      </c>
    </row>
    <row r="346" spans="1:5" x14ac:dyDescent="0.55000000000000004">
      <c r="A346">
        <v>195412</v>
      </c>
      <c r="B346">
        <v>5.48</v>
      </c>
      <c r="C346">
        <v>2.17</v>
      </c>
      <c r="D346">
        <v>5.65</v>
      </c>
      <c r="E346">
        <v>0.08</v>
      </c>
    </row>
    <row r="347" spans="1:5" x14ac:dyDescent="0.55000000000000004">
      <c r="A347">
        <v>195501</v>
      </c>
      <c r="B347">
        <v>0.6</v>
      </c>
      <c r="C347">
        <v>0.27</v>
      </c>
      <c r="D347">
        <v>2.14</v>
      </c>
      <c r="E347">
        <v>0.08</v>
      </c>
    </row>
    <row r="348" spans="1:5" x14ac:dyDescent="0.55000000000000004">
      <c r="A348">
        <v>195502</v>
      </c>
      <c r="B348">
        <v>3.02</v>
      </c>
      <c r="C348">
        <v>1.56</v>
      </c>
      <c r="D348">
        <v>0.59</v>
      </c>
      <c r="E348">
        <v>0.09</v>
      </c>
    </row>
    <row r="349" spans="1:5" x14ac:dyDescent="0.55000000000000004">
      <c r="A349">
        <v>195503</v>
      </c>
      <c r="B349">
        <v>-0.16</v>
      </c>
      <c r="C349">
        <v>-0.67</v>
      </c>
      <c r="D349">
        <v>1.97</v>
      </c>
      <c r="E349">
        <v>0.1</v>
      </c>
    </row>
    <row r="350" spans="1:5" x14ac:dyDescent="0.55000000000000004">
      <c r="A350">
        <v>195504</v>
      </c>
      <c r="B350">
        <v>3.11</v>
      </c>
      <c r="C350">
        <v>-1.72</v>
      </c>
      <c r="D350">
        <v>0.68</v>
      </c>
      <c r="E350">
        <v>0.1</v>
      </c>
    </row>
    <row r="351" spans="1:5" x14ac:dyDescent="0.55000000000000004">
      <c r="A351">
        <v>195505</v>
      </c>
      <c r="B351">
        <v>0.93</v>
      </c>
      <c r="C351">
        <v>-0.24</v>
      </c>
      <c r="D351">
        <v>-0.96</v>
      </c>
      <c r="E351">
        <v>0.14000000000000001</v>
      </c>
    </row>
    <row r="352" spans="1:5" x14ac:dyDescent="0.55000000000000004">
      <c r="A352">
        <v>195506</v>
      </c>
      <c r="B352">
        <v>6.55</v>
      </c>
      <c r="C352">
        <v>-4.6100000000000003</v>
      </c>
      <c r="D352">
        <v>1.84</v>
      </c>
      <c r="E352">
        <v>0.1</v>
      </c>
    </row>
    <row r="353" spans="1:5" x14ac:dyDescent="0.55000000000000004">
      <c r="A353">
        <v>195507</v>
      </c>
      <c r="B353">
        <v>1.9</v>
      </c>
      <c r="C353">
        <v>-1.1599999999999999</v>
      </c>
      <c r="D353">
        <v>0.34</v>
      </c>
      <c r="E353">
        <v>0.1</v>
      </c>
    </row>
    <row r="354" spans="1:5" x14ac:dyDescent="0.55000000000000004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55000000000000004">
      <c r="A355">
        <v>195509</v>
      </c>
      <c r="B355">
        <v>-0.36</v>
      </c>
      <c r="C355">
        <v>0.28000000000000003</v>
      </c>
      <c r="D355">
        <v>-0.99</v>
      </c>
      <c r="E355">
        <v>0.16</v>
      </c>
    </row>
    <row r="356" spans="1:5" x14ac:dyDescent="0.55000000000000004">
      <c r="A356">
        <v>195510</v>
      </c>
      <c r="B356">
        <v>-2.68</v>
      </c>
      <c r="C356">
        <v>1.51</v>
      </c>
      <c r="D356">
        <v>-0.16</v>
      </c>
      <c r="E356">
        <v>0.18</v>
      </c>
    </row>
    <row r="357" spans="1:5" x14ac:dyDescent="0.55000000000000004">
      <c r="A357">
        <v>195511</v>
      </c>
      <c r="B357">
        <v>7.03</v>
      </c>
      <c r="C357">
        <v>-2.2000000000000002</v>
      </c>
      <c r="D357">
        <v>0.32</v>
      </c>
      <c r="E357">
        <v>0.17</v>
      </c>
    </row>
    <row r="358" spans="1:5" x14ac:dyDescent="0.55000000000000004">
      <c r="A358">
        <v>195512</v>
      </c>
      <c r="B358">
        <v>1.49</v>
      </c>
      <c r="C358">
        <v>2.12</v>
      </c>
      <c r="D358">
        <v>-2.29</v>
      </c>
      <c r="E358">
        <v>0.18</v>
      </c>
    </row>
    <row r="359" spans="1:5" x14ac:dyDescent="0.55000000000000004">
      <c r="A359">
        <v>195601</v>
      </c>
      <c r="B359">
        <v>-3.03</v>
      </c>
      <c r="C359">
        <v>0.4</v>
      </c>
      <c r="D359">
        <v>0.94</v>
      </c>
      <c r="E359">
        <v>0.22</v>
      </c>
    </row>
    <row r="360" spans="1:5" x14ac:dyDescent="0.55000000000000004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55000000000000004">
      <c r="A361">
        <v>195603</v>
      </c>
      <c r="B361">
        <v>6.64</v>
      </c>
      <c r="C361">
        <v>-2.14</v>
      </c>
      <c r="D361">
        <v>-0.5</v>
      </c>
      <c r="E361">
        <v>0.15</v>
      </c>
    </row>
    <row r="362" spans="1:5" x14ac:dyDescent="0.55000000000000004">
      <c r="A362">
        <v>195604</v>
      </c>
      <c r="B362">
        <v>0.28000000000000003</v>
      </c>
      <c r="C362">
        <v>0.04</v>
      </c>
      <c r="D362">
        <v>-0.25</v>
      </c>
      <c r="E362">
        <v>0.19</v>
      </c>
    </row>
    <row r="363" spans="1:5" x14ac:dyDescent="0.55000000000000004">
      <c r="A363">
        <v>195605</v>
      </c>
      <c r="B363">
        <v>-5.2</v>
      </c>
      <c r="C363">
        <v>1.46</v>
      </c>
      <c r="D363">
        <v>-1.31</v>
      </c>
      <c r="E363">
        <v>0.23</v>
      </c>
    </row>
    <row r="364" spans="1:5" x14ac:dyDescent="0.55000000000000004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55000000000000004">
      <c r="A365">
        <v>195607</v>
      </c>
      <c r="B365">
        <v>4.84</v>
      </c>
      <c r="C365">
        <v>-1.67</v>
      </c>
      <c r="D365">
        <v>-0.05</v>
      </c>
      <c r="E365">
        <v>0.22</v>
      </c>
    </row>
    <row r="366" spans="1:5" x14ac:dyDescent="0.55000000000000004">
      <c r="A366">
        <v>195608</v>
      </c>
      <c r="B366">
        <v>-3.18</v>
      </c>
      <c r="C366">
        <v>1.9</v>
      </c>
      <c r="D366">
        <v>-0.72</v>
      </c>
      <c r="E366">
        <v>0.17</v>
      </c>
    </row>
    <row r="367" spans="1:5" x14ac:dyDescent="0.55000000000000004">
      <c r="A367">
        <v>195609</v>
      </c>
      <c r="B367">
        <v>-5.14</v>
      </c>
      <c r="C367">
        <v>1.57</v>
      </c>
      <c r="D367">
        <v>1.77</v>
      </c>
      <c r="E367">
        <v>0.18</v>
      </c>
    </row>
    <row r="368" spans="1:5" x14ac:dyDescent="0.55000000000000004">
      <c r="A368">
        <v>195610</v>
      </c>
      <c r="B368">
        <v>0.52</v>
      </c>
      <c r="C368">
        <v>-0.09</v>
      </c>
      <c r="D368">
        <v>-0.06</v>
      </c>
      <c r="E368">
        <v>0.25</v>
      </c>
    </row>
    <row r="369" spans="1:5" x14ac:dyDescent="0.55000000000000004">
      <c r="A369">
        <v>195611</v>
      </c>
      <c r="B369">
        <v>0.36</v>
      </c>
      <c r="C369">
        <v>-0.22</v>
      </c>
      <c r="D369">
        <v>1.77</v>
      </c>
      <c r="E369">
        <v>0.2</v>
      </c>
    </row>
    <row r="370" spans="1:5" x14ac:dyDescent="0.55000000000000004">
      <c r="A370">
        <v>195612</v>
      </c>
      <c r="B370">
        <v>3.16</v>
      </c>
      <c r="C370">
        <v>-0.02</v>
      </c>
      <c r="D370">
        <v>-2.16</v>
      </c>
      <c r="E370">
        <v>0.24</v>
      </c>
    </row>
    <row r="371" spans="1:5" x14ac:dyDescent="0.55000000000000004">
      <c r="A371">
        <v>195701</v>
      </c>
      <c r="B371">
        <v>-3.58</v>
      </c>
      <c r="C371">
        <v>3.37</v>
      </c>
      <c r="D371">
        <v>2.82</v>
      </c>
      <c r="E371">
        <v>0.27</v>
      </c>
    </row>
    <row r="372" spans="1:5" x14ac:dyDescent="0.55000000000000004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55000000000000004">
      <c r="A373">
        <v>195703</v>
      </c>
      <c r="B373">
        <v>2.13</v>
      </c>
      <c r="C373">
        <v>0.27</v>
      </c>
      <c r="D373">
        <v>-0.46</v>
      </c>
      <c r="E373">
        <v>0.23</v>
      </c>
    </row>
    <row r="374" spans="1:5" x14ac:dyDescent="0.55000000000000004">
      <c r="A374">
        <v>195704</v>
      </c>
      <c r="B374">
        <v>4.26</v>
      </c>
      <c r="C374">
        <v>-1.61</v>
      </c>
      <c r="D374">
        <v>-1.47</v>
      </c>
      <c r="E374">
        <v>0.25</v>
      </c>
    </row>
    <row r="375" spans="1:5" x14ac:dyDescent="0.55000000000000004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55000000000000004">
      <c r="A376">
        <v>195706</v>
      </c>
      <c r="B376">
        <v>-0.74</v>
      </c>
      <c r="C376">
        <v>0.55000000000000004</v>
      </c>
      <c r="D376">
        <v>0.03</v>
      </c>
      <c r="E376">
        <v>0.24</v>
      </c>
    </row>
    <row r="377" spans="1:5" x14ac:dyDescent="0.55000000000000004">
      <c r="A377">
        <v>195707</v>
      </c>
      <c r="B377">
        <v>0.66</v>
      </c>
      <c r="C377">
        <v>-0.77</v>
      </c>
      <c r="D377">
        <v>0.42</v>
      </c>
      <c r="E377">
        <v>0.3</v>
      </c>
    </row>
    <row r="378" spans="1:5" x14ac:dyDescent="0.55000000000000004">
      <c r="A378">
        <v>195708</v>
      </c>
      <c r="B378">
        <v>-5.1100000000000003</v>
      </c>
      <c r="C378">
        <v>0.05</v>
      </c>
      <c r="D378">
        <v>-0.42</v>
      </c>
      <c r="E378">
        <v>0.25</v>
      </c>
    </row>
    <row r="379" spans="1:5" x14ac:dyDescent="0.55000000000000004">
      <c r="A379">
        <v>195709</v>
      </c>
      <c r="B379">
        <v>-5.98</v>
      </c>
      <c r="C379">
        <v>0.06</v>
      </c>
      <c r="D379">
        <v>0.91</v>
      </c>
      <c r="E379">
        <v>0.26</v>
      </c>
    </row>
    <row r="380" spans="1:5" x14ac:dyDescent="0.55000000000000004">
      <c r="A380">
        <v>195710</v>
      </c>
      <c r="B380">
        <v>-4.32</v>
      </c>
      <c r="C380">
        <v>-2.5299999999999998</v>
      </c>
      <c r="D380">
        <v>-1.83</v>
      </c>
      <c r="E380">
        <v>0.28999999999999998</v>
      </c>
    </row>
    <row r="381" spans="1:5" x14ac:dyDescent="0.55000000000000004">
      <c r="A381">
        <v>195711</v>
      </c>
      <c r="B381">
        <v>2.2999999999999998</v>
      </c>
      <c r="C381">
        <v>0.37</v>
      </c>
      <c r="D381">
        <v>-2.89</v>
      </c>
      <c r="E381">
        <v>0.28000000000000003</v>
      </c>
    </row>
    <row r="382" spans="1:5" x14ac:dyDescent="0.55000000000000004">
      <c r="A382">
        <v>195712</v>
      </c>
      <c r="B382">
        <v>-3.91</v>
      </c>
      <c r="C382">
        <v>-0.98</v>
      </c>
      <c r="D382">
        <v>-1.61</v>
      </c>
      <c r="E382">
        <v>0.24</v>
      </c>
    </row>
    <row r="383" spans="1:5" x14ac:dyDescent="0.55000000000000004">
      <c r="A383">
        <v>195801</v>
      </c>
      <c r="B383">
        <v>4.66</v>
      </c>
      <c r="C383">
        <v>4.38</v>
      </c>
      <c r="D383">
        <v>4.1900000000000004</v>
      </c>
      <c r="E383">
        <v>0.28000000000000003</v>
      </c>
    </row>
    <row r="384" spans="1:5" x14ac:dyDescent="0.55000000000000004">
      <c r="A384">
        <v>195802</v>
      </c>
      <c r="B384">
        <v>-1.52</v>
      </c>
      <c r="C384">
        <v>0.68</v>
      </c>
      <c r="D384">
        <v>0.37</v>
      </c>
      <c r="E384">
        <v>0.12</v>
      </c>
    </row>
    <row r="385" spans="1:5" x14ac:dyDescent="0.55000000000000004">
      <c r="A385">
        <v>195803</v>
      </c>
      <c r="B385">
        <v>3.27</v>
      </c>
      <c r="C385">
        <v>0.65</v>
      </c>
      <c r="D385">
        <v>-0.96</v>
      </c>
      <c r="E385">
        <v>0.09</v>
      </c>
    </row>
    <row r="386" spans="1:5" x14ac:dyDescent="0.55000000000000004">
      <c r="A386">
        <v>195804</v>
      </c>
      <c r="B386">
        <v>3.09</v>
      </c>
      <c r="C386">
        <v>-0.65</v>
      </c>
      <c r="D386">
        <v>1.64</v>
      </c>
      <c r="E386">
        <v>0.08</v>
      </c>
    </row>
    <row r="387" spans="1:5" x14ac:dyDescent="0.55000000000000004">
      <c r="A387">
        <v>195805</v>
      </c>
      <c r="B387">
        <v>2.31</v>
      </c>
      <c r="C387">
        <v>2.19</v>
      </c>
      <c r="D387">
        <v>-0.25</v>
      </c>
      <c r="E387">
        <v>0.11</v>
      </c>
    </row>
    <row r="388" spans="1:5" x14ac:dyDescent="0.55000000000000004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55000000000000004">
      <c r="A389">
        <v>195807</v>
      </c>
      <c r="B389">
        <v>4.3899999999999997</v>
      </c>
      <c r="C389">
        <v>0.52</v>
      </c>
      <c r="D389">
        <v>3.04</v>
      </c>
      <c r="E389">
        <v>7.0000000000000007E-2</v>
      </c>
    </row>
    <row r="390" spans="1:5" x14ac:dyDescent="0.55000000000000004">
      <c r="A390">
        <v>195808</v>
      </c>
      <c r="B390">
        <v>1.91</v>
      </c>
      <c r="C390">
        <v>1.17</v>
      </c>
      <c r="D390">
        <v>0.36</v>
      </c>
      <c r="E390">
        <v>0.04</v>
      </c>
    </row>
    <row r="391" spans="1:5" x14ac:dyDescent="0.55000000000000004">
      <c r="A391">
        <v>195809</v>
      </c>
      <c r="B391">
        <v>4.66</v>
      </c>
      <c r="C391">
        <v>0.13</v>
      </c>
      <c r="D391">
        <v>2.85</v>
      </c>
      <c r="E391">
        <v>0.19</v>
      </c>
    </row>
    <row r="392" spans="1:5" x14ac:dyDescent="0.55000000000000004">
      <c r="A392">
        <v>195810</v>
      </c>
      <c r="B392">
        <v>2.5299999999999998</v>
      </c>
      <c r="C392">
        <v>1.1100000000000001</v>
      </c>
      <c r="D392">
        <v>-1.18</v>
      </c>
      <c r="E392">
        <v>0.18</v>
      </c>
    </row>
    <row r="393" spans="1:5" x14ac:dyDescent="0.55000000000000004">
      <c r="A393">
        <v>195811</v>
      </c>
      <c r="B393">
        <v>3.01</v>
      </c>
      <c r="C393">
        <v>2</v>
      </c>
      <c r="D393">
        <v>-1.19</v>
      </c>
      <c r="E393">
        <v>0.11</v>
      </c>
    </row>
    <row r="394" spans="1:5" x14ac:dyDescent="0.55000000000000004">
      <c r="A394">
        <v>195812</v>
      </c>
      <c r="B394">
        <v>5.15</v>
      </c>
      <c r="C394">
        <v>-2.04</v>
      </c>
      <c r="D394">
        <v>-0.01</v>
      </c>
      <c r="E394">
        <v>0.22</v>
      </c>
    </row>
    <row r="395" spans="1:5" x14ac:dyDescent="0.55000000000000004">
      <c r="A395">
        <v>195901</v>
      </c>
      <c r="B395">
        <v>0.71</v>
      </c>
      <c r="C395">
        <v>3.01</v>
      </c>
      <c r="D395">
        <v>2.96</v>
      </c>
      <c r="E395">
        <v>0.21</v>
      </c>
    </row>
    <row r="396" spans="1:5" x14ac:dyDescent="0.55000000000000004">
      <c r="A396">
        <v>195902</v>
      </c>
      <c r="B396">
        <v>0.95</v>
      </c>
      <c r="C396">
        <v>1.51</v>
      </c>
      <c r="D396">
        <v>1.1000000000000001</v>
      </c>
      <c r="E396">
        <v>0.19</v>
      </c>
    </row>
    <row r="397" spans="1:5" x14ac:dyDescent="0.55000000000000004">
      <c r="A397">
        <v>195903</v>
      </c>
      <c r="B397">
        <v>0.28000000000000003</v>
      </c>
      <c r="C397">
        <v>1.5</v>
      </c>
      <c r="D397">
        <v>-0.38</v>
      </c>
      <c r="E397">
        <v>0.22</v>
      </c>
    </row>
    <row r="398" spans="1:5" x14ac:dyDescent="0.55000000000000004">
      <c r="A398">
        <v>195904</v>
      </c>
      <c r="B398">
        <v>3.66</v>
      </c>
      <c r="C398">
        <v>-0.55000000000000004</v>
      </c>
      <c r="D398">
        <v>-1.33</v>
      </c>
      <c r="E398">
        <v>0.2</v>
      </c>
    </row>
    <row r="399" spans="1:5" x14ac:dyDescent="0.55000000000000004">
      <c r="A399">
        <v>195905</v>
      </c>
      <c r="B399">
        <v>1.73</v>
      </c>
      <c r="C399">
        <v>-2.1</v>
      </c>
      <c r="D399">
        <v>1.7</v>
      </c>
      <c r="E399">
        <v>0.22</v>
      </c>
    </row>
    <row r="400" spans="1:5" x14ac:dyDescent="0.55000000000000004">
      <c r="A400">
        <v>195906</v>
      </c>
      <c r="B400">
        <v>-0.25</v>
      </c>
      <c r="C400">
        <v>0.65</v>
      </c>
      <c r="D400">
        <v>1.35</v>
      </c>
      <c r="E400">
        <v>0.25</v>
      </c>
    </row>
    <row r="401" spans="1:5" x14ac:dyDescent="0.55000000000000004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55000000000000004">
      <c r="A402">
        <v>195908</v>
      </c>
      <c r="B402">
        <v>-1.39</v>
      </c>
      <c r="C402">
        <v>-0.76</v>
      </c>
      <c r="D402">
        <v>0.45</v>
      </c>
      <c r="E402">
        <v>0.19</v>
      </c>
    </row>
    <row r="403" spans="1:5" x14ac:dyDescent="0.55000000000000004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55000000000000004">
      <c r="A404">
        <v>195910</v>
      </c>
      <c r="B404">
        <v>1.28</v>
      </c>
      <c r="C404">
        <v>1.45</v>
      </c>
      <c r="D404">
        <v>-2.1</v>
      </c>
      <c r="E404">
        <v>0.3</v>
      </c>
    </row>
    <row r="405" spans="1:5" x14ac:dyDescent="0.55000000000000004">
      <c r="A405">
        <v>195911</v>
      </c>
      <c r="B405">
        <v>1.6</v>
      </c>
      <c r="C405">
        <v>1.24</v>
      </c>
      <c r="D405">
        <v>-3.22</v>
      </c>
      <c r="E405">
        <v>0.26</v>
      </c>
    </row>
    <row r="406" spans="1:5" x14ac:dyDescent="0.55000000000000004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55000000000000004">
      <c r="A407">
        <v>196001</v>
      </c>
      <c r="B407">
        <v>-6.98</v>
      </c>
      <c r="C407">
        <v>2.08</v>
      </c>
      <c r="D407">
        <v>2.79</v>
      </c>
      <c r="E407">
        <v>0.33</v>
      </c>
    </row>
    <row r="408" spans="1:5" x14ac:dyDescent="0.55000000000000004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55000000000000004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55000000000000004">
      <c r="A410">
        <v>196004</v>
      </c>
      <c r="B410">
        <v>-1.71</v>
      </c>
      <c r="C410">
        <v>0.32</v>
      </c>
      <c r="D410">
        <v>-2.29</v>
      </c>
      <c r="E410">
        <v>0.19</v>
      </c>
    </row>
    <row r="411" spans="1:5" x14ac:dyDescent="0.55000000000000004">
      <c r="A411">
        <v>196005</v>
      </c>
      <c r="B411">
        <v>3.12</v>
      </c>
      <c r="C411">
        <v>1.22</v>
      </c>
      <c r="D411">
        <v>-3.7</v>
      </c>
      <c r="E411">
        <v>0.27</v>
      </c>
    </row>
    <row r="412" spans="1:5" x14ac:dyDescent="0.55000000000000004">
      <c r="A412">
        <v>196006</v>
      </c>
      <c r="B412">
        <v>2.08</v>
      </c>
      <c r="C412">
        <v>-0.22</v>
      </c>
      <c r="D412">
        <v>-0.34</v>
      </c>
      <c r="E412">
        <v>0.24</v>
      </c>
    </row>
    <row r="413" spans="1:5" x14ac:dyDescent="0.55000000000000004">
      <c r="A413">
        <v>196007</v>
      </c>
      <c r="B413">
        <v>-2.37</v>
      </c>
      <c r="C413">
        <v>-0.52</v>
      </c>
      <c r="D413">
        <v>2.0299999999999998</v>
      </c>
      <c r="E413">
        <v>0.13</v>
      </c>
    </row>
    <row r="414" spans="1:5" x14ac:dyDescent="0.55000000000000004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55000000000000004">
      <c r="A415">
        <v>196009</v>
      </c>
      <c r="B415">
        <v>-5.99</v>
      </c>
      <c r="C415">
        <v>-1.1100000000000001</v>
      </c>
      <c r="D415">
        <v>1.65</v>
      </c>
      <c r="E415">
        <v>0.16</v>
      </c>
    </row>
    <row r="416" spans="1:5" x14ac:dyDescent="0.55000000000000004">
      <c r="A416">
        <v>196010</v>
      </c>
      <c r="B416">
        <v>-0.71</v>
      </c>
      <c r="C416">
        <v>-4.07</v>
      </c>
      <c r="D416">
        <v>2.86</v>
      </c>
      <c r="E416">
        <v>0.22</v>
      </c>
    </row>
    <row r="417" spans="1:5" x14ac:dyDescent="0.55000000000000004">
      <c r="A417">
        <v>196011</v>
      </c>
      <c r="B417">
        <v>4.6900000000000004</v>
      </c>
      <c r="C417">
        <v>0.37</v>
      </c>
      <c r="D417">
        <v>-2.37</v>
      </c>
      <c r="E417">
        <v>0.13</v>
      </c>
    </row>
    <row r="418" spans="1:5" x14ac:dyDescent="0.55000000000000004">
      <c r="A418">
        <v>196012</v>
      </c>
      <c r="B418">
        <v>4.71</v>
      </c>
      <c r="C418">
        <v>-1.57</v>
      </c>
      <c r="D418">
        <v>-0.76</v>
      </c>
      <c r="E418">
        <v>0.16</v>
      </c>
    </row>
    <row r="419" spans="1:5" x14ac:dyDescent="0.55000000000000004">
      <c r="A419">
        <v>196101</v>
      </c>
      <c r="B419">
        <v>6.2</v>
      </c>
      <c r="C419">
        <v>0.66</v>
      </c>
      <c r="D419">
        <v>3.66</v>
      </c>
      <c r="E419">
        <v>0.19</v>
      </c>
    </row>
    <row r="420" spans="1:5" x14ac:dyDescent="0.55000000000000004">
      <c r="A420">
        <v>196102</v>
      </c>
      <c r="B420">
        <v>3.57</v>
      </c>
      <c r="C420">
        <v>3.92</v>
      </c>
      <c r="D420">
        <v>-0.64</v>
      </c>
      <c r="E420">
        <v>0.14000000000000001</v>
      </c>
    </row>
    <row r="421" spans="1:5" x14ac:dyDescent="0.55000000000000004">
      <c r="A421">
        <v>196103</v>
      </c>
      <c r="B421">
        <v>2.89</v>
      </c>
      <c r="C421">
        <v>3.28</v>
      </c>
      <c r="D421">
        <v>-0.7</v>
      </c>
      <c r="E421">
        <v>0.2</v>
      </c>
    </row>
    <row r="422" spans="1:5" x14ac:dyDescent="0.55000000000000004">
      <c r="A422">
        <v>196104</v>
      </c>
      <c r="B422">
        <v>0.28999999999999998</v>
      </c>
      <c r="C422">
        <v>0.05</v>
      </c>
      <c r="D422">
        <v>2.15</v>
      </c>
      <c r="E422">
        <v>0.17</v>
      </c>
    </row>
    <row r="423" spans="1:5" x14ac:dyDescent="0.55000000000000004">
      <c r="A423">
        <v>196105</v>
      </c>
      <c r="B423">
        <v>2.4</v>
      </c>
      <c r="C423">
        <v>2.02</v>
      </c>
      <c r="D423">
        <v>0.37</v>
      </c>
      <c r="E423">
        <v>0.18</v>
      </c>
    </row>
    <row r="424" spans="1:5" x14ac:dyDescent="0.55000000000000004">
      <c r="A424">
        <v>196106</v>
      </c>
      <c r="B424">
        <v>-3.08</v>
      </c>
      <c r="C424">
        <v>-2.4900000000000002</v>
      </c>
      <c r="D424">
        <v>-0.11</v>
      </c>
      <c r="E424">
        <v>0.2</v>
      </c>
    </row>
    <row r="425" spans="1:5" x14ac:dyDescent="0.55000000000000004">
      <c r="A425">
        <v>196107</v>
      </c>
      <c r="B425">
        <v>2.83</v>
      </c>
      <c r="C425">
        <v>-1.88</v>
      </c>
      <c r="D425">
        <v>-0.09</v>
      </c>
      <c r="E425">
        <v>0.18</v>
      </c>
    </row>
    <row r="426" spans="1:5" x14ac:dyDescent="0.55000000000000004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55000000000000004">
      <c r="A427">
        <v>196109</v>
      </c>
      <c r="B427">
        <v>-2.15</v>
      </c>
      <c r="C427">
        <v>-1.06</v>
      </c>
      <c r="D427">
        <v>-0.61</v>
      </c>
      <c r="E427">
        <v>0.17</v>
      </c>
    </row>
    <row r="428" spans="1:5" x14ac:dyDescent="0.55000000000000004">
      <c r="A428">
        <v>196110</v>
      </c>
      <c r="B428">
        <v>2.57</v>
      </c>
      <c r="C428">
        <v>-1.63</v>
      </c>
      <c r="D428">
        <v>0.15</v>
      </c>
      <c r="E428">
        <v>0.19</v>
      </c>
    </row>
    <row r="429" spans="1:5" x14ac:dyDescent="0.55000000000000004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55000000000000004">
      <c r="A430">
        <v>196112</v>
      </c>
      <c r="B430">
        <v>-0.18</v>
      </c>
      <c r="C430">
        <v>-0.82</v>
      </c>
      <c r="D430">
        <v>1.79</v>
      </c>
      <c r="E430">
        <v>0.19</v>
      </c>
    </row>
    <row r="431" spans="1:5" x14ac:dyDescent="0.55000000000000004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55000000000000004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55000000000000004">
      <c r="A433">
        <v>196203</v>
      </c>
      <c r="B433">
        <v>-0.68</v>
      </c>
      <c r="C433">
        <v>0.53</v>
      </c>
      <c r="D433">
        <v>-1.38</v>
      </c>
      <c r="E433">
        <v>0.2</v>
      </c>
    </row>
    <row r="434" spans="1:5" x14ac:dyDescent="0.55000000000000004">
      <c r="A434">
        <v>196204</v>
      </c>
      <c r="B434">
        <v>-6.59</v>
      </c>
      <c r="C434">
        <v>-0.71</v>
      </c>
      <c r="D434">
        <v>0.03</v>
      </c>
      <c r="E434">
        <v>0.22</v>
      </c>
    </row>
    <row r="435" spans="1:5" x14ac:dyDescent="0.55000000000000004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55000000000000004">
      <c r="A436">
        <v>196206</v>
      </c>
      <c r="B436">
        <v>-8.4700000000000006</v>
      </c>
      <c r="C436">
        <v>-0.57999999999999996</v>
      </c>
      <c r="D436">
        <v>2.5499999999999998</v>
      </c>
      <c r="E436">
        <v>0.2</v>
      </c>
    </row>
    <row r="437" spans="1:5" x14ac:dyDescent="0.55000000000000004">
      <c r="A437">
        <v>196207</v>
      </c>
      <c r="B437">
        <v>6.28</v>
      </c>
      <c r="C437">
        <v>1.51</v>
      </c>
      <c r="D437">
        <v>-3.4</v>
      </c>
      <c r="E437">
        <v>0.27</v>
      </c>
    </row>
    <row r="438" spans="1:5" x14ac:dyDescent="0.55000000000000004">
      <c r="A438">
        <v>196208</v>
      </c>
      <c r="B438">
        <v>2.13</v>
      </c>
      <c r="C438">
        <v>1.22</v>
      </c>
      <c r="D438">
        <v>-1.17</v>
      </c>
      <c r="E438">
        <v>0.23</v>
      </c>
    </row>
    <row r="439" spans="1:5" x14ac:dyDescent="0.55000000000000004">
      <c r="A439">
        <v>196209</v>
      </c>
      <c r="B439">
        <v>-5.22</v>
      </c>
      <c r="C439">
        <v>-2.4500000000000002</v>
      </c>
      <c r="D439">
        <v>1.26</v>
      </c>
      <c r="E439">
        <v>0.21</v>
      </c>
    </row>
    <row r="440" spans="1:5" x14ac:dyDescent="0.55000000000000004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55000000000000004">
      <c r="A441">
        <v>196211</v>
      </c>
      <c r="B441">
        <v>10.87</v>
      </c>
      <c r="C441">
        <v>2.63</v>
      </c>
      <c r="D441">
        <v>0.96</v>
      </c>
      <c r="E441">
        <v>0.2</v>
      </c>
    </row>
    <row r="442" spans="1:5" x14ac:dyDescent="0.55000000000000004">
      <c r="A442">
        <v>196212</v>
      </c>
      <c r="B442">
        <v>1.01</v>
      </c>
      <c r="C442">
        <v>-3.81</v>
      </c>
      <c r="D442">
        <v>0.35</v>
      </c>
      <c r="E442">
        <v>0.23</v>
      </c>
    </row>
    <row r="443" spans="1:5" x14ac:dyDescent="0.55000000000000004">
      <c r="A443">
        <v>196301</v>
      </c>
      <c r="B443">
        <v>4.93</v>
      </c>
      <c r="C443">
        <v>3.07</v>
      </c>
      <c r="D443">
        <v>2.2200000000000002</v>
      </c>
      <c r="E443">
        <v>0.25</v>
      </c>
    </row>
    <row r="444" spans="1:5" x14ac:dyDescent="0.55000000000000004">
      <c r="A444">
        <v>196302</v>
      </c>
      <c r="B444">
        <v>-2.38</v>
      </c>
      <c r="C444">
        <v>0.5</v>
      </c>
      <c r="D444">
        <v>2.17</v>
      </c>
      <c r="E444">
        <v>0.23</v>
      </c>
    </row>
    <row r="445" spans="1:5" x14ac:dyDescent="0.55000000000000004">
      <c r="A445">
        <v>196303</v>
      </c>
      <c r="B445">
        <v>3.08</v>
      </c>
      <c r="C445">
        <v>-2.6</v>
      </c>
      <c r="D445">
        <v>2.0699999999999998</v>
      </c>
      <c r="E445">
        <v>0.23</v>
      </c>
    </row>
    <row r="446" spans="1:5" x14ac:dyDescent="0.55000000000000004">
      <c r="A446">
        <v>196304</v>
      </c>
      <c r="B446">
        <v>4.51</v>
      </c>
      <c r="C446">
        <v>-1.31</v>
      </c>
      <c r="D446">
        <v>0.99</v>
      </c>
      <c r="E446">
        <v>0.25</v>
      </c>
    </row>
    <row r="447" spans="1:5" x14ac:dyDescent="0.55000000000000004">
      <c r="A447">
        <v>196305</v>
      </c>
      <c r="B447">
        <v>1.76</v>
      </c>
      <c r="C447">
        <v>1.1200000000000001</v>
      </c>
      <c r="D447">
        <v>2.5299999999999998</v>
      </c>
      <c r="E447">
        <v>0.24</v>
      </c>
    </row>
    <row r="448" spans="1:5" x14ac:dyDescent="0.55000000000000004">
      <c r="A448">
        <v>196306</v>
      </c>
      <c r="B448">
        <v>-2</v>
      </c>
      <c r="C448">
        <v>-0.28999999999999998</v>
      </c>
      <c r="D448">
        <v>0.75</v>
      </c>
      <c r="E448">
        <v>0.23</v>
      </c>
    </row>
    <row r="449" spans="1:5" x14ac:dyDescent="0.55000000000000004">
      <c r="A449">
        <v>196307</v>
      </c>
      <c r="B449">
        <v>-0.39</v>
      </c>
      <c r="C449">
        <v>-0.49</v>
      </c>
      <c r="D449">
        <v>-0.94</v>
      </c>
      <c r="E449">
        <v>0.27</v>
      </c>
    </row>
    <row r="450" spans="1:5" x14ac:dyDescent="0.55000000000000004">
      <c r="A450">
        <v>196308</v>
      </c>
      <c r="B450">
        <v>5.07</v>
      </c>
      <c r="C450">
        <v>-1.02</v>
      </c>
      <c r="D450">
        <v>1.82</v>
      </c>
      <c r="E450">
        <v>0.25</v>
      </c>
    </row>
    <row r="451" spans="1:5" x14ac:dyDescent="0.55000000000000004">
      <c r="A451">
        <v>196309</v>
      </c>
      <c r="B451">
        <v>-1.57</v>
      </c>
      <c r="C451">
        <v>-0.31</v>
      </c>
      <c r="D451">
        <v>0.17</v>
      </c>
      <c r="E451">
        <v>0.27</v>
      </c>
    </row>
    <row r="452" spans="1:5" x14ac:dyDescent="0.55000000000000004">
      <c r="A452">
        <v>196310</v>
      </c>
      <c r="B452">
        <v>2.5299999999999998</v>
      </c>
      <c r="C452">
        <v>-0.56999999999999995</v>
      </c>
      <c r="D452">
        <v>-0.04</v>
      </c>
      <c r="E452">
        <v>0.28999999999999998</v>
      </c>
    </row>
    <row r="453" spans="1:5" x14ac:dyDescent="0.55000000000000004">
      <c r="A453">
        <v>196311</v>
      </c>
      <c r="B453">
        <v>-0.85</v>
      </c>
      <c r="C453">
        <v>-1.1499999999999999</v>
      </c>
      <c r="D453">
        <v>1.7</v>
      </c>
      <c r="E453">
        <v>0.27</v>
      </c>
    </row>
    <row r="454" spans="1:5" x14ac:dyDescent="0.55000000000000004">
      <c r="A454">
        <v>196312</v>
      </c>
      <c r="B454">
        <v>1.83</v>
      </c>
      <c r="C454">
        <v>-2.0099999999999998</v>
      </c>
      <c r="D454">
        <v>-0.06</v>
      </c>
      <c r="E454">
        <v>0.28999999999999998</v>
      </c>
    </row>
    <row r="455" spans="1:5" x14ac:dyDescent="0.55000000000000004">
      <c r="A455">
        <v>196401</v>
      </c>
      <c r="B455">
        <v>2.2400000000000002</v>
      </c>
      <c r="C455">
        <v>-0.18</v>
      </c>
      <c r="D455">
        <v>1.53</v>
      </c>
      <c r="E455">
        <v>0.3</v>
      </c>
    </row>
    <row r="456" spans="1:5" x14ac:dyDescent="0.55000000000000004">
      <c r="A456">
        <v>196402</v>
      </c>
      <c r="B456">
        <v>1.54</v>
      </c>
      <c r="C456">
        <v>0.08</v>
      </c>
      <c r="D456">
        <v>2.86</v>
      </c>
      <c r="E456">
        <v>0.26</v>
      </c>
    </row>
    <row r="457" spans="1:5" x14ac:dyDescent="0.55000000000000004">
      <c r="A457">
        <v>196403</v>
      </c>
      <c r="B457">
        <v>1.41</v>
      </c>
      <c r="C457">
        <v>0.94</v>
      </c>
      <c r="D457">
        <v>3.37</v>
      </c>
      <c r="E457">
        <v>0.31</v>
      </c>
    </row>
    <row r="458" spans="1:5" x14ac:dyDescent="0.55000000000000004">
      <c r="A458">
        <v>196404</v>
      </c>
      <c r="B458">
        <v>0.1</v>
      </c>
      <c r="C458">
        <v>-1.32</v>
      </c>
      <c r="D458">
        <v>-0.66</v>
      </c>
      <c r="E458">
        <v>0.28999999999999998</v>
      </c>
    </row>
    <row r="459" spans="1:5" x14ac:dyDescent="0.55000000000000004">
      <c r="A459">
        <v>196405</v>
      </c>
      <c r="B459">
        <v>1.42</v>
      </c>
      <c r="C459">
        <v>-0.94</v>
      </c>
      <c r="D459">
        <v>1.99</v>
      </c>
      <c r="E459">
        <v>0.26</v>
      </c>
    </row>
    <row r="460" spans="1:5" x14ac:dyDescent="0.55000000000000004">
      <c r="A460">
        <v>196406</v>
      </c>
      <c r="B460">
        <v>1.27</v>
      </c>
      <c r="C460">
        <v>-0.27</v>
      </c>
      <c r="D460">
        <v>0.72</v>
      </c>
      <c r="E460">
        <v>0.3</v>
      </c>
    </row>
    <row r="461" spans="1:5" x14ac:dyDescent="0.55000000000000004">
      <c r="A461">
        <v>196407</v>
      </c>
      <c r="B461">
        <v>1.74</v>
      </c>
      <c r="C461">
        <v>0.26</v>
      </c>
      <c r="D461">
        <v>0.73</v>
      </c>
      <c r="E461">
        <v>0.3</v>
      </c>
    </row>
    <row r="462" spans="1:5" x14ac:dyDescent="0.55000000000000004">
      <c r="A462">
        <v>196408</v>
      </c>
      <c r="B462">
        <v>-1.44</v>
      </c>
      <c r="C462">
        <v>0.11</v>
      </c>
      <c r="D462">
        <v>7.0000000000000007E-2</v>
      </c>
      <c r="E462">
        <v>0.28000000000000003</v>
      </c>
    </row>
    <row r="463" spans="1:5" x14ac:dyDescent="0.55000000000000004">
      <c r="A463">
        <v>196409</v>
      </c>
      <c r="B463">
        <v>2.69</v>
      </c>
      <c r="C463">
        <v>-0.53</v>
      </c>
      <c r="D463">
        <v>1.72</v>
      </c>
      <c r="E463">
        <v>0.28000000000000003</v>
      </c>
    </row>
    <row r="464" spans="1:5" x14ac:dyDescent="0.55000000000000004">
      <c r="A464">
        <v>196410</v>
      </c>
      <c r="B464">
        <v>0.59</v>
      </c>
      <c r="C464">
        <v>0.42</v>
      </c>
      <c r="D464">
        <v>1.1499999999999999</v>
      </c>
      <c r="E464">
        <v>0.28999999999999998</v>
      </c>
    </row>
    <row r="465" spans="1:5" x14ac:dyDescent="0.55000000000000004">
      <c r="A465">
        <v>196411</v>
      </c>
      <c r="B465">
        <v>0</v>
      </c>
      <c r="C465">
        <v>0.6</v>
      </c>
      <c r="D465">
        <v>-1.95</v>
      </c>
      <c r="E465">
        <v>0.28999999999999998</v>
      </c>
    </row>
    <row r="466" spans="1:5" x14ac:dyDescent="0.55000000000000004">
      <c r="A466">
        <v>196412</v>
      </c>
      <c r="B466">
        <v>0.03</v>
      </c>
      <c r="C466">
        <v>-0.26</v>
      </c>
      <c r="D466">
        <v>-2.52</v>
      </c>
      <c r="E466">
        <v>0.31</v>
      </c>
    </row>
    <row r="467" spans="1:5" x14ac:dyDescent="0.55000000000000004">
      <c r="A467">
        <v>196501</v>
      </c>
      <c r="B467">
        <v>3.54</v>
      </c>
      <c r="C467">
        <v>2.72</v>
      </c>
      <c r="D467">
        <v>0.16</v>
      </c>
      <c r="E467">
        <v>0.28000000000000003</v>
      </c>
    </row>
    <row r="468" spans="1:5" x14ac:dyDescent="0.55000000000000004">
      <c r="A468">
        <v>196502</v>
      </c>
      <c r="B468">
        <v>0.44</v>
      </c>
      <c r="C468">
        <v>3.5</v>
      </c>
      <c r="D468">
        <v>0.16</v>
      </c>
      <c r="E468">
        <v>0.3</v>
      </c>
    </row>
    <row r="469" spans="1:5" x14ac:dyDescent="0.55000000000000004">
      <c r="A469">
        <v>196503</v>
      </c>
      <c r="B469">
        <v>-1.34</v>
      </c>
      <c r="C469">
        <v>1.81</v>
      </c>
      <c r="D469">
        <v>1.05</v>
      </c>
      <c r="E469">
        <v>0.36</v>
      </c>
    </row>
    <row r="470" spans="1:5" x14ac:dyDescent="0.55000000000000004">
      <c r="A470">
        <v>196504</v>
      </c>
      <c r="B470">
        <v>3.11</v>
      </c>
      <c r="C470">
        <v>1.2</v>
      </c>
      <c r="D470">
        <v>0.68</v>
      </c>
      <c r="E470">
        <v>0.31</v>
      </c>
    </row>
    <row r="471" spans="1:5" x14ac:dyDescent="0.55000000000000004">
      <c r="A471">
        <v>196505</v>
      </c>
      <c r="B471">
        <v>-0.77</v>
      </c>
      <c r="C471">
        <v>0.06</v>
      </c>
      <c r="D471">
        <v>-1.63</v>
      </c>
      <c r="E471">
        <v>0.31</v>
      </c>
    </row>
    <row r="472" spans="1:5" x14ac:dyDescent="0.55000000000000004">
      <c r="A472">
        <v>196506</v>
      </c>
      <c r="B472">
        <v>-5.51</v>
      </c>
      <c r="C472">
        <v>-4.3600000000000003</v>
      </c>
      <c r="D472">
        <v>0.56000000000000005</v>
      </c>
      <c r="E472">
        <v>0.35</v>
      </c>
    </row>
    <row r="473" spans="1:5" x14ac:dyDescent="0.55000000000000004">
      <c r="A473">
        <v>196507</v>
      </c>
      <c r="B473">
        <v>1.43</v>
      </c>
      <c r="C473">
        <v>0.87</v>
      </c>
      <c r="D473">
        <v>2.1800000000000002</v>
      </c>
      <c r="E473">
        <v>0.31</v>
      </c>
    </row>
    <row r="474" spans="1:5" x14ac:dyDescent="0.55000000000000004">
      <c r="A474">
        <v>196508</v>
      </c>
      <c r="B474">
        <v>2.73</v>
      </c>
      <c r="C474">
        <v>2.81</v>
      </c>
      <c r="D474">
        <v>-0.96</v>
      </c>
      <c r="E474">
        <v>0.33</v>
      </c>
    </row>
    <row r="475" spans="1:5" x14ac:dyDescent="0.55000000000000004">
      <c r="A475">
        <v>196509</v>
      </c>
      <c r="B475">
        <v>2.86</v>
      </c>
      <c r="C475">
        <v>0.62</v>
      </c>
      <c r="D475">
        <v>-0.09</v>
      </c>
      <c r="E475">
        <v>0.31</v>
      </c>
    </row>
    <row r="476" spans="1:5" x14ac:dyDescent="0.55000000000000004">
      <c r="A476">
        <v>196510</v>
      </c>
      <c r="B476">
        <v>2.6</v>
      </c>
      <c r="C476">
        <v>2.4700000000000002</v>
      </c>
      <c r="D476">
        <v>1.54</v>
      </c>
      <c r="E476">
        <v>0.31</v>
      </c>
    </row>
    <row r="477" spans="1:5" x14ac:dyDescent="0.55000000000000004">
      <c r="A477">
        <v>196511</v>
      </c>
      <c r="B477">
        <v>-0.03</v>
      </c>
      <c r="C477">
        <v>4.68</v>
      </c>
      <c r="D477">
        <v>0.21</v>
      </c>
      <c r="E477">
        <v>0.35</v>
      </c>
    </row>
    <row r="478" spans="1:5" x14ac:dyDescent="0.55000000000000004">
      <c r="A478">
        <v>196512</v>
      </c>
      <c r="B478">
        <v>1.01</v>
      </c>
      <c r="C478">
        <v>2.08</v>
      </c>
      <c r="D478">
        <v>1.96</v>
      </c>
      <c r="E478">
        <v>0.33</v>
      </c>
    </row>
    <row r="479" spans="1:5" x14ac:dyDescent="0.55000000000000004">
      <c r="A479">
        <v>196601</v>
      </c>
      <c r="B479">
        <v>0.72</v>
      </c>
      <c r="C479">
        <v>3.88</v>
      </c>
      <c r="D479">
        <v>3.51</v>
      </c>
      <c r="E479">
        <v>0.38</v>
      </c>
    </row>
    <row r="480" spans="1:5" x14ac:dyDescent="0.55000000000000004">
      <c r="A480">
        <v>196602</v>
      </c>
      <c r="B480">
        <v>-1.21</v>
      </c>
      <c r="C480">
        <v>4.54</v>
      </c>
      <c r="D480">
        <v>0.27</v>
      </c>
      <c r="E480">
        <v>0.35</v>
      </c>
    </row>
    <row r="481" spans="1:5" x14ac:dyDescent="0.55000000000000004">
      <c r="A481">
        <v>196603</v>
      </c>
      <c r="B481">
        <v>-2.5099999999999998</v>
      </c>
      <c r="C481">
        <v>0.94</v>
      </c>
      <c r="D481">
        <v>-2.0699999999999998</v>
      </c>
      <c r="E481">
        <v>0.38</v>
      </c>
    </row>
    <row r="482" spans="1:5" x14ac:dyDescent="0.55000000000000004">
      <c r="A482">
        <v>196604</v>
      </c>
      <c r="B482">
        <v>2.14</v>
      </c>
      <c r="C482">
        <v>3.45</v>
      </c>
      <c r="D482">
        <v>-0.54</v>
      </c>
      <c r="E482">
        <v>0.34</v>
      </c>
    </row>
    <row r="483" spans="1:5" x14ac:dyDescent="0.55000000000000004">
      <c r="A483">
        <v>196605</v>
      </c>
      <c r="B483">
        <v>-5.66</v>
      </c>
      <c r="C483">
        <v>-4.68</v>
      </c>
      <c r="D483">
        <v>-1.57</v>
      </c>
      <c r="E483">
        <v>0.41</v>
      </c>
    </row>
    <row r="484" spans="1:5" x14ac:dyDescent="0.55000000000000004">
      <c r="A484">
        <v>196606</v>
      </c>
      <c r="B484">
        <v>-1.44</v>
      </c>
      <c r="C484">
        <v>1.02</v>
      </c>
      <c r="D484">
        <v>0.5</v>
      </c>
      <c r="E484">
        <v>0.38</v>
      </c>
    </row>
    <row r="485" spans="1:5" x14ac:dyDescent="0.55000000000000004">
      <c r="A485">
        <v>196607</v>
      </c>
      <c r="B485">
        <v>-1.63</v>
      </c>
      <c r="C485">
        <v>-0.46</v>
      </c>
      <c r="D485">
        <v>0.99</v>
      </c>
      <c r="E485">
        <v>0.35</v>
      </c>
    </row>
    <row r="486" spans="1:5" x14ac:dyDescent="0.55000000000000004">
      <c r="A486">
        <v>196608</v>
      </c>
      <c r="B486">
        <v>-7.91</v>
      </c>
      <c r="C486">
        <v>-3.22</v>
      </c>
      <c r="D486">
        <v>0.44</v>
      </c>
      <c r="E486">
        <v>0.41</v>
      </c>
    </row>
    <row r="487" spans="1:5" x14ac:dyDescent="0.55000000000000004">
      <c r="A487">
        <v>196609</v>
      </c>
      <c r="B487">
        <v>-1.06</v>
      </c>
      <c r="C487">
        <v>-1.06</v>
      </c>
      <c r="D487">
        <v>0.49</v>
      </c>
      <c r="E487">
        <v>0.4</v>
      </c>
    </row>
    <row r="488" spans="1:5" x14ac:dyDescent="0.55000000000000004">
      <c r="A488">
        <v>196610</v>
      </c>
      <c r="B488">
        <v>3.86</v>
      </c>
      <c r="C488">
        <v>-6.62</v>
      </c>
      <c r="D488">
        <v>2.86</v>
      </c>
      <c r="E488">
        <v>0.45</v>
      </c>
    </row>
    <row r="489" spans="1:5" x14ac:dyDescent="0.55000000000000004">
      <c r="A489">
        <v>196611</v>
      </c>
      <c r="B489">
        <v>1.4</v>
      </c>
      <c r="C489">
        <v>4.2300000000000004</v>
      </c>
      <c r="D489">
        <v>-4.53</v>
      </c>
      <c r="E489">
        <v>0.4</v>
      </c>
    </row>
    <row r="490" spans="1:5" x14ac:dyDescent="0.55000000000000004">
      <c r="A490">
        <v>196612</v>
      </c>
      <c r="B490">
        <v>0.13</v>
      </c>
      <c r="C490">
        <v>1.95</v>
      </c>
      <c r="D490">
        <v>-1.28</v>
      </c>
      <c r="E490">
        <v>0.4</v>
      </c>
    </row>
    <row r="491" spans="1:5" x14ac:dyDescent="0.55000000000000004">
      <c r="A491">
        <v>196701</v>
      </c>
      <c r="B491">
        <v>8.15</v>
      </c>
      <c r="C491">
        <v>8.25</v>
      </c>
      <c r="D491">
        <v>2.4500000000000002</v>
      </c>
      <c r="E491">
        <v>0.43</v>
      </c>
    </row>
    <row r="492" spans="1:5" x14ac:dyDescent="0.55000000000000004">
      <c r="A492">
        <v>196702</v>
      </c>
      <c r="B492">
        <v>0.78</v>
      </c>
      <c r="C492">
        <v>3.31</v>
      </c>
      <c r="D492">
        <v>-2.15</v>
      </c>
      <c r="E492">
        <v>0.36</v>
      </c>
    </row>
    <row r="493" spans="1:5" x14ac:dyDescent="0.55000000000000004">
      <c r="A493">
        <v>196703</v>
      </c>
      <c r="B493">
        <v>3.99</v>
      </c>
      <c r="C493">
        <v>1.54</v>
      </c>
      <c r="D493">
        <v>0.46</v>
      </c>
      <c r="E493">
        <v>0.39</v>
      </c>
    </row>
    <row r="494" spans="1:5" x14ac:dyDescent="0.55000000000000004">
      <c r="A494">
        <v>196704</v>
      </c>
      <c r="B494">
        <v>3.89</v>
      </c>
      <c r="C494">
        <v>0.63</v>
      </c>
      <c r="D494">
        <v>-2.52</v>
      </c>
      <c r="E494">
        <v>0.32</v>
      </c>
    </row>
    <row r="495" spans="1:5" x14ac:dyDescent="0.55000000000000004">
      <c r="A495">
        <v>196705</v>
      </c>
      <c r="B495">
        <v>-4.33</v>
      </c>
      <c r="C495">
        <v>1.95</v>
      </c>
      <c r="D495">
        <v>0.99</v>
      </c>
      <c r="E495">
        <v>0.33</v>
      </c>
    </row>
    <row r="496" spans="1:5" x14ac:dyDescent="0.55000000000000004">
      <c r="A496">
        <v>196706</v>
      </c>
      <c r="B496">
        <v>2.41</v>
      </c>
      <c r="C496">
        <v>5.95</v>
      </c>
      <c r="D496">
        <v>0.95</v>
      </c>
      <c r="E496">
        <v>0.27</v>
      </c>
    </row>
    <row r="497" spans="1:5" x14ac:dyDescent="0.55000000000000004">
      <c r="A497">
        <v>196707</v>
      </c>
      <c r="B497">
        <v>4.58</v>
      </c>
      <c r="C497">
        <v>3.02</v>
      </c>
      <c r="D497">
        <v>2.8</v>
      </c>
      <c r="E497">
        <v>0.31</v>
      </c>
    </row>
    <row r="498" spans="1:5" x14ac:dyDescent="0.55000000000000004">
      <c r="A498">
        <v>196708</v>
      </c>
      <c r="B498">
        <v>-0.89</v>
      </c>
      <c r="C498">
        <v>0.47</v>
      </c>
      <c r="D498">
        <v>1.39</v>
      </c>
      <c r="E498">
        <v>0.31</v>
      </c>
    </row>
    <row r="499" spans="1:5" x14ac:dyDescent="0.55000000000000004">
      <c r="A499">
        <v>196709</v>
      </c>
      <c r="B499">
        <v>3.11</v>
      </c>
      <c r="C499">
        <v>3.11</v>
      </c>
      <c r="D499">
        <v>-2.48</v>
      </c>
      <c r="E499">
        <v>0.32</v>
      </c>
    </row>
    <row r="500" spans="1:5" x14ac:dyDescent="0.55000000000000004">
      <c r="A500">
        <v>196710</v>
      </c>
      <c r="B500">
        <v>-3.09</v>
      </c>
      <c r="C500">
        <v>1.42</v>
      </c>
      <c r="D500">
        <v>-3.38</v>
      </c>
      <c r="E500">
        <v>0.39</v>
      </c>
    </row>
    <row r="501" spans="1:5" x14ac:dyDescent="0.55000000000000004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55000000000000004">
      <c r="A502">
        <v>196712</v>
      </c>
      <c r="B502">
        <v>3.05</v>
      </c>
      <c r="C502">
        <v>5.74</v>
      </c>
      <c r="D502">
        <v>-0.45</v>
      </c>
      <c r="E502">
        <v>0.33</v>
      </c>
    </row>
    <row r="503" spans="1:5" x14ac:dyDescent="0.55000000000000004">
      <c r="A503">
        <v>196801</v>
      </c>
      <c r="B503">
        <v>-4.0599999999999996</v>
      </c>
      <c r="C503">
        <v>3.88</v>
      </c>
      <c r="D503">
        <v>4.79</v>
      </c>
      <c r="E503">
        <v>0.4</v>
      </c>
    </row>
    <row r="504" spans="1:5" x14ac:dyDescent="0.55000000000000004">
      <c r="A504">
        <v>196802</v>
      </c>
      <c r="B504">
        <v>-3.75</v>
      </c>
      <c r="C504">
        <v>-2.96</v>
      </c>
      <c r="D504">
        <v>1.18</v>
      </c>
      <c r="E504">
        <v>0.39</v>
      </c>
    </row>
    <row r="505" spans="1:5" x14ac:dyDescent="0.55000000000000004">
      <c r="A505">
        <v>196803</v>
      </c>
      <c r="B505">
        <v>0.2</v>
      </c>
      <c r="C505">
        <v>-1.28</v>
      </c>
      <c r="D505">
        <v>-0.62</v>
      </c>
      <c r="E505">
        <v>0.38</v>
      </c>
    </row>
    <row r="506" spans="1:5" x14ac:dyDescent="0.55000000000000004">
      <c r="A506">
        <v>196804</v>
      </c>
      <c r="B506">
        <v>9.0500000000000007</v>
      </c>
      <c r="C506">
        <v>5.77</v>
      </c>
      <c r="D506">
        <v>-1.1399999999999999</v>
      </c>
      <c r="E506">
        <v>0.43</v>
      </c>
    </row>
    <row r="507" spans="1:5" x14ac:dyDescent="0.55000000000000004">
      <c r="A507">
        <v>196805</v>
      </c>
      <c r="B507">
        <v>2.2799999999999998</v>
      </c>
      <c r="C507">
        <v>6.42</v>
      </c>
      <c r="D507">
        <v>0.86</v>
      </c>
      <c r="E507">
        <v>0.45</v>
      </c>
    </row>
    <row r="508" spans="1:5" x14ac:dyDescent="0.55000000000000004">
      <c r="A508">
        <v>196806</v>
      </c>
      <c r="B508">
        <v>0.69</v>
      </c>
      <c r="C508">
        <v>-0.18</v>
      </c>
      <c r="D508">
        <v>0.68</v>
      </c>
      <c r="E508">
        <v>0.43</v>
      </c>
    </row>
    <row r="509" spans="1:5" x14ac:dyDescent="0.55000000000000004">
      <c r="A509">
        <v>196807</v>
      </c>
      <c r="B509">
        <v>-2.72</v>
      </c>
      <c r="C509">
        <v>-1.3</v>
      </c>
      <c r="D509">
        <v>5.41</v>
      </c>
      <c r="E509">
        <v>0.48</v>
      </c>
    </row>
    <row r="510" spans="1:5" x14ac:dyDescent="0.55000000000000004">
      <c r="A510">
        <v>196808</v>
      </c>
      <c r="B510">
        <v>1.34</v>
      </c>
      <c r="C510">
        <v>2.35</v>
      </c>
      <c r="D510">
        <v>1.01</v>
      </c>
      <c r="E510">
        <v>0.42</v>
      </c>
    </row>
    <row r="511" spans="1:5" x14ac:dyDescent="0.55000000000000004">
      <c r="A511">
        <v>196809</v>
      </c>
      <c r="B511">
        <v>4.03</v>
      </c>
      <c r="C511">
        <v>2.76</v>
      </c>
      <c r="D511">
        <v>0.33</v>
      </c>
      <c r="E511">
        <v>0.43</v>
      </c>
    </row>
    <row r="512" spans="1:5" x14ac:dyDescent="0.55000000000000004">
      <c r="A512">
        <v>196810</v>
      </c>
      <c r="B512">
        <v>0.42</v>
      </c>
      <c r="C512">
        <v>-0.48</v>
      </c>
      <c r="D512">
        <v>2.85</v>
      </c>
      <c r="E512">
        <v>0.44</v>
      </c>
    </row>
    <row r="513" spans="1:5" x14ac:dyDescent="0.55000000000000004">
      <c r="A513">
        <v>196811</v>
      </c>
      <c r="B513">
        <v>5.43</v>
      </c>
      <c r="C513">
        <v>2.35</v>
      </c>
      <c r="D513">
        <v>-0.9</v>
      </c>
      <c r="E513">
        <v>0.42</v>
      </c>
    </row>
    <row r="514" spans="1:5" x14ac:dyDescent="0.55000000000000004">
      <c r="A514">
        <v>196812</v>
      </c>
      <c r="B514">
        <v>-3.94</v>
      </c>
      <c r="C514">
        <v>3.43</v>
      </c>
      <c r="D514">
        <v>0</v>
      </c>
      <c r="E514">
        <v>0.43</v>
      </c>
    </row>
    <row r="515" spans="1:5" x14ac:dyDescent="0.55000000000000004">
      <c r="A515">
        <v>196901</v>
      </c>
      <c r="B515">
        <v>-1.25</v>
      </c>
      <c r="C515">
        <v>-0.77</v>
      </c>
      <c r="D515">
        <v>1.66</v>
      </c>
      <c r="E515">
        <v>0.53</v>
      </c>
    </row>
    <row r="516" spans="1:5" x14ac:dyDescent="0.55000000000000004">
      <c r="A516">
        <v>196902</v>
      </c>
      <c r="B516">
        <v>-5.84</v>
      </c>
      <c r="C516">
        <v>-3.9</v>
      </c>
      <c r="D516">
        <v>0.86</v>
      </c>
      <c r="E516">
        <v>0.46</v>
      </c>
    </row>
    <row r="517" spans="1:5" x14ac:dyDescent="0.55000000000000004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55000000000000004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55000000000000004">
      <c r="A519">
        <v>196905</v>
      </c>
      <c r="B519">
        <v>-0.1</v>
      </c>
      <c r="C519">
        <v>-0.26</v>
      </c>
      <c r="D519">
        <v>0.71</v>
      </c>
      <c r="E519">
        <v>0.48</v>
      </c>
    </row>
    <row r="520" spans="1:5" x14ac:dyDescent="0.55000000000000004">
      <c r="A520">
        <v>196906</v>
      </c>
      <c r="B520">
        <v>-7.18</v>
      </c>
      <c r="C520">
        <v>-5.39</v>
      </c>
      <c r="D520">
        <v>-1.1000000000000001</v>
      </c>
      <c r="E520">
        <v>0.51</v>
      </c>
    </row>
    <row r="521" spans="1:5" x14ac:dyDescent="0.55000000000000004">
      <c r="A521">
        <v>196907</v>
      </c>
      <c r="B521">
        <v>-7</v>
      </c>
      <c r="C521">
        <v>-3.2</v>
      </c>
      <c r="D521">
        <v>1.22</v>
      </c>
      <c r="E521">
        <v>0.53</v>
      </c>
    </row>
    <row r="522" spans="1:5" x14ac:dyDescent="0.55000000000000004">
      <c r="A522">
        <v>196908</v>
      </c>
      <c r="B522">
        <v>4.68</v>
      </c>
      <c r="C522">
        <v>0.93</v>
      </c>
      <c r="D522">
        <v>-3.83</v>
      </c>
      <c r="E522">
        <v>0.5</v>
      </c>
    </row>
    <row r="523" spans="1:5" x14ac:dyDescent="0.55000000000000004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55000000000000004">
      <c r="A524">
        <v>196910</v>
      </c>
      <c r="B524">
        <v>5.0599999999999996</v>
      </c>
      <c r="C524">
        <v>3.84</v>
      </c>
      <c r="D524">
        <v>-3.04</v>
      </c>
      <c r="E524">
        <v>0.6</v>
      </c>
    </row>
    <row r="525" spans="1:5" x14ac:dyDescent="0.55000000000000004">
      <c r="A525">
        <v>196911</v>
      </c>
      <c r="B525">
        <v>-3.79</v>
      </c>
      <c r="C525">
        <v>-2.54</v>
      </c>
      <c r="D525">
        <v>-1.1499999999999999</v>
      </c>
      <c r="E525">
        <v>0.52</v>
      </c>
    </row>
    <row r="526" spans="1:5" x14ac:dyDescent="0.55000000000000004">
      <c r="A526">
        <v>196912</v>
      </c>
      <c r="B526">
        <v>-2.63</v>
      </c>
      <c r="C526">
        <v>-3.65</v>
      </c>
      <c r="D526">
        <v>-3</v>
      </c>
      <c r="E526">
        <v>0.64</v>
      </c>
    </row>
    <row r="527" spans="1:5" x14ac:dyDescent="0.55000000000000004">
      <c r="A527">
        <v>197001</v>
      </c>
      <c r="B527">
        <v>-8.1</v>
      </c>
      <c r="C527">
        <v>2.91</v>
      </c>
      <c r="D527">
        <v>3.15</v>
      </c>
      <c r="E527">
        <v>0.6</v>
      </c>
    </row>
    <row r="528" spans="1:5" x14ac:dyDescent="0.55000000000000004">
      <c r="A528">
        <v>197002</v>
      </c>
      <c r="B528">
        <v>5.13</v>
      </c>
      <c r="C528">
        <v>-2.41</v>
      </c>
      <c r="D528">
        <v>4.0199999999999996</v>
      </c>
      <c r="E528">
        <v>0.62</v>
      </c>
    </row>
    <row r="529" spans="1:5" x14ac:dyDescent="0.55000000000000004">
      <c r="A529">
        <v>197003</v>
      </c>
      <c r="B529">
        <v>-1.06</v>
      </c>
      <c r="C529">
        <v>-2.3199999999999998</v>
      </c>
      <c r="D529">
        <v>4.09</v>
      </c>
      <c r="E529">
        <v>0.56999999999999995</v>
      </c>
    </row>
    <row r="530" spans="1:5" x14ac:dyDescent="0.55000000000000004">
      <c r="A530">
        <v>197004</v>
      </c>
      <c r="B530">
        <v>-11</v>
      </c>
      <c r="C530">
        <v>-6.09</v>
      </c>
      <c r="D530">
        <v>6.21</v>
      </c>
      <c r="E530">
        <v>0.5</v>
      </c>
    </row>
    <row r="531" spans="1:5" x14ac:dyDescent="0.55000000000000004">
      <c r="A531">
        <v>197005</v>
      </c>
      <c r="B531">
        <v>-6.92</v>
      </c>
      <c r="C531">
        <v>-4.54</v>
      </c>
      <c r="D531">
        <v>3.43</v>
      </c>
      <c r="E531">
        <v>0.53</v>
      </c>
    </row>
    <row r="532" spans="1:5" x14ac:dyDescent="0.55000000000000004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55000000000000004">
      <c r="A533">
        <v>197007</v>
      </c>
      <c r="B533">
        <v>6.93</v>
      </c>
      <c r="C533">
        <v>-0.55000000000000004</v>
      </c>
      <c r="D533">
        <v>1.01</v>
      </c>
      <c r="E533">
        <v>0.52</v>
      </c>
    </row>
    <row r="534" spans="1:5" x14ac:dyDescent="0.55000000000000004">
      <c r="A534">
        <v>197008</v>
      </c>
      <c r="B534">
        <v>4.49</v>
      </c>
      <c r="C534">
        <v>1.53</v>
      </c>
      <c r="D534">
        <v>1.02</v>
      </c>
      <c r="E534">
        <v>0.53</v>
      </c>
    </row>
    <row r="535" spans="1:5" x14ac:dyDescent="0.55000000000000004">
      <c r="A535">
        <v>197009</v>
      </c>
      <c r="B535">
        <v>4.18</v>
      </c>
      <c r="C535">
        <v>8.56</v>
      </c>
      <c r="D535">
        <v>-5.63</v>
      </c>
      <c r="E535">
        <v>0.54</v>
      </c>
    </row>
    <row r="536" spans="1:5" x14ac:dyDescent="0.55000000000000004">
      <c r="A536">
        <v>197010</v>
      </c>
      <c r="B536">
        <v>-2.2799999999999998</v>
      </c>
      <c r="C536">
        <v>-4.28</v>
      </c>
      <c r="D536">
        <v>0.25</v>
      </c>
      <c r="E536">
        <v>0.46</v>
      </c>
    </row>
    <row r="537" spans="1:5" x14ac:dyDescent="0.55000000000000004">
      <c r="A537">
        <v>197011</v>
      </c>
      <c r="B537">
        <v>4.5999999999999996</v>
      </c>
      <c r="C537">
        <v>-4.07</v>
      </c>
      <c r="D537">
        <v>1.67</v>
      </c>
      <c r="E537">
        <v>0.46</v>
      </c>
    </row>
    <row r="538" spans="1:5" x14ac:dyDescent="0.55000000000000004">
      <c r="A538">
        <v>197012</v>
      </c>
      <c r="B538">
        <v>5.72</v>
      </c>
      <c r="C538">
        <v>3</v>
      </c>
      <c r="D538">
        <v>0.86</v>
      </c>
      <c r="E538">
        <v>0.42</v>
      </c>
    </row>
    <row r="539" spans="1:5" x14ac:dyDescent="0.55000000000000004">
      <c r="A539">
        <v>197101</v>
      </c>
      <c r="B539">
        <v>4.84</v>
      </c>
      <c r="C539">
        <v>7.37</v>
      </c>
      <c r="D539">
        <v>1.33</v>
      </c>
      <c r="E539">
        <v>0.38</v>
      </c>
    </row>
    <row r="540" spans="1:5" x14ac:dyDescent="0.55000000000000004">
      <c r="A540">
        <v>197102</v>
      </c>
      <c r="B540">
        <v>1.41</v>
      </c>
      <c r="C540">
        <v>1.86</v>
      </c>
      <c r="D540">
        <v>-1.22</v>
      </c>
      <c r="E540">
        <v>0.33</v>
      </c>
    </row>
    <row r="541" spans="1:5" x14ac:dyDescent="0.55000000000000004">
      <c r="A541">
        <v>197103</v>
      </c>
      <c r="B541">
        <v>4.13</v>
      </c>
      <c r="C541">
        <v>2.5</v>
      </c>
      <c r="D541">
        <v>-4.0599999999999996</v>
      </c>
      <c r="E541">
        <v>0.3</v>
      </c>
    </row>
    <row r="542" spans="1:5" x14ac:dyDescent="0.55000000000000004">
      <c r="A542">
        <v>197104</v>
      </c>
      <c r="B542">
        <v>3.15</v>
      </c>
      <c r="C542">
        <v>-0.5</v>
      </c>
      <c r="D542">
        <v>0.71</v>
      </c>
      <c r="E542">
        <v>0.28000000000000003</v>
      </c>
    </row>
    <row r="543" spans="1:5" x14ac:dyDescent="0.55000000000000004">
      <c r="A543">
        <v>197105</v>
      </c>
      <c r="B543">
        <v>-3.98</v>
      </c>
      <c r="C543">
        <v>-1.1100000000000001</v>
      </c>
      <c r="D543">
        <v>-1.48</v>
      </c>
      <c r="E543">
        <v>0.28999999999999998</v>
      </c>
    </row>
    <row r="544" spans="1:5" x14ac:dyDescent="0.55000000000000004">
      <c r="A544">
        <v>197106</v>
      </c>
      <c r="B544">
        <v>-0.1</v>
      </c>
      <c r="C544">
        <v>-1.43</v>
      </c>
      <c r="D544">
        <v>-1.82</v>
      </c>
      <c r="E544">
        <v>0.37</v>
      </c>
    </row>
    <row r="545" spans="1:5" x14ac:dyDescent="0.55000000000000004">
      <c r="A545">
        <v>197107</v>
      </c>
      <c r="B545">
        <v>-4.5</v>
      </c>
      <c r="C545">
        <v>-1.5</v>
      </c>
      <c r="D545">
        <v>0.17</v>
      </c>
      <c r="E545">
        <v>0.4</v>
      </c>
    </row>
    <row r="546" spans="1:5" x14ac:dyDescent="0.55000000000000004">
      <c r="A546">
        <v>197108</v>
      </c>
      <c r="B546">
        <v>3.79</v>
      </c>
      <c r="C546">
        <v>-0.18</v>
      </c>
      <c r="D546">
        <v>2.56</v>
      </c>
      <c r="E546">
        <v>0.47</v>
      </c>
    </row>
    <row r="547" spans="1:5" x14ac:dyDescent="0.55000000000000004">
      <c r="A547">
        <v>197109</v>
      </c>
      <c r="B547">
        <v>-0.85</v>
      </c>
      <c r="C547">
        <v>0.43</v>
      </c>
      <c r="D547">
        <v>-2.89</v>
      </c>
      <c r="E547">
        <v>0.37</v>
      </c>
    </row>
    <row r="548" spans="1:5" x14ac:dyDescent="0.55000000000000004">
      <c r="A548">
        <v>197110</v>
      </c>
      <c r="B548">
        <v>-4.42</v>
      </c>
      <c r="C548">
        <v>-1.8</v>
      </c>
      <c r="D548">
        <v>-0.37</v>
      </c>
      <c r="E548">
        <v>0.37</v>
      </c>
    </row>
    <row r="549" spans="1:5" x14ac:dyDescent="0.55000000000000004">
      <c r="A549">
        <v>197111</v>
      </c>
      <c r="B549">
        <v>-0.46</v>
      </c>
      <c r="C549">
        <v>-2.8</v>
      </c>
      <c r="D549">
        <v>-1.73</v>
      </c>
      <c r="E549">
        <v>0.37</v>
      </c>
    </row>
    <row r="550" spans="1:5" x14ac:dyDescent="0.55000000000000004">
      <c r="A550">
        <v>197112</v>
      </c>
      <c r="B550">
        <v>8.7100000000000009</v>
      </c>
      <c r="C550">
        <v>3.29</v>
      </c>
      <c r="D550">
        <v>-0.41</v>
      </c>
      <c r="E550">
        <v>0.37</v>
      </c>
    </row>
    <row r="551" spans="1:5" x14ac:dyDescent="0.55000000000000004">
      <c r="A551">
        <v>197201</v>
      </c>
      <c r="B551">
        <v>2.4900000000000002</v>
      </c>
      <c r="C551">
        <v>6.07</v>
      </c>
      <c r="D551">
        <v>1.93</v>
      </c>
      <c r="E551">
        <v>0.28999999999999998</v>
      </c>
    </row>
    <row r="552" spans="1:5" x14ac:dyDescent="0.55000000000000004">
      <c r="A552">
        <v>197202</v>
      </c>
      <c r="B552">
        <v>2.87</v>
      </c>
      <c r="C552">
        <v>1.4</v>
      </c>
      <c r="D552">
        <v>-2.8</v>
      </c>
      <c r="E552">
        <v>0.25</v>
      </c>
    </row>
    <row r="553" spans="1:5" x14ac:dyDescent="0.55000000000000004">
      <c r="A553">
        <v>197203</v>
      </c>
      <c r="B553">
        <v>0.63</v>
      </c>
      <c r="C553">
        <v>-0.3</v>
      </c>
      <c r="D553">
        <v>-1.68</v>
      </c>
      <c r="E553">
        <v>0.27</v>
      </c>
    </row>
    <row r="554" spans="1:5" x14ac:dyDescent="0.55000000000000004">
      <c r="A554">
        <v>197204</v>
      </c>
      <c r="B554">
        <v>0.28999999999999998</v>
      </c>
      <c r="C554">
        <v>0.01</v>
      </c>
      <c r="D554">
        <v>0.24</v>
      </c>
      <c r="E554">
        <v>0.28999999999999998</v>
      </c>
    </row>
    <row r="555" spans="1:5" x14ac:dyDescent="0.55000000000000004">
      <c r="A555">
        <v>197205</v>
      </c>
      <c r="B555">
        <v>1.25</v>
      </c>
      <c r="C555">
        <v>-2.74</v>
      </c>
      <c r="D555">
        <v>-2.73</v>
      </c>
      <c r="E555">
        <v>0.3</v>
      </c>
    </row>
    <row r="556" spans="1:5" x14ac:dyDescent="0.55000000000000004">
      <c r="A556">
        <v>197206</v>
      </c>
      <c r="B556">
        <v>-2.4300000000000002</v>
      </c>
      <c r="C556">
        <v>0.34</v>
      </c>
      <c r="D556">
        <v>-2.6</v>
      </c>
      <c r="E556">
        <v>0.28999999999999998</v>
      </c>
    </row>
    <row r="557" spans="1:5" x14ac:dyDescent="0.55000000000000004">
      <c r="A557">
        <v>197207</v>
      </c>
      <c r="B557">
        <v>-0.8</v>
      </c>
      <c r="C557">
        <v>-2.86</v>
      </c>
      <c r="D557">
        <v>0.71</v>
      </c>
      <c r="E557">
        <v>0.31</v>
      </c>
    </row>
    <row r="558" spans="1:5" x14ac:dyDescent="0.55000000000000004">
      <c r="A558">
        <v>197208</v>
      </c>
      <c r="B558">
        <v>3.26</v>
      </c>
      <c r="C558">
        <v>-4.07</v>
      </c>
      <c r="D558">
        <v>4.6399999999999997</v>
      </c>
      <c r="E558">
        <v>0.28999999999999998</v>
      </c>
    </row>
    <row r="559" spans="1:5" x14ac:dyDescent="0.55000000000000004">
      <c r="A559">
        <v>197209</v>
      </c>
      <c r="B559">
        <v>-1.1399999999999999</v>
      </c>
      <c r="C559">
        <v>-2.67</v>
      </c>
      <c r="D559">
        <v>0.51</v>
      </c>
      <c r="E559">
        <v>0.34</v>
      </c>
    </row>
    <row r="560" spans="1:5" x14ac:dyDescent="0.55000000000000004">
      <c r="A560">
        <v>197210</v>
      </c>
      <c r="B560">
        <v>0.52</v>
      </c>
      <c r="C560">
        <v>-2.72</v>
      </c>
      <c r="D560">
        <v>1.3</v>
      </c>
      <c r="E560">
        <v>0.4</v>
      </c>
    </row>
    <row r="561" spans="1:5" x14ac:dyDescent="0.55000000000000004">
      <c r="A561">
        <v>197211</v>
      </c>
      <c r="B561">
        <v>4.5999999999999996</v>
      </c>
      <c r="C561">
        <v>-1.1200000000000001</v>
      </c>
      <c r="D561">
        <v>4.82</v>
      </c>
      <c r="E561">
        <v>0.37</v>
      </c>
    </row>
    <row r="562" spans="1:5" x14ac:dyDescent="0.55000000000000004">
      <c r="A562">
        <v>197212</v>
      </c>
      <c r="B562">
        <v>0.62</v>
      </c>
      <c r="C562">
        <v>-1.87</v>
      </c>
      <c r="D562">
        <v>-2.2400000000000002</v>
      </c>
      <c r="E562">
        <v>0.37</v>
      </c>
    </row>
    <row r="563" spans="1:5" x14ac:dyDescent="0.55000000000000004">
      <c r="A563">
        <v>197301</v>
      </c>
      <c r="B563">
        <v>-3.29</v>
      </c>
      <c r="C563">
        <v>-3.47</v>
      </c>
      <c r="D563">
        <v>2.67</v>
      </c>
      <c r="E563">
        <v>0.44</v>
      </c>
    </row>
    <row r="564" spans="1:5" x14ac:dyDescent="0.55000000000000004">
      <c r="A564">
        <v>197302</v>
      </c>
      <c r="B564">
        <v>-4.8499999999999996</v>
      </c>
      <c r="C564">
        <v>-3.99</v>
      </c>
      <c r="D564">
        <v>1.71</v>
      </c>
      <c r="E564">
        <v>0.41</v>
      </c>
    </row>
    <row r="565" spans="1:5" x14ac:dyDescent="0.55000000000000004">
      <c r="A565">
        <v>197303</v>
      </c>
      <c r="B565">
        <v>-1.3</v>
      </c>
      <c r="C565">
        <v>-2.81</v>
      </c>
      <c r="D565">
        <v>2.73</v>
      </c>
      <c r="E565">
        <v>0.46</v>
      </c>
    </row>
    <row r="566" spans="1:5" x14ac:dyDescent="0.55000000000000004">
      <c r="A566">
        <v>197304</v>
      </c>
      <c r="B566">
        <v>-5.68</v>
      </c>
      <c r="C566">
        <v>-3.96</v>
      </c>
      <c r="D566">
        <v>5.62</v>
      </c>
      <c r="E566">
        <v>0.52</v>
      </c>
    </row>
    <row r="567" spans="1:5" x14ac:dyDescent="0.55000000000000004">
      <c r="A567">
        <v>197305</v>
      </c>
      <c r="B567">
        <v>-2.94</v>
      </c>
      <c r="C567">
        <v>-6.13</v>
      </c>
      <c r="D567">
        <v>0.25</v>
      </c>
      <c r="E567">
        <v>0.51</v>
      </c>
    </row>
    <row r="568" spans="1:5" x14ac:dyDescent="0.55000000000000004">
      <c r="A568">
        <v>197306</v>
      </c>
      <c r="B568">
        <v>-1.56</v>
      </c>
      <c r="C568">
        <v>-2.93</v>
      </c>
      <c r="D568">
        <v>1.37</v>
      </c>
      <c r="E568">
        <v>0.51</v>
      </c>
    </row>
    <row r="569" spans="1:5" x14ac:dyDescent="0.55000000000000004">
      <c r="A569">
        <v>197307</v>
      </c>
      <c r="B569">
        <v>5.05</v>
      </c>
      <c r="C569">
        <v>7.97</v>
      </c>
      <c r="D569">
        <v>-5.32</v>
      </c>
      <c r="E569">
        <v>0.64</v>
      </c>
    </row>
    <row r="570" spans="1:5" x14ac:dyDescent="0.55000000000000004">
      <c r="A570">
        <v>197308</v>
      </c>
      <c r="B570">
        <v>-3.82</v>
      </c>
      <c r="C570">
        <v>-2.12</v>
      </c>
      <c r="D570">
        <v>1.32</v>
      </c>
      <c r="E570">
        <v>0.7</v>
      </c>
    </row>
    <row r="571" spans="1:5" x14ac:dyDescent="0.55000000000000004">
      <c r="A571">
        <v>197309</v>
      </c>
      <c r="B571">
        <v>4.75</v>
      </c>
      <c r="C571">
        <v>3.07</v>
      </c>
      <c r="D571">
        <v>2.0099999999999998</v>
      </c>
      <c r="E571">
        <v>0.68</v>
      </c>
    </row>
    <row r="572" spans="1:5" x14ac:dyDescent="0.55000000000000004">
      <c r="A572">
        <v>197310</v>
      </c>
      <c r="B572">
        <v>-0.83</v>
      </c>
      <c r="C572">
        <v>-0.4</v>
      </c>
      <c r="D572">
        <v>2.0299999999999998</v>
      </c>
      <c r="E572">
        <v>0.65</v>
      </c>
    </row>
    <row r="573" spans="1:5" x14ac:dyDescent="0.55000000000000004">
      <c r="A573">
        <v>197311</v>
      </c>
      <c r="B573">
        <v>-12.75</v>
      </c>
      <c r="C573">
        <v>-7.65</v>
      </c>
      <c r="D573">
        <v>3.91</v>
      </c>
      <c r="E573">
        <v>0.56000000000000005</v>
      </c>
    </row>
    <row r="574" spans="1:5" x14ac:dyDescent="0.55000000000000004">
      <c r="A574">
        <v>197312</v>
      </c>
      <c r="B574">
        <v>0.61</v>
      </c>
      <c r="C574">
        <v>-5.25</v>
      </c>
      <c r="D574">
        <v>3.9</v>
      </c>
      <c r="E574">
        <v>0.64</v>
      </c>
    </row>
    <row r="575" spans="1:5" x14ac:dyDescent="0.55000000000000004">
      <c r="A575">
        <v>197401</v>
      </c>
      <c r="B575">
        <v>-0.17</v>
      </c>
      <c r="C575">
        <v>9.66</v>
      </c>
      <c r="D575">
        <v>5.99</v>
      </c>
      <c r="E575">
        <v>0.63</v>
      </c>
    </row>
    <row r="576" spans="1:5" x14ac:dyDescent="0.55000000000000004">
      <c r="A576">
        <v>197402</v>
      </c>
      <c r="B576">
        <v>-0.47</v>
      </c>
      <c r="C576">
        <v>-0.13</v>
      </c>
      <c r="D576">
        <v>2.86</v>
      </c>
      <c r="E576">
        <v>0.57999999999999996</v>
      </c>
    </row>
    <row r="577" spans="1:5" x14ac:dyDescent="0.55000000000000004">
      <c r="A577">
        <v>197403</v>
      </c>
      <c r="B577">
        <v>-2.81</v>
      </c>
      <c r="C577">
        <v>2.59</v>
      </c>
      <c r="D577">
        <v>-0.28000000000000003</v>
      </c>
      <c r="E577">
        <v>0.56000000000000005</v>
      </c>
    </row>
    <row r="578" spans="1:5" x14ac:dyDescent="0.55000000000000004">
      <c r="A578">
        <v>197404</v>
      </c>
      <c r="B578">
        <v>-5.29</v>
      </c>
      <c r="C578">
        <v>-0.71</v>
      </c>
      <c r="D578">
        <v>0.95</v>
      </c>
      <c r="E578">
        <v>0.75</v>
      </c>
    </row>
    <row r="579" spans="1:5" x14ac:dyDescent="0.55000000000000004">
      <c r="A579">
        <v>197405</v>
      </c>
      <c r="B579">
        <v>-4.68</v>
      </c>
      <c r="C579">
        <v>-3.03</v>
      </c>
      <c r="D579">
        <v>-2.08</v>
      </c>
      <c r="E579">
        <v>0.75</v>
      </c>
    </row>
    <row r="580" spans="1:5" x14ac:dyDescent="0.55000000000000004">
      <c r="A580">
        <v>197406</v>
      </c>
      <c r="B580">
        <v>-2.83</v>
      </c>
      <c r="C580">
        <v>-0.16</v>
      </c>
      <c r="D580">
        <v>0.78</v>
      </c>
      <c r="E580">
        <v>0.6</v>
      </c>
    </row>
    <row r="581" spans="1:5" x14ac:dyDescent="0.55000000000000004">
      <c r="A581">
        <v>197407</v>
      </c>
      <c r="B581">
        <v>-8.0500000000000007</v>
      </c>
      <c r="C581">
        <v>0.92</v>
      </c>
      <c r="D581">
        <v>5.14</v>
      </c>
      <c r="E581">
        <v>0.7</v>
      </c>
    </row>
    <row r="582" spans="1:5" x14ac:dyDescent="0.55000000000000004">
      <c r="A582">
        <v>197408</v>
      </c>
      <c r="B582">
        <v>-9.35</v>
      </c>
      <c r="C582">
        <v>-0.68</v>
      </c>
      <c r="D582">
        <v>2.5</v>
      </c>
      <c r="E582">
        <v>0.6</v>
      </c>
    </row>
    <row r="583" spans="1:5" x14ac:dyDescent="0.55000000000000004">
      <c r="A583">
        <v>197409</v>
      </c>
      <c r="B583">
        <v>-11.77</v>
      </c>
      <c r="C583">
        <v>0.27</v>
      </c>
      <c r="D583">
        <v>5.49</v>
      </c>
      <c r="E583">
        <v>0.81</v>
      </c>
    </row>
    <row r="584" spans="1:5" x14ac:dyDescent="0.55000000000000004">
      <c r="A584">
        <v>197410</v>
      </c>
      <c r="B584">
        <v>16.100000000000001</v>
      </c>
      <c r="C584">
        <v>-3.51</v>
      </c>
      <c r="D584">
        <v>-9.99</v>
      </c>
      <c r="E584">
        <v>0.51</v>
      </c>
    </row>
    <row r="585" spans="1:5" x14ac:dyDescent="0.55000000000000004">
      <c r="A585">
        <v>197411</v>
      </c>
      <c r="B585">
        <v>-4.51</v>
      </c>
      <c r="C585">
        <v>-1.17</v>
      </c>
      <c r="D585">
        <v>-0.16</v>
      </c>
      <c r="E585">
        <v>0.54</v>
      </c>
    </row>
    <row r="586" spans="1:5" x14ac:dyDescent="0.55000000000000004">
      <c r="A586">
        <v>197412</v>
      </c>
      <c r="B586">
        <v>-3.45</v>
      </c>
      <c r="C586">
        <v>-4.84</v>
      </c>
      <c r="D586">
        <v>0</v>
      </c>
      <c r="E586">
        <v>0.7</v>
      </c>
    </row>
    <row r="587" spans="1:5" x14ac:dyDescent="0.55000000000000004">
      <c r="A587">
        <v>197501</v>
      </c>
      <c r="B587">
        <v>13.66</v>
      </c>
      <c r="C587">
        <v>11.01</v>
      </c>
      <c r="D587">
        <v>8.44</v>
      </c>
      <c r="E587">
        <v>0.57999999999999996</v>
      </c>
    </row>
    <row r="588" spans="1:5" x14ac:dyDescent="0.55000000000000004">
      <c r="A588">
        <v>197502</v>
      </c>
      <c r="B588">
        <v>5.56</v>
      </c>
      <c r="C588">
        <v>0.16</v>
      </c>
      <c r="D588">
        <v>-4.5599999999999996</v>
      </c>
      <c r="E588">
        <v>0.43</v>
      </c>
    </row>
    <row r="589" spans="1:5" x14ac:dyDescent="0.55000000000000004">
      <c r="A589">
        <v>197503</v>
      </c>
      <c r="B589">
        <v>2.66</v>
      </c>
      <c r="C589">
        <v>3.75</v>
      </c>
      <c r="D589">
        <v>2.4900000000000002</v>
      </c>
      <c r="E589">
        <v>0.41</v>
      </c>
    </row>
    <row r="590" spans="1:5" x14ac:dyDescent="0.55000000000000004">
      <c r="A590">
        <v>197504</v>
      </c>
      <c r="B590">
        <v>4.2300000000000004</v>
      </c>
      <c r="C590">
        <v>-0.54</v>
      </c>
      <c r="D590">
        <v>-1.1100000000000001</v>
      </c>
      <c r="E590">
        <v>0.44</v>
      </c>
    </row>
    <row r="591" spans="1:5" x14ac:dyDescent="0.55000000000000004">
      <c r="A591">
        <v>197505</v>
      </c>
      <c r="B591">
        <v>5.19</v>
      </c>
      <c r="C591">
        <v>3.83</v>
      </c>
      <c r="D591">
        <v>-4.0199999999999996</v>
      </c>
      <c r="E591">
        <v>0.44</v>
      </c>
    </row>
    <row r="592" spans="1:5" x14ac:dyDescent="0.55000000000000004">
      <c r="A592">
        <v>197506</v>
      </c>
      <c r="B592">
        <v>4.83</v>
      </c>
      <c r="C592">
        <v>0.76</v>
      </c>
      <c r="D592">
        <v>1.32</v>
      </c>
      <c r="E592">
        <v>0.41</v>
      </c>
    </row>
    <row r="593" spans="1:5" x14ac:dyDescent="0.55000000000000004">
      <c r="A593">
        <v>197507</v>
      </c>
      <c r="B593">
        <v>-6.59</v>
      </c>
      <c r="C593">
        <v>2.69</v>
      </c>
      <c r="D593">
        <v>1.7</v>
      </c>
      <c r="E593">
        <v>0.48</v>
      </c>
    </row>
    <row r="594" spans="1:5" x14ac:dyDescent="0.55000000000000004">
      <c r="A594">
        <v>197508</v>
      </c>
      <c r="B594">
        <v>-2.85</v>
      </c>
      <c r="C594">
        <v>-3.2</v>
      </c>
      <c r="D594">
        <v>-0.95</v>
      </c>
      <c r="E594">
        <v>0.48</v>
      </c>
    </row>
    <row r="595" spans="1:5" x14ac:dyDescent="0.55000000000000004">
      <c r="A595">
        <v>197509</v>
      </c>
      <c r="B595">
        <v>-4.26</v>
      </c>
      <c r="C595">
        <v>-0.12</v>
      </c>
      <c r="D595">
        <v>0.34</v>
      </c>
      <c r="E595">
        <v>0.53</v>
      </c>
    </row>
    <row r="596" spans="1:5" x14ac:dyDescent="0.55000000000000004">
      <c r="A596">
        <v>197510</v>
      </c>
      <c r="B596">
        <v>5.31</v>
      </c>
      <c r="C596">
        <v>-4.04</v>
      </c>
      <c r="D596">
        <v>0.34</v>
      </c>
      <c r="E596">
        <v>0.56000000000000005</v>
      </c>
    </row>
    <row r="597" spans="1:5" x14ac:dyDescent="0.55000000000000004">
      <c r="A597">
        <v>197511</v>
      </c>
      <c r="B597">
        <v>2.64</v>
      </c>
      <c r="C597">
        <v>-1.19</v>
      </c>
      <c r="D597">
        <v>1.96</v>
      </c>
      <c r="E597">
        <v>0.41</v>
      </c>
    </row>
    <row r="598" spans="1:5" x14ac:dyDescent="0.55000000000000004">
      <c r="A598">
        <v>197512</v>
      </c>
      <c r="B598">
        <v>-1.6</v>
      </c>
      <c r="C598">
        <v>-0.75</v>
      </c>
      <c r="D598">
        <v>1.74</v>
      </c>
      <c r="E598">
        <v>0.48</v>
      </c>
    </row>
    <row r="599" spans="1:5" x14ac:dyDescent="0.55000000000000004">
      <c r="A599">
        <v>197601</v>
      </c>
      <c r="B599">
        <v>12.16</v>
      </c>
      <c r="C599">
        <v>4.82</v>
      </c>
      <c r="D599">
        <v>8.65</v>
      </c>
      <c r="E599">
        <v>0.47</v>
      </c>
    </row>
    <row r="600" spans="1:5" x14ac:dyDescent="0.55000000000000004">
      <c r="A600">
        <v>197602</v>
      </c>
      <c r="B600">
        <v>0.32</v>
      </c>
      <c r="C600">
        <v>7.03</v>
      </c>
      <c r="D600">
        <v>5.85</v>
      </c>
      <c r="E600">
        <v>0.34</v>
      </c>
    </row>
    <row r="601" spans="1:5" x14ac:dyDescent="0.55000000000000004">
      <c r="A601">
        <v>197603</v>
      </c>
      <c r="B601">
        <v>2.3199999999999998</v>
      </c>
      <c r="C601">
        <v>-1.1499999999999999</v>
      </c>
      <c r="D601">
        <v>-0.08</v>
      </c>
      <c r="E601">
        <v>0.4</v>
      </c>
    </row>
    <row r="602" spans="1:5" x14ac:dyDescent="0.55000000000000004">
      <c r="A602">
        <v>197604</v>
      </c>
      <c r="B602">
        <v>-1.49</v>
      </c>
      <c r="C602">
        <v>-0.03</v>
      </c>
      <c r="D602">
        <v>-0.14000000000000001</v>
      </c>
      <c r="E602">
        <v>0.42</v>
      </c>
    </row>
    <row r="603" spans="1:5" x14ac:dyDescent="0.55000000000000004">
      <c r="A603">
        <v>197605</v>
      </c>
      <c r="B603">
        <v>-1.34</v>
      </c>
      <c r="C603">
        <v>-1.25</v>
      </c>
      <c r="D603">
        <v>-1.3</v>
      </c>
      <c r="E603">
        <v>0.37</v>
      </c>
    </row>
    <row r="604" spans="1:5" x14ac:dyDescent="0.55000000000000004">
      <c r="A604">
        <v>197606</v>
      </c>
      <c r="B604">
        <v>4.05</v>
      </c>
      <c r="C604">
        <v>-1.35</v>
      </c>
      <c r="D604">
        <v>0.65</v>
      </c>
      <c r="E604">
        <v>0.43</v>
      </c>
    </row>
    <row r="605" spans="1:5" x14ac:dyDescent="0.55000000000000004">
      <c r="A605">
        <v>197607</v>
      </c>
      <c r="B605">
        <v>-1.07</v>
      </c>
      <c r="C605">
        <v>0.28999999999999998</v>
      </c>
      <c r="D605">
        <v>1.69</v>
      </c>
      <c r="E605">
        <v>0.47</v>
      </c>
    </row>
    <row r="606" spans="1:5" x14ac:dyDescent="0.55000000000000004">
      <c r="A606">
        <v>197608</v>
      </c>
      <c r="B606">
        <v>-0.56000000000000005</v>
      </c>
      <c r="C606">
        <v>-2.02</v>
      </c>
      <c r="D606">
        <v>0.81</v>
      </c>
      <c r="E606">
        <v>0.42</v>
      </c>
    </row>
    <row r="607" spans="1:5" x14ac:dyDescent="0.55000000000000004">
      <c r="A607">
        <v>197609</v>
      </c>
      <c r="B607">
        <v>2.0699999999999998</v>
      </c>
      <c r="C607">
        <v>0</v>
      </c>
      <c r="D607">
        <v>-0.24</v>
      </c>
      <c r="E607">
        <v>0.44</v>
      </c>
    </row>
    <row r="608" spans="1:5" x14ac:dyDescent="0.55000000000000004">
      <c r="A608">
        <v>197610</v>
      </c>
      <c r="B608">
        <v>-2.42</v>
      </c>
      <c r="C608">
        <v>0.25</v>
      </c>
      <c r="D608">
        <v>-0.15</v>
      </c>
      <c r="E608">
        <v>0.41</v>
      </c>
    </row>
    <row r="609" spans="1:5" x14ac:dyDescent="0.55000000000000004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55000000000000004">
      <c r="A610">
        <v>197612</v>
      </c>
      <c r="B610">
        <v>5.65</v>
      </c>
      <c r="C610">
        <v>3</v>
      </c>
      <c r="D610">
        <v>2.2000000000000002</v>
      </c>
      <c r="E610">
        <v>0.4</v>
      </c>
    </row>
    <row r="611" spans="1:5" x14ac:dyDescent="0.55000000000000004">
      <c r="A611">
        <v>197701</v>
      </c>
      <c r="B611">
        <v>-4.05</v>
      </c>
      <c r="C611">
        <v>4.7699999999999996</v>
      </c>
      <c r="D611">
        <v>4.25</v>
      </c>
      <c r="E611">
        <v>0.36</v>
      </c>
    </row>
    <row r="612" spans="1:5" x14ac:dyDescent="0.55000000000000004">
      <c r="A612">
        <v>197702</v>
      </c>
      <c r="B612">
        <v>-1.94</v>
      </c>
      <c r="C612">
        <v>1.08</v>
      </c>
      <c r="D612">
        <v>0.52</v>
      </c>
      <c r="E612">
        <v>0.35</v>
      </c>
    </row>
    <row r="613" spans="1:5" x14ac:dyDescent="0.55000000000000004">
      <c r="A613">
        <v>197703</v>
      </c>
      <c r="B613">
        <v>-1.37</v>
      </c>
      <c r="C613">
        <v>1</v>
      </c>
      <c r="D613">
        <v>1.06</v>
      </c>
      <c r="E613">
        <v>0.38</v>
      </c>
    </row>
    <row r="614" spans="1:5" x14ac:dyDescent="0.55000000000000004">
      <c r="A614">
        <v>197704</v>
      </c>
      <c r="B614">
        <v>0.15</v>
      </c>
      <c r="C614">
        <v>-0.11</v>
      </c>
      <c r="D614">
        <v>3.44</v>
      </c>
      <c r="E614">
        <v>0.38</v>
      </c>
    </row>
    <row r="615" spans="1:5" x14ac:dyDescent="0.55000000000000004">
      <c r="A615">
        <v>197705</v>
      </c>
      <c r="B615">
        <v>-1.45</v>
      </c>
      <c r="C615">
        <v>1.17</v>
      </c>
      <c r="D615">
        <v>0.84</v>
      </c>
      <c r="E615">
        <v>0.37</v>
      </c>
    </row>
    <row r="616" spans="1:5" x14ac:dyDescent="0.55000000000000004">
      <c r="A616">
        <v>197706</v>
      </c>
      <c r="B616">
        <v>4.71</v>
      </c>
      <c r="C616">
        <v>2.14</v>
      </c>
      <c r="D616">
        <v>-0.68</v>
      </c>
      <c r="E616">
        <v>0.4</v>
      </c>
    </row>
    <row r="617" spans="1:5" x14ac:dyDescent="0.55000000000000004">
      <c r="A617">
        <v>197707</v>
      </c>
      <c r="B617">
        <v>-1.69</v>
      </c>
      <c r="C617">
        <v>2.11</v>
      </c>
      <c r="D617">
        <v>-0.6</v>
      </c>
      <c r="E617">
        <v>0.42</v>
      </c>
    </row>
    <row r="618" spans="1:5" x14ac:dyDescent="0.55000000000000004">
      <c r="A618">
        <v>197708</v>
      </c>
      <c r="B618">
        <v>-1.75</v>
      </c>
      <c r="C618">
        <v>1.52</v>
      </c>
      <c r="D618">
        <v>-2.76</v>
      </c>
      <c r="E618">
        <v>0.44</v>
      </c>
    </row>
    <row r="619" spans="1:5" x14ac:dyDescent="0.55000000000000004">
      <c r="A619">
        <v>197709</v>
      </c>
      <c r="B619">
        <v>-0.27</v>
      </c>
      <c r="C619">
        <v>1.45</v>
      </c>
      <c r="D619">
        <v>-0.51</v>
      </c>
      <c r="E619">
        <v>0.43</v>
      </c>
    </row>
    <row r="620" spans="1:5" x14ac:dyDescent="0.55000000000000004">
      <c r="A620">
        <v>197710</v>
      </c>
      <c r="B620">
        <v>-4.38</v>
      </c>
      <c r="C620">
        <v>1.26</v>
      </c>
      <c r="D620">
        <v>1.73</v>
      </c>
      <c r="E620">
        <v>0.49</v>
      </c>
    </row>
    <row r="621" spans="1:5" x14ac:dyDescent="0.55000000000000004">
      <c r="A621">
        <v>197711</v>
      </c>
      <c r="B621">
        <v>4</v>
      </c>
      <c r="C621">
        <v>3.72</v>
      </c>
      <c r="D621">
        <v>0.28999999999999998</v>
      </c>
      <c r="E621">
        <v>0.5</v>
      </c>
    </row>
    <row r="622" spans="1:5" x14ac:dyDescent="0.55000000000000004">
      <c r="A622">
        <v>197712</v>
      </c>
      <c r="B622">
        <v>0.27</v>
      </c>
      <c r="C622">
        <v>1.35</v>
      </c>
      <c r="D622">
        <v>-0.38</v>
      </c>
      <c r="E622">
        <v>0.49</v>
      </c>
    </row>
    <row r="623" spans="1:5" x14ac:dyDescent="0.55000000000000004">
      <c r="A623">
        <v>197801</v>
      </c>
      <c r="B623">
        <v>-6.01</v>
      </c>
      <c r="C623">
        <v>2.21</v>
      </c>
      <c r="D623">
        <v>3.31</v>
      </c>
      <c r="E623">
        <v>0.49</v>
      </c>
    </row>
    <row r="624" spans="1:5" x14ac:dyDescent="0.55000000000000004">
      <c r="A624">
        <v>197802</v>
      </c>
      <c r="B624">
        <v>-1.38</v>
      </c>
      <c r="C624">
        <v>3.59</v>
      </c>
      <c r="D624">
        <v>0.71</v>
      </c>
      <c r="E624">
        <v>0.46</v>
      </c>
    </row>
    <row r="625" spans="1:5" x14ac:dyDescent="0.55000000000000004">
      <c r="A625">
        <v>197803</v>
      </c>
      <c r="B625">
        <v>2.85</v>
      </c>
      <c r="C625">
        <v>3.48</v>
      </c>
      <c r="D625">
        <v>1.23</v>
      </c>
      <c r="E625">
        <v>0.53</v>
      </c>
    </row>
    <row r="626" spans="1:5" x14ac:dyDescent="0.55000000000000004">
      <c r="A626">
        <v>197804</v>
      </c>
      <c r="B626">
        <v>7.88</v>
      </c>
      <c r="C626">
        <v>0.41</v>
      </c>
      <c r="D626">
        <v>-3.56</v>
      </c>
      <c r="E626">
        <v>0.54</v>
      </c>
    </row>
    <row r="627" spans="1:5" x14ac:dyDescent="0.55000000000000004">
      <c r="A627">
        <v>197805</v>
      </c>
      <c r="B627">
        <v>1.76</v>
      </c>
      <c r="C627">
        <v>4.5599999999999996</v>
      </c>
      <c r="D627">
        <v>-0.59</v>
      </c>
      <c r="E627">
        <v>0.51</v>
      </c>
    </row>
    <row r="628" spans="1:5" x14ac:dyDescent="0.55000000000000004">
      <c r="A628">
        <v>197806</v>
      </c>
      <c r="B628">
        <v>-1.69</v>
      </c>
      <c r="C628">
        <v>1.69</v>
      </c>
      <c r="D628">
        <v>0.55000000000000004</v>
      </c>
      <c r="E628">
        <v>0.54</v>
      </c>
    </row>
    <row r="629" spans="1:5" x14ac:dyDescent="0.55000000000000004">
      <c r="A629">
        <v>197807</v>
      </c>
      <c r="B629">
        <v>5.1100000000000003</v>
      </c>
      <c r="C629">
        <v>0.26</v>
      </c>
      <c r="D629">
        <v>-1.08</v>
      </c>
      <c r="E629">
        <v>0.56000000000000005</v>
      </c>
    </row>
    <row r="630" spans="1:5" x14ac:dyDescent="0.55000000000000004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55000000000000004">
      <c r="A631">
        <v>197809</v>
      </c>
      <c r="B631">
        <v>-1.43</v>
      </c>
      <c r="C631">
        <v>-0.4</v>
      </c>
      <c r="D631">
        <v>1.87</v>
      </c>
      <c r="E631">
        <v>0.62</v>
      </c>
    </row>
    <row r="632" spans="1:5" x14ac:dyDescent="0.55000000000000004">
      <c r="A632">
        <v>197810</v>
      </c>
      <c r="B632">
        <v>-11.91</v>
      </c>
      <c r="C632">
        <v>-9.8800000000000008</v>
      </c>
      <c r="D632">
        <v>1.4</v>
      </c>
      <c r="E632">
        <v>0.68</v>
      </c>
    </row>
    <row r="633" spans="1:5" x14ac:dyDescent="0.55000000000000004">
      <c r="A633">
        <v>197811</v>
      </c>
      <c r="B633">
        <v>2.71</v>
      </c>
      <c r="C633">
        <v>3.01</v>
      </c>
      <c r="D633">
        <v>-2.19</v>
      </c>
      <c r="E633">
        <v>0.7</v>
      </c>
    </row>
    <row r="634" spans="1:5" x14ac:dyDescent="0.55000000000000004">
      <c r="A634">
        <v>197812</v>
      </c>
      <c r="B634">
        <v>0.88</v>
      </c>
      <c r="C634">
        <v>1.25</v>
      </c>
      <c r="D634">
        <v>-2.17</v>
      </c>
      <c r="E634">
        <v>0.78</v>
      </c>
    </row>
    <row r="635" spans="1:5" x14ac:dyDescent="0.55000000000000004">
      <c r="A635">
        <v>197901</v>
      </c>
      <c r="B635">
        <v>4.2300000000000004</v>
      </c>
      <c r="C635">
        <v>3.66</v>
      </c>
      <c r="D635">
        <v>2.29</v>
      </c>
      <c r="E635">
        <v>0.77</v>
      </c>
    </row>
    <row r="636" spans="1:5" x14ac:dyDescent="0.55000000000000004">
      <c r="A636">
        <v>197902</v>
      </c>
      <c r="B636">
        <v>-3.56</v>
      </c>
      <c r="C636">
        <v>0.45</v>
      </c>
      <c r="D636">
        <v>1.1599999999999999</v>
      </c>
      <c r="E636">
        <v>0.73</v>
      </c>
    </row>
    <row r="637" spans="1:5" x14ac:dyDescent="0.55000000000000004">
      <c r="A637">
        <v>197903</v>
      </c>
      <c r="B637">
        <v>5.68</v>
      </c>
      <c r="C637">
        <v>3.19</v>
      </c>
      <c r="D637">
        <v>-0.69</v>
      </c>
      <c r="E637">
        <v>0.81</v>
      </c>
    </row>
    <row r="638" spans="1:5" x14ac:dyDescent="0.55000000000000004">
      <c r="A638">
        <v>197904</v>
      </c>
      <c r="B638">
        <v>-0.06</v>
      </c>
      <c r="C638">
        <v>2.1800000000000002</v>
      </c>
      <c r="D638">
        <v>1</v>
      </c>
      <c r="E638">
        <v>0.8</v>
      </c>
    </row>
    <row r="639" spans="1:5" x14ac:dyDescent="0.55000000000000004">
      <c r="A639">
        <v>197905</v>
      </c>
      <c r="B639">
        <v>-2.21</v>
      </c>
      <c r="C639">
        <v>0.16</v>
      </c>
      <c r="D639">
        <v>1.3</v>
      </c>
      <c r="E639">
        <v>0.82</v>
      </c>
    </row>
    <row r="640" spans="1:5" x14ac:dyDescent="0.55000000000000004">
      <c r="A640">
        <v>197906</v>
      </c>
      <c r="B640">
        <v>3.85</v>
      </c>
      <c r="C640">
        <v>1.17</v>
      </c>
      <c r="D640">
        <v>1.45</v>
      </c>
      <c r="E640">
        <v>0.81</v>
      </c>
    </row>
    <row r="641" spans="1:5" x14ac:dyDescent="0.55000000000000004">
      <c r="A641">
        <v>197907</v>
      </c>
      <c r="B641">
        <v>0.82</v>
      </c>
      <c r="C641">
        <v>1.26</v>
      </c>
      <c r="D641">
        <v>1.75</v>
      </c>
      <c r="E641">
        <v>0.77</v>
      </c>
    </row>
    <row r="642" spans="1:5" x14ac:dyDescent="0.55000000000000004">
      <c r="A642">
        <v>197908</v>
      </c>
      <c r="B642">
        <v>5.53</v>
      </c>
      <c r="C642">
        <v>2.09</v>
      </c>
      <c r="D642">
        <v>-1.52</v>
      </c>
      <c r="E642">
        <v>0.77</v>
      </c>
    </row>
    <row r="643" spans="1:5" x14ac:dyDescent="0.55000000000000004">
      <c r="A643">
        <v>197909</v>
      </c>
      <c r="B643">
        <v>-0.82</v>
      </c>
      <c r="C643">
        <v>-0.25</v>
      </c>
      <c r="D643">
        <v>-0.87</v>
      </c>
      <c r="E643">
        <v>0.83</v>
      </c>
    </row>
    <row r="644" spans="1:5" x14ac:dyDescent="0.55000000000000004">
      <c r="A644">
        <v>197910</v>
      </c>
      <c r="B644">
        <v>-8.1</v>
      </c>
      <c r="C644">
        <v>-3.35</v>
      </c>
      <c r="D644">
        <v>-1.81</v>
      </c>
      <c r="E644">
        <v>0.87</v>
      </c>
    </row>
    <row r="645" spans="1:5" x14ac:dyDescent="0.55000000000000004">
      <c r="A645">
        <v>197911</v>
      </c>
      <c r="B645">
        <v>5.21</v>
      </c>
      <c r="C645">
        <v>2.76</v>
      </c>
      <c r="D645">
        <v>-3.38</v>
      </c>
      <c r="E645">
        <v>0.99</v>
      </c>
    </row>
    <row r="646" spans="1:5" x14ac:dyDescent="0.55000000000000004">
      <c r="A646">
        <v>197912</v>
      </c>
      <c r="B646">
        <v>1.79</v>
      </c>
      <c r="C646">
        <v>4.1900000000000004</v>
      </c>
      <c r="D646">
        <v>-2.04</v>
      </c>
      <c r="E646">
        <v>0.95</v>
      </c>
    </row>
    <row r="647" spans="1:5" x14ac:dyDescent="0.55000000000000004">
      <c r="A647">
        <v>198001</v>
      </c>
      <c r="B647">
        <v>5.51</v>
      </c>
      <c r="C647">
        <v>1.65</v>
      </c>
      <c r="D647">
        <v>1.72</v>
      </c>
      <c r="E647">
        <v>0.8</v>
      </c>
    </row>
    <row r="648" spans="1:5" x14ac:dyDescent="0.55000000000000004">
      <c r="A648">
        <v>198002</v>
      </c>
      <c r="B648">
        <v>-1.22</v>
      </c>
      <c r="C648">
        <v>-1.83</v>
      </c>
      <c r="D648">
        <v>0.66</v>
      </c>
      <c r="E648">
        <v>0.89</v>
      </c>
    </row>
    <row r="649" spans="1:5" x14ac:dyDescent="0.55000000000000004">
      <c r="A649">
        <v>198003</v>
      </c>
      <c r="B649">
        <v>-12.9</v>
      </c>
      <c r="C649">
        <v>-6.65</v>
      </c>
      <c r="D649">
        <v>-1.02</v>
      </c>
      <c r="E649">
        <v>1.21</v>
      </c>
    </row>
    <row r="650" spans="1:5" x14ac:dyDescent="0.55000000000000004">
      <c r="A650">
        <v>198004</v>
      </c>
      <c r="B650">
        <v>3.97</v>
      </c>
      <c r="C650">
        <v>0.96</v>
      </c>
      <c r="D650">
        <v>1.01</v>
      </c>
      <c r="E650">
        <v>1.26</v>
      </c>
    </row>
    <row r="651" spans="1:5" x14ac:dyDescent="0.55000000000000004">
      <c r="A651">
        <v>198005</v>
      </c>
      <c r="B651">
        <v>5.26</v>
      </c>
      <c r="C651">
        <v>2.16</v>
      </c>
      <c r="D651">
        <v>0.38</v>
      </c>
      <c r="E651">
        <v>0.81</v>
      </c>
    </row>
    <row r="652" spans="1:5" x14ac:dyDescent="0.55000000000000004">
      <c r="A652">
        <v>198006</v>
      </c>
      <c r="B652">
        <v>3.06</v>
      </c>
      <c r="C652">
        <v>1.66</v>
      </c>
      <c r="D652">
        <v>-0.85</v>
      </c>
      <c r="E652">
        <v>0.61</v>
      </c>
    </row>
    <row r="653" spans="1:5" x14ac:dyDescent="0.55000000000000004">
      <c r="A653">
        <v>198007</v>
      </c>
      <c r="B653">
        <v>6.49</v>
      </c>
      <c r="C653">
        <v>4.25</v>
      </c>
      <c r="D653">
        <v>-6.29</v>
      </c>
      <c r="E653">
        <v>0.53</v>
      </c>
    </row>
    <row r="654" spans="1:5" x14ac:dyDescent="0.55000000000000004">
      <c r="A654">
        <v>198008</v>
      </c>
      <c r="B654">
        <v>1.8</v>
      </c>
      <c r="C654">
        <v>3.91</v>
      </c>
      <c r="D654">
        <v>-2.64</v>
      </c>
      <c r="E654">
        <v>0.64</v>
      </c>
    </row>
    <row r="655" spans="1:5" x14ac:dyDescent="0.55000000000000004">
      <c r="A655">
        <v>198009</v>
      </c>
      <c r="B655">
        <v>2.19</v>
      </c>
      <c r="C655">
        <v>0.87</v>
      </c>
      <c r="D655">
        <v>-4.7699999999999996</v>
      </c>
      <c r="E655">
        <v>0.75</v>
      </c>
    </row>
    <row r="656" spans="1:5" x14ac:dyDescent="0.55000000000000004">
      <c r="A656">
        <v>198010</v>
      </c>
      <c r="B656">
        <v>1.06</v>
      </c>
      <c r="C656">
        <v>2.48</v>
      </c>
      <c r="D656">
        <v>-2.77</v>
      </c>
      <c r="E656">
        <v>0.95</v>
      </c>
    </row>
    <row r="657" spans="1:5" x14ac:dyDescent="0.55000000000000004">
      <c r="A657">
        <v>198011</v>
      </c>
      <c r="B657">
        <v>9.59</v>
      </c>
      <c r="C657">
        <v>-3.46</v>
      </c>
      <c r="D657">
        <v>-8.36</v>
      </c>
      <c r="E657">
        <v>0.96</v>
      </c>
    </row>
    <row r="658" spans="1:5" x14ac:dyDescent="0.55000000000000004">
      <c r="A658">
        <v>198012</v>
      </c>
      <c r="B658">
        <v>-4.5199999999999996</v>
      </c>
      <c r="C658">
        <v>-0.27</v>
      </c>
      <c r="D658">
        <v>2.73</v>
      </c>
      <c r="E658">
        <v>1.31</v>
      </c>
    </row>
    <row r="659" spans="1:5" x14ac:dyDescent="0.55000000000000004">
      <c r="A659">
        <v>198101</v>
      </c>
      <c r="B659">
        <v>-5.04</v>
      </c>
      <c r="C659">
        <v>3.01</v>
      </c>
      <c r="D659">
        <v>6.83</v>
      </c>
      <c r="E659">
        <v>1.04</v>
      </c>
    </row>
    <row r="660" spans="1:5" x14ac:dyDescent="0.55000000000000004">
      <c r="A660">
        <v>198102</v>
      </c>
      <c r="B660">
        <v>0.56999999999999995</v>
      </c>
      <c r="C660">
        <v>-0.32</v>
      </c>
      <c r="D660">
        <v>1</v>
      </c>
      <c r="E660">
        <v>1.07</v>
      </c>
    </row>
    <row r="661" spans="1:5" x14ac:dyDescent="0.55000000000000004">
      <c r="A661">
        <v>198103</v>
      </c>
      <c r="B661">
        <v>3.56</v>
      </c>
      <c r="C661">
        <v>3.58</v>
      </c>
      <c r="D661">
        <v>0.69</v>
      </c>
      <c r="E661">
        <v>1.21</v>
      </c>
    </row>
    <row r="662" spans="1:5" x14ac:dyDescent="0.55000000000000004">
      <c r="A662">
        <v>198104</v>
      </c>
      <c r="B662">
        <v>-2.11</v>
      </c>
      <c r="C662">
        <v>4.42</v>
      </c>
      <c r="D662">
        <v>2.29</v>
      </c>
      <c r="E662">
        <v>1.08</v>
      </c>
    </row>
    <row r="663" spans="1:5" x14ac:dyDescent="0.55000000000000004">
      <c r="A663">
        <v>198105</v>
      </c>
      <c r="B663">
        <v>0.11</v>
      </c>
      <c r="C663">
        <v>2</v>
      </c>
      <c r="D663">
        <v>-0.47</v>
      </c>
      <c r="E663">
        <v>1.1499999999999999</v>
      </c>
    </row>
    <row r="664" spans="1:5" x14ac:dyDescent="0.55000000000000004">
      <c r="A664">
        <v>198106</v>
      </c>
      <c r="B664">
        <v>-2.36</v>
      </c>
      <c r="C664">
        <v>-0.83</v>
      </c>
      <c r="D664">
        <v>5.0999999999999996</v>
      </c>
      <c r="E664">
        <v>1.35</v>
      </c>
    </row>
    <row r="665" spans="1:5" x14ac:dyDescent="0.55000000000000004">
      <c r="A665">
        <v>198107</v>
      </c>
      <c r="B665">
        <v>-1.54</v>
      </c>
      <c r="C665">
        <v>-2.1800000000000002</v>
      </c>
      <c r="D665">
        <v>-0.68</v>
      </c>
      <c r="E665">
        <v>1.24</v>
      </c>
    </row>
    <row r="666" spans="1:5" x14ac:dyDescent="0.55000000000000004">
      <c r="A666">
        <v>198108</v>
      </c>
      <c r="B666">
        <v>-7.04</v>
      </c>
      <c r="C666">
        <v>-1.96</v>
      </c>
      <c r="D666">
        <v>4.84</v>
      </c>
      <c r="E666">
        <v>1.28</v>
      </c>
    </row>
    <row r="667" spans="1:5" x14ac:dyDescent="0.55000000000000004">
      <c r="A667">
        <v>198109</v>
      </c>
      <c r="B667">
        <v>-7.17</v>
      </c>
      <c r="C667">
        <v>-2.66</v>
      </c>
      <c r="D667">
        <v>5.2</v>
      </c>
      <c r="E667">
        <v>1.24</v>
      </c>
    </row>
    <row r="668" spans="1:5" x14ac:dyDescent="0.55000000000000004">
      <c r="A668">
        <v>198110</v>
      </c>
      <c r="B668">
        <v>4.92</v>
      </c>
      <c r="C668">
        <v>2.14</v>
      </c>
      <c r="D668">
        <v>-4.22</v>
      </c>
      <c r="E668">
        <v>1.21</v>
      </c>
    </row>
    <row r="669" spans="1:5" x14ac:dyDescent="0.55000000000000004">
      <c r="A669">
        <v>198111</v>
      </c>
      <c r="B669">
        <v>3.36</v>
      </c>
      <c r="C669">
        <v>-0.97</v>
      </c>
      <c r="D669">
        <v>1.89</v>
      </c>
      <c r="E669">
        <v>1.07</v>
      </c>
    </row>
    <row r="670" spans="1:5" x14ac:dyDescent="0.55000000000000004">
      <c r="A670">
        <v>198112</v>
      </c>
      <c r="B670">
        <v>-3.65</v>
      </c>
      <c r="C670">
        <v>1.17</v>
      </c>
      <c r="D670">
        <v>0.75</v>
      </c>
      <c r="E670">
        <v>0.87</v>
      </c>
    </row>
    <row r="671" spans="1:5" x14ac:dyDescent="0.55000000000000004">
      <c r="A671">
        <v>198201</v>
      </c>
      <c r="B671">
        <v>-3.24</v>
      </c>
      <c r="C671">
        <v>-1.29</v>
      </c>
      <c r="D671">
        <v>3.19</v>
      </c>
      <c r="E671">
        <v>0.8</v>
      </c>
    </row>
    <row r="672" spans="1:5" x14ac:dyDescent="0.55000000000000004">
      <c r="A672">
        <v>198202</v>
      </c>
      <c r="B672">
        <v>-5.86</v>
      </c>
      <c r="C672">
        <v>0.48</v>
      </c>
      <c r="D672">
        <v>6.1</v>
      </c>
      <c r="E672">
        <v>0.92</v>
      </c>
    </row>
    <row r="673" spans="1:5" x14ac:dyDescent="0.55000000000000004">
      <c r="A673">
        <v>198203</v>
      </c>
      <c r="B673">
        <v>-1.87</v>
      </c>
      <c r="C673">
        <v>-0.2</v>
      </c>
      <c r="D673">
        <v>3.79</v>
      </c>
      <c r="E673">
        <v>0.98</v>
      </c>
    </row>
    <row r="674" spans="1:5" x14ac:dyDescent="0.55000000000000004">
      <c r="A674">
        <v>198204</v>
      </c>
      <c r="B674">
        <v>3.27</v>
      </c>
      <c r="C674">
        <v>1.51</v>
      </c>
      <c r="D674">
        <v>-2.77</v>
      </c>
      <c r="E674">
        <v>1.1299999999999999</v>
      </c>
    </row>
    <row r="675" spans="1:5" x14ac:dyDescent="0.55000000000000004">
      <c r="A675">
        <v>198205</v>
      </c>
      <c r="B675">
        <v>-3.99</v>
      </c>
      <c r="C675">
        <v>0.47</v>
      </c>
      <c r="D675">
        <v>1.8</v>
      </c>
      <c r="E675">
        <v>1.06</v>
      </c>
    </row>
    <row r="676" spans="1:5" x14ac:dyDescent="0.55000000000000004">
      <c r="A676">
        <v>198206</v>
      </c>
      <c r="B676">
        <v>-3.09</v>
      </c>
      <c r="C676">
        <v>-0.4</v>
      </c>
      <c r="D676">
        <v>1.54</v>
      </c>
      <c r="E676">
        <v>0.96</v>
      </c>
    </row>
    <row r="677" spans="1:5" x14ac:dyDescent="0.55000000000000004">
      <c r="A677">
        <v>198207</v>
      </c>
      <c r="B677">
        <v>-3.19</v>
      </c>
      <c r="C677">
        <v>0.82</v>
      </c>
      <c r="D677">
        <v>0.12</v>
      </c>
      <c r="E677">
        <v>1.05</v>
      </c>
    </row>
    <row r="678" spans="1:5" x14ac:dyDescent="0.55000000000000004">
      <c r="A678">
        <v>198208</v>
      </c>
      <c r="B678">
        <v>11.14</v>
      </c>
      <c r="C678">
        <v>-4.09</v>
      </c>
      <c r="D678">
        <v>1</v>
      </c>
      <c r="E678">
        <v>0.76</v>
      </c>
    </row>
    <row r="679" spans="1:5" x14ac:dyDescent="0.55000000000000004">
      <c r="A679">
        <v>198209</v>
      </c>
      <c r="B679">
        <v>1.29</v>
      </c>
      <c r="C679">
        <v>2.89</v>
      </c>
      <c r="D679">
        <v>0.33</v>
      </c>
      <c r="E679">
        <v>0.51</v>
      </c>
    </row>
    <row r="680" spans="1:5" x14ac:dyDescent="0.55000000000000004">
      <c r="A680">
        <v>198210</v>
      </c>
      <c r="B680">
        <v>11.3</v>
      </c>
      <c r="C680">
        <v>2.35</v>
      </c>
      <c r="D680">
        <v>-3.73</v>
      </c>
      <c r="E680">
        <v>0.59</v>
      </c>
    </row>
    <row r="681" spans="1:5" x14ac:dyDescent="0.55000000000000004">
      <c r="A681">
        <v>198211</v>
      </c>
      <c r="B681">
        <v>4.67</v>
      </c>
      <c r="C681">
        <v>4.7699999999999996</v>
      </c>
      <c r="D681">
        <v>-1.89</v>
      </c>
      <c r="E681">
        <v>0.63</v>
      </c>
    </row>
    <row r="682" spans="1:5" x14ac:dyDescent="0.55000000000000004">
      <c r="A682">
        <v>198212</v>
      </c>
      <c r="B682">
        <v>0.55000000000000004</v>
      </c>
      <c r="C682">
        <v>-0.19</v>
      </c>
      <c r="D682">
        <v>-0.03</v>
      </c>
      <c r="E682">
        <v>0.67</v>
      </c>
    </row>
    <row r="683" spans="1:5" x14ac:dyDescent="0.55000000000000004">
      <c r="A683">
        <v>198301</v>
      </c>
      <c r="B683">
        <v>3.6</v>
      </c>
      <c r="C683">
        <v>2.7</v>
      </c>
      <c r="D683">
        <v>-0.81</v>
      </c>
      <c r="E683">
        <v>0.69</v>
      </c>
    </row>
    <row r="684" spans="1:5" x14ac:dyDescent="0.55000000000000004">
      <c r="A684">
        <v>198302</v>
      </c>
      <c r="B684">
        <v>2.59</v>
      </c>
      <c r="C684">
        <v>3.24</v>
      </c>
      <c r="D684">
        <v>0.7</v>
      </c>
      <c r="E684">
        <v>0.62</v>
      </c>
    </row>
    <row r="685" spans="1:5" x14ac:dyDescent="0.55000000000000004">
      <c r="A685">
        <v>198303</v>
      </c>
      <c r="B685">
        <v>2.82</v>
      </c>
      <c r="C685">
        <v>1.76</v>
      </c>
      <c r="D685">
        <v>2.0499999999999998</v>
      </c>
      <c r="E685">
        <v>0.63</v>
      </c>
    </row>
    <row r="686" spans="1:5" x14ac:dyDescent="0.55000000000000004">
      <c r="A686">
        <v>198304</v>
      </c>
      <c r="B686">
        <v>6.67</v>
      </c>
      <c r="C686">
        <v>0.52</v>
      </c>
      <c r="D686">
        <v>0.56000000000000005</v>
      </c>
      <c r="E686">
        <v>0.71</v>
      </c>
    </row>
    <row r="687" spans="1:5" x14ac:dyDescent="0.55000000000000004">
      <c r="A687">
        <v>198305</v>
      </c>
      <c r="B687">
        <v>0.52</v>
      </c>
      <c r="C687">
        <v>6.15</v>
      </c>
      <c r="D687">
        <v>-1.42</v>
      </c>
      <c r="E687">
        <v>0.69</v>
      </c>
    </row>
    <row r="688" spans="1:5" x14ac:dyDescent="0.55000000000000004">
      <c r="A688">
        <v>198306</v>
      </c>
      <c r="B688">
        <v>3.07</v>
      </c>
      <c r="C688">
        <v>0.89</v>
      </c>
      <c r="D688">
        <v>-3.93</v>
      </c>
      <c r="E688">
        <v>0.67</v>
      </c>
    </row>
    <row r="689" spans="1:5" x14ac:dyDescent="0.55000000000000004">
      <c r="A689">
        <v>198307</v>
      </c>
      <c r="B689">
        <v>-4.07</v>
      </c>
      <c r="C689">
        <v>1.46</v>
      </c>
      <c r="D689">
        <v>5.61</v>
      </c>
      <c r="E689">
        <v>0.74</v>
      </c>
    </row>
    <row r="690" spans="1:5" x14ac:dyDescent="0.55000000000000004">
      <c r="A690">
        <v>198308</v>
      </c>
      <c r="B690">
        <v>-0.5</v>
      </c>
      <c r="C690">
        <v>-4.3</v>
      </c>
      <c r="D690">
        <v>5.56</v>
      </c>
      <c r="E690">
        <v>0.76</v>
      </c>
    </row>
    <row r="691" spans="1:5" x14ac:dyDescent="0.55000000000000004">
      <c r="A691">
        <v>198309</v>
      </c>
      <c r="B691">
        <v>0.91</v>
      </c>
      <c r="C691">
        <v>0.56000000000000005</v>
      </c>
      <c r="D691">
        <v>1.08</v>
      </c>
      <c r="E691">
        <v>0.76</v>
      </c>
    </row>
    <row r="692" spans="1:5" x14ac:dyDescent="0.55000000000000004">
      <c r="A692">
        <v>198310</v>
      </c>
      <c r="B692">
        <v>-3.44</v>
      </c>
      <c r="C692">
        <v>-3.6</v>
      </c>
      <c r="D692">
        <v>5.07</v>
      </c>
      <c r="E692">
        <v>0.76</v>
      </c>
    </row>
    <row r="693" spans="1:5" x14ac:dyDescent="0.55000000000000004">
      <c r="A693">
        <v>198311</v>
      </c>
      <c r="B693">
        <v>2.16</v>
      </c>
      <c r="C693">
        <v>2.0299999999999998</v>
      </c>
      <c r="D693">
        <v>-0.64</v>
      </c>
      <c r="E693">
        <v>0.7</v>
      </c>
    </row>
    <row r="694" spans="1:5" x14ac:dyDescent="0.55000000000000004">
      <c r="A694">
        <v>198312</v>
      </c>
      <c r="B694">
        <v>-1.78</v>
      </c>
      <c r="C694">
        <v>-0.28999999999999998</v>
      </c>
      <c r="D694">
        <v>1.68</v>
      </c>
      <c r="E694">
        <v>0.73</v>
      </c>
    </row>
    <row r="695" spans="1:5" x14ac:dyDescent="0.55000000000000004">
      <c r="A695">
        <v>198401</v>
      </c>
      <c r="B695">
        <v>-1.92</v>
      </c>
      <c r="C695">
        <v>-0.43</v>
      </c>
      <c r="D695">
        <v>7.62</v>
      </c>
      <c r="E695">
        <v>0.76</v>
      </c>
    </row>
    <row r="696" spans="1:5" x14ac:dyDescent="0.55000000000000004">
      <c r="A696">
        <v>198402</v>
      </c>
      <c r="B696">
        <v>-4.82</v>
      </c>
      <c r="C696">
        <v>-1.71</v>
      </c>
      <c r="D696">
        <v>3.36</v>
      </c>
      <c r="E696">
        <v>0.71</v>
      </c>
    </row>
    <row r="697" spans="1:5" x14ac:dyDescent="0.55000000000000004">
      <c r="A697">
        <v>198403</v>
      </c>
      <c r="B697">
        <v>0.63</v>
      </c>
      <c r="C697">
        <v>0.08</v>
      </c>
      <c r="D697">
        <v>0.51</v>
      </c>
      <c r="E697">
        <v>0.73</v>
      </c>
    </row>
    <row r="698" spans="1:5" x14ac:dyDescent="0.55000000000000004">
      <c r="A698">
        <v>198404</v>
      </c>
      <c r="B698">
        <v>-0.51</v>
      </c>
      <c r="C698">
        <v>-1.21</v>
      </c>
      <c r="D698">
        <v>1.27</v>
      </c>
      <c r="E698">
        <v>0.81</v>
      </c>
    </row>
    <row r="699" spans="1:5" x14ac:dyDescent="0.55000000000000004">
      <c r="A699">
        <v>198405</v>
      </c>
      <c r="B699">
        <v>-5.97</v>
      </c>
      <c r="C699">
        <v>0.03</v>
      </c>
      <c r="D699">
        <v>0.26</v>
      </c>
      <c r="E699">
        <v>0.78</v>
      </c>
    </row>
    <row r="700" spans="1:5" x14ac:dyDescent="0.55000000000000004">
      <c r="A700">
        <v>198406</v>
      </c>
      <c r="B700">
        <v>1.82</v>
      </c>
      <c r="C700">
        <v>-0.32</v>
      </c>
      <c r="D700">
        <v>-2.62</v>
      </c>
      <c r="E700">
        <v>0.75</v>
      </c>
    </row>
    <row r="701" spans="1:5" x14ac:dyDescent="0.55000000000000004">
      <c r="A701">
        <v>198407</v>
      </c>
      <c r="B701">
        <v>-2.74</v>
      </c>
      <c r="C701">
        <v>-2.2200000000000002</v>
      </c>
      <c r="D701">
        <v>0.48</v>
      </c>
      <c r="E701">
        <v>0.82</v>
      </c>
    </row>
    <row r="702" spans="1:5" x14ac:dyDescent="0.55000000000000004">
      <c r="A702">
        <v>198408</v>
      </c>
      <c r="B702">
        <v>10.28</v>
      </c>
      <c r="C702">
        <v>-0.27</v>
      </c>
      <c r="D702">
        <v>-1.82</v>
      </c>
      <c r="E702">
        <v>0.83</v>
      </c>
    </row>
    <row r="703" spans="1:5" x14ac:dyDescent="0.55000000000000004">
      <c r="A703">
        <v>198409</v>
      </c>
      <c r="B703">
        <v>-0.8</v>
      </c>
      <c r="C703">
        <v>0.2</v>
      </c>
      <c r="D703">
        <v>5.32</v>
      </c>
      <c r="E703">
        <v>0.86</v>
      </c>
    </row>
    <row r="704" spans="1:5" x14ac:dyDescent="0.55000000000000004">
      <c r="A704">
        <v>198410</v>
      </c>
      <c r="B704">
        <v>-0.84</v>
      </c>
      <c r="C704">
        <v>-1.2</v>
      </c>
      <c r="D704">
        <v>0.51</v>
      </c>
      <c r="E704">
        <v>1</v>
      </c>
    </row>
    <row r="705" spans="1:5" x14ac:dyDescent="0.55000000000000004">
      <c r="A705">
        <v>198411</v>
      </c>
      <c r="B705">
        <v>-1.76</v>
      </c>
      <c r="C705">
        <v>-0.63</v>
      </c>
      <c r="D705">
        <v>4.08</v>
      </c>
      <c r="E705">
        <v>0.73</v>
      </c>
    </row>
    <row r="706" spans="1:5" x14ac:dyDescent="0.55000000000000004">
      <c r="A706">
        <v>198412</v>
      </c>
      <c r="B706">
        <v>1.84</v>
      </c>
      <c r="C706">
        <v>-0.6</v>
      </c>
      <c r="D706">
        <v>-0.2</v>
      </c>
      <c r="E706">
        <v>0.64</v>
      </c>
    </row>
    <row r="707" spans="1:5" x14ac:dyDescent="0.55000000000000004">
      <c r="A707">
        <v>198501</v>
      </c>
      <c r="B707">
        <v>7.99</v>
      </c>
      <c r="C707">
        <v>3.29</v>
      </c>
      <c r="D707">
        <v>-5.41</v>
      </c>
      <c r="E707">
        <v>0.65</v>
      </c>
    </row>
    <row r="708" spans="1:5" x14ac:dyDescent="0.55000000000000004">
      <c r="A708">
        <v>198502</v>
      </c>
      <c r="B708">
        <v>1.22</v>
      </c>
      <c r="C708">
        <v>0.76</v>
      </c>
      <c r="D708">
        <v>-0.13</v>
      </c>
      <c r="E708">
        <v>0.57999999999999996</v>
      </c>
    </row>
    <row r="709" spans="1:5" x14ac:dyDescent="0.55000000000000004">
      <c r="A709">
        <v>198503</v>
      </c>
      <c r="B709">
        <v>-0.84</v>
      </c>
      <c r="C709">
        <v>-1.1499999999999999</v>
      </c>
      <c r="D709">
        <v>4.0999999999999996</v>
      </c>
      <c r="E709">
        <v>0.62</v>
      </c>
    </row>
    <row r="710" spans="1:5" x14ac:dyDescent="0.55000000000000004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55000000000000004">
      <c r="A711">
        <v>198505</v>
      </c>
      <c r="B711">
        <v>5.09</v>
      </c>
      <c r="C711">
        <v>-2.25</v>
      </c>
      <c r="D711">
        <v>-0.92</v>
      </c>
      <c r="E711">
        <v>0.66</v>
      </c>
    </row>
    <row r="712" spans="1:5" x14ac:dyDescent="0.55000000000000004">
      <c r="A712">
        <v>198506</v>
      </c>
      <c r="B712">
        <v>1.27</v>
      </c>
      <c r="C712">
        <v>0.5</v>
      </c>
      <c r="D712">
        <v>0.5</v>
      </c>
      <c r="E712">
        <v>0.55000000000000004</v>
      </c>
    </row>
    <row r="713" spans="1:5" x14ac:dyDescent="0.55000000000000004">
      <c r="A713">
        <v>198507</v>
      </c>
      <c r="B713">
        <v>-0.74</v>
      </c>
      <c r="C713">
        <v>2.84</v>
      </c>
      <c r="D713">
        <v>-1.68</v>
      </c>
      <c r="E713">
        <v>0.62</v>
      </c>
    </row>
    <row r="714" spans="1:5" x14ac:dyDescent="0.55000000000000004">
      <c r="A714">
        <v>198508</v>
      </c>
      <c r="B714">
        <v>-1.02</v>
      </c>
      <c r="C714">
        <v>-0.33</v>
      </c>
      <c r="D714">
        <v>2.3199999999999998</v>
      </c>
      <c r="E714">
        <v>0.55000000000000004</v>
      </c>
    </row>
    <row r="715" spans="1:5" x14ac:dyDescent="0.55000000000000004">
      <c r="A715">
        <v>198509</v>
      </c>
      <c r="B715">
        <v>-4.54</v>
      </c>
      <c r="C715">
        <v>-1.59</v>
      </c>
      <c r="D715">
        <v>1.31</v>
      </c>
      <c r="E715">
        <v>0.6</v>
      </c>
    </row>
    <row r="716" spans="1:5" x14ac:dyDescent="0.55000000000000004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 x14ac:dyDescent="0.55000000000000004">
      <c r="A717">
        <v>198511</v>
      </c>
      <c r="B717">
        <v>6.48</v>
      </c>
      <c r="C717">
        <v>0.22</v>
      </c>
      <c r="D717">
        <v>-2.88</v>
      </c>
      <c r="E717">
        <v>0.61</v>
      </c>
    </row>
    <row r="718" spans="1:5" x14ac:dyDescent="0.55000000000000004">
      <c r="A718">
        <v>198512</v>
      </c>
      <c r="B718">
        <v>3.88</v>
      </c>
      <c r="C718">
        <v>-0.49</v>
      </c>
      <c r="D718">
        <v>-1.52</v>
      </c>
      <c r="E718">
        <v>0.65</v>
      </c>
    </row>
    <row r="719" spans="1:5" x14ac:dyDescent="0.55000000000000004">
      <c r="A719">
        <v>198601</v>
      </c>
      <c r="B719">
        <v>0.65</v>
      </c>
      <c r="C719">
        <v>1.22</v>
      </c>
      <c r="D719">
        <v>0.52</v>
      </c>
      <c r="E719">
        <v>0.56000000000000005</v>
      </c>
    </row>
    <row r="720" spans="1:5" x14ac:dyDescent="0.55000000000000004">
      <c r="A720">
        <v>198602</v>
      </c>
      <c r="B720">
        <v>7.13</v>
      </c>
      <c r="C720">
        <v>-0.62</v>
      </c>
      <c r="D720">
        <v>-0.85</v>
      </c>
      <c r="E720">
        <v>0.53</v>
      </c>
    </row>
    <row r="721" spans="1:5" x14ac:dyDescent="0.55000000000000004">
      <c r="A721">
        <v>198603</v>
      </c>
      <c r="B721">
        <v>4.88</v>
      </c>
      <c r="C721">
        <v>-0.52</v>
      </c>
      <c r="D721">
        <v>-0.44</v>
      </c>
      <c r="E721">
        <v>0.6</v>
      </c>
    </row>
    <row r="722" spans="1:5" x14ac:dyDescent="0.55000000000000004">
      <c r="A722">
        <v>198604</v>
      </c>
      <c r="B722">
        <v>-1.31</v>
      </c>
      <c r="C722">
        <v>2.85</v>
      </c>
      <c r="D722">
        <v>-2.86</v>
      </c>
      <c r="E722">
        <v>0.52</v>
      </c>
    </row>
    <row r="723" spans="1:5" x14ac:dyDescent="0.55000000000000004">
      <c r="A723">
        <v>198605</v>
      </c>
      <c r="B723">
        <v>4.62</v>
      </c>
      <c r="C723">
        <v>-1.32</v>
      </c>
      <c r="D723">
        <v>-0.14000000000000001</v>
      </c>
      <c r="E723">
        <v>0.49</v>
      </c>
    </row>
    <row r="724" spans="1:5" x14ac:dyDescent="0.55000000000000004">
      <c r="A724">
        <v>198606</v>
      </c>
      <c r="B724">
        <v>1.03</v>
      </c>
      <c r="C724">
        <v>-0.93</v>
      </c>
      <c r="D724">
        <v>1.36</v>
      </c>
      <c r="E724">
        <v>0.52</v>
      </c>
    </row>
    <row r="725" spans="1:5" x14ac:dyDescent="0.55000000000000004">
      <c r="A725">
        <v>198607</v>
      </c>
      <c r="B725">
        <v>-6.45</v>
      </c>
      <c r="C725">
        <v>-3.39</v>
      </c>
      <c r="D725">
        <v>4.76</v>
      </c>
      <c r="E725">
        <v>0.52</v>
      </c>
    </row>
    <row r="726" spans="1:5" x14ac:dyDescent="0.55000000000000004">
      <c r="A726">
        <v>198608</v>
      </c>
      <c r="B726">
        <v>6.07</v>
      </c>
      <c r="C726">
        <v>-4.2</v>
      </c>
      <c r="D726">
        <v>3.5</v>
      </c>
      <c r="E726">
        <v>0.46</v>
      </c>
    </row>
    <row r="727" spans="1:5" x14ac:dyDescent="0.55000000000000004">
      <c r="A727">
        <v>198609</v>
      </c>
      <c r="B727">
        <v>-8.6</v>
      </c>
      <c r="C727">
        <v>2.2599999999999998</v>
      </c>
      <c r="D727">
        <v>3.16</v>
      </c>
      <c r="E727">
        <v>0.45</v>
      </c>
    </row>
    <row r="728" spans="1:5" x14ac:dyDescent="0.55000000000000004">
      <c r="A728">
        <v>198610</v>
      </c>
      <c r="B728">
        <v>4.66</v>
      </c>
      <c r="C728">
        <v>-2.48</v>
      </c>
      <c r="D728">
        <v>-1.37</v>
      </c>
      <c r="E728">
        <v>0.46</v>
      </c>
    </row>
    <row r="729" spans="1:5" x14ac:dyDescent="0.55000000000000004">
      <c r="A729">
        <v>198611</v>
      </c>
      <c r="B729">
        <v>1.17</v>
      </c>
      <c r="C729">
        <v>-1.92</v>
      </c>
      <c r="D729">
        <v>-0.13</v>
      </c>
      <c r="E729">
        <v>0.39</v>
      </c>
    </row>
    <row r="730" spans="1:5" x14ac:dyDescent="0.55000000000000004">
      <c r="A730">
        <v>198612</v>
      </c>
      <c r="B730">
        <v>-3.27</v>
      </c>
      <c r="C730">
        <v>0.09</v>
      </c>
      <c r="D730">
        <v>0.27</v>
      </c>
      <c r="E730">
        <v>0.49</v>
      </c>
    </row>
    <row r="731" spans="1:5" x14ac:dyDescent="0.55000000000000004">
      <c r="A731">
        <v>198701</v>
      </c>
      <c r="B731">
        <v>12.47</v>
      </c>
      <c r="C731">
        <v>-1.83</v>
      </c>
      <c r="D731">
        <v>-3.26</v>
      </c>
      <c r="E731">
        <v>0.42</v>
      </c>
    </row>
    <row r="732" spans="1:5" x14ac:dyDescent="0.55000000000000004">
      <c r="A732">
        <v>198702</v>
      </c>
      <c r="B732">
        <v>4.3899999999999997</v>
      </c>
      <c r="C732">
        <v>3.49</v>
      </c>
      <c r="D732">
        <v>-5.97</v>
      </c>
      <c r="E732">
        <v>0.43</v>
      </c>
    </row>
    <row r="733" spans="1:5" x14ac:dyDescent="0.55000000000000004">
      <c r="A733">
        <v>198703</v>
      </c>
      <c r="B733">
        <v>1.64</v>
      </c>
      <c r="C733">
        <v>0.39</v>
      </c>
      <c r="D733">
        <v>1.62</v>
      </c>
      <c r="E733">
        <v>0.47</v>
      </c>
    </row>
    <row r="734" spans="1:5" x14ac:dyDescent="0.55000000000000004">
      <c r="A734">
        <v>198704</v>
      </c>
      <c r="B734">
        <v>-2.11</v>
      </c>
      <c r="C734">
        <v>-1.7</v>
      </c>
      <c r="D734">
        <v>-0.34</v>
      </c>
      <c r="E734">
        <v>0.44</v>
      </c>
    </row>
    <row r="735" spans="1:5" x14ac:dyDescent="0.55000000000000004">
      <c r="A735">
        <v>198705</v>
      </c>
      <c r="B735">
        <v>0.11</v>
      </c>
      <c r="C735">
        <v>-0.53</v>
      </c>
      <c r="D735">
        <v>0.22</v>
      </c>
      <c r="E735">
        <v>0.38</v>
      </c>
    </row>
    <row r="736" spans="1:5" x14ac:dyDescent="0.55000000000000004">
      <c r="A736">
        <v>198706</v>
      </c>
      <c r="B736">
        <v>3.94</v>
      </c>
      <c r="C736">
        <v>-2.1800000000000002</v>
      </c>
      <c r="D736">
        <v>1.01</v>
      </c>
      <c r="E736">
        <v>0.48</v>
      </c>
    </row>
    <row r="737" spans="1:5" x14ac:dyDescent="0.55000000000000004">
      <c r="A737">
        <v>198707</v>
      </c>
      <c r="B737">
        <v>3.85</v>
      </c>
      <c r="C737">
        <v>-0.67</v>
      </c>
      <c r="D737">
        <v>0.67</v>
      </c>
      <c r="E737">
        <v>0.46</v>
      </c>
    </row>
    <row r="738" spans="1:5" x14ac:dyDescent="0.55000000000000004">
      <c r="A738">
        <v>198708</v>
      </c>
      <c r="B738">
        <v>3.52</v>
      </c>
      <c r="C738">
        <v>-0.72</v>
      </c>
      <c r="D738">
        <v>-0.92</v>
      </c>
      <c r="E738">
        <v>0.47</v>
      </c>
    </row>
    <row r="739" spans="1:5" x14ac:dyDescent="0.55000000000000004">
      <c r="A739">
        <v>198709</v>
      </c>
      <c r="B739">
        <v>-2.59</v>
      </c>
      <c r="C739">
        <v>0.52</v>
      </c>
      <c r="D739">
        <v>0.27</v>
      </c>
      <c r="E739">
        <v>0.45</v>
      </c>
    </row>
    <row r="740" spans="1:5" x14ac:dyDescent="0.55000000000000004">
      <c r="A740">
        <v>198710</v>
      </c>
      <c r="B740">
        <v>-23.24</v>
      </c>
      <c r="C740">
        <v>-8.41</v>
      </c>
      <c r="D740">
        <v>4.2</v>
      </c>
      <c r="E740">
        <v>0.6</v>
      </c>
    </row>
    <row r="741" spans="1:5" x14ac:dyDescent="0.55000000000000004">
      <c r="A741">
        <v>198711</v>
      </c>
      <c r="B741">
        <v>-7.77</v>
      </c>
      <c r="C741">
        <v>2.78</v>
      </c>
      <c r="D741">
        <v>3.13</v>
      </c>
      <c r="E741">
        <v>0.35</v>
      </c>
    </row>
    <row r="742" spans="1:5" x14ac:dyDescent="0.55000000000000004">
      <c r="A742">
        <v>198712</v>
      </c>
      <c r="B742">
        <v>6.81</v>
      </c>
      <c r="C742">
        <v>0.13</v>
      </c>
      <c r="D742">
        <v>-4.45</v>
      </c>
      <c r="E742">
        <v>0.39</v>
      </c>
    </row>
    <row r="743" spans="1:5" x14ac:dyDescent="0.55000000000000004">
      <c r="A743">
        <v>198801</v>
      </c>
      <c r="B743">
        <v>4.21</v>
      </c>
      <c r="C743">
        <v>-0.78</v>
      </c>
      <c r="D743">
        <v>4.99</v>
      </c>
      <c r="E743">
        <v>0.28999999999999998</v>
      </c>
    </row>
    <row r="744" spans="1:5" x14ac:dyDescent="0.55000000000000004">
      <c r="A744">
        <v>198802</v>
      </c>
      <c r="B744">
        <v>4.75</v>
      </c>
      <c r="C744">
        <v>3.35</v>
      </c>
      <c r="D744">
        <v>-1.62</v>
      </c>
      <c r="E744">
        <v>0.46</v>
      </c>
    </row>
    <row r="745" spans="1:5" x14ac:dyDescent="0.55000000000000004">
      <c r="A745">
        <v>198803</v>
      </c>
      <c r="B745">
        <v>-2.27</v>
      </c>
      <c r="C745">
        <v>6.15</v>
      </c>
      <c r="D745">
        <v>0.72</v>
      </c>
      <c r="E745">
        <v>0.44</v>
      </c>
    </row>
    <row r="746" spans="1:5" x14ac:dyDescent="0.55000000000000004">
      <c r="A746">
        <v>198804</v>
      </c>
      <c r="B746">
        <v>0.56000000000000005</v>
      </c>
      <c r="C746">
        <v>0.96</v>
      </c>
      <c r="D746">
        <v>1.7</v>
      </c>
      <c r="E746">
        <v>0.46</v>
      </c>
    </row>
    <row r="747" spans="1:5" x14ac:dyDescent="0.55000000000000004">
      <c r="A747">
        <v>198805</v>
      </c>
      <c r="B747">
        <v>-0.28999999999999998</v>
      </c>
      <c r="C747">
        <v>-2.64</v>
      </c>
      <c r="D747">
        <v>2.33</v>
      </c>
      <c r="E747">
        <v>0.51</v>
      </c>
    </row>
    <row r="748" spans="1:5" x14ac:dyDescent="0.55000000000000004">
      <c r="A748">
        <v>198806</v>
      </c>
      <c r="B748">
        <v>4.79</v>
      </c>
      <c r="C748">
        <v>2.17</v>
      </c>
      <c r="D748">
        <v>-1.0900000000000001</v>
      </c>
      <c r="E748">
        <v>0.49</v>
      </c>
    </row>
    <row r="749" spans="1:5" x14ac:dyDescent="0.55000000000000004">
      <c r="A749">
        <v>198807</v>
      </c>
      <c r="B749">
        <v>-1.25</v>
      </c>
      <c r="C749">
        <v>-0.22</v>
      </c>
      <c r="D749">
        <v>2.2000000000000002</v>
      </c>
      <c r="E749">
        <v>0.51</v>
      </c>
    </row>
    <row r="750" spans="1:5" x14ac:dyDescent="0.55000000000000004">
      <c r="A750">
        <v>198808</v>
      </c>
      <c r="B750">
        <v>-3.31</v>
      </c>
      <c r="C750">
        <v>0.06</v>
      </c>
      <c r="D750">
        <v>2.12</v>
      </c>
      <c r="E750">
        <v>0.59</v>
      </c>
    </row>
    <row r="751" spans="1:5" x14ac:dyDescent="0.55000000000000004">
      <c r="A751">
        <v>198809</v>
      </c>
      <c r="B751">
        <v>3.3</v>
      </c>
      <c r="C751">
        <v>-1.26</v>
      </c>
      <c r="D751">
        <v>-0.68</v>
      </c>
      <c r="E751">
        <v>0.62</v>
      </c>
    </row>
    <row r="752" spans="1:5" x14ac:dyDescent="0.55000000000000004">
      <c r="A752">
        <v>198810</v>
      </c>
      <c r="B752">
        <v>1.1499999999999999</v>
      </c>
      <c r="C752">
        <v>-2.9</v>
      </c>
      <c r="D752">
        <v>1.7</v>
      </c>
      <c r="E752">
        <v>0.61</v>
      </c>
    </row>
    <row r="753" spans="1:5" x14ac:dyDescent="0.55000000000000004">
      <c r="A753">
        <v>198811</v>
      </c>
      <c r="B753">
        <v>-2.29</v>
      </c>
      <c r="C753">
        <v>-1.73</v>
      </c>
      <c r="D753">
        <v>1.3</v>
      </c>
      <c r="E753">
        <v>0.56999999999999995</v>
      </c>
    </row>
    <row r="754" spans="1:5" x14ac:dyDescent="0.55000000000000004">
      <c r="A754">
        <v>198812</v>
      </c>
      <c r="B754">
        <v>1.49</v>
      </c>
      <c r="C754">
        <v>1.94</v>
      </c>
      <c r="D754">
        <v>-1.54</v>
      </c>
      <c r="E754">
        <v>0.63</v>
      </c>
    </row>
    <row r="755" spans="1:5" x14ac:dyDescent="0.55000000000000004">
      <c r="A755">
        <v>198901</v>
      </c>
      <c r="B755">
        <v>6.1</v>
      </c>
      <c r="C755">
        <v>-2.14</v>
      </c>
      <c r="D755">
        <v>0.49</v>
      </c>
      <c r="E755">
        <v>0.55000000000000004</v>
      </c>
    </row>
    <row r="756" spans="1:5" x14ac:dyDescent="0.55000000000000004">
      <c r="A756">
        <v>198902</v>
      </c>
      <c r="B756">
        <v>-2.25</v>
      </c>
      <c r="C756">
        <v>2.77</v>
      </c>
      <c r="D756">
        <v>0.9</v>
      </c>
      <c r="E756">
        <v>0.61</v>
      </c>
    </row>
    <row r="757" spans="1:5" x14ac:dyDescent="0.55000000000000004">
      <c r="A757">
        <v>198903</v>
      </c>
      <c r="B757">
        <v>1.57</v>
      </c>
      <c r="C757">
        <v>0.74</v>
      </c>
      <c r="D757">
        <v>0.47</v>
      </c>
      <c r="E757">
        <v>0.67</v>
      </c>
    </row>
    <row r="758" spans="1:5" x14ac:dyDescent="0.55000000000000004">
      <c r="A758">
        <v>198904</v>
      </c>
      <c r="B758">
        <v>4.33</v>
      </c>
      <c r="C758">
        <v>-0.57999999999999996</v>
      </c>
      <c r="D758">
        <v>-1.42</v>
      </c>
      <c r="E758">
        <v>0.67</v>
      </c>
    </row>
    <row r="759" spans="1:5" x14ac:dyDescent="0.55000000000000004">
      <c r="A759">
        <v>198905</v>
      </c>
      <c r="B759">
        <v>3.35</v>
      </c>
      <c r="C759">
        <v>-0.05</v>
      </c>
      <c r="D759">
        <v>-0.9</v>
      </c>
      <c r="E759">
        <v>0.79</v>
      </c>
    </row>
    <row r="760" spans="1:5" x14ac:dyDescent="0.55000000000000004">
      <c r="A760">
        <v>198906</v>
      </c>
      <c r="B760">
        <v>-1.35</v>
      </c>
      <c r="C760">
        <v>-1</v>
      </c>
      <c r="D760">
        <v>2.27</v>
      </c>
      <c r="E760">
        <v>0.71</v>
      </c>
    </row>
    <row r="761" spans="1:5" x14ac:dyDescent="0.55000000000000004">
      <c r="A761">
        <v>198907</v>
      </c>
      <c r="B761">
        <v>7.2</v>
      </c>
      <c r="C761">
        <v>-4.03</v>
      </c>
      <c r="D761">
        <v>-2.79</v>
      </c>
      <c r="E761">
        <v>0.7</v>
      </c>
    </row>
    <row r="762" spans="1:5" x14ac:dyDescent="0.55000000000000004">
      <c r="A762">
        <v>198908</v>
      </c>
      <c r="B762">
        <v>1.44</v>
      </c>
      <c r="C762">
        <v>0.51</v>
      </c>
      <c r="D762">
        <v>0.63</v>
      </c>
      <c r="E762">
        <v>0.74</v>
      </c>
    </row>
    <row r="763" spans="1:5" x14ac:dyDescent="0.55000000000000004">
      <c r="A763">
        <v>198909</v>
      </c>
      <c r="B763">
        <v>-0.76</v>
      </c>
      <c r="C763">
        <v>0.25</v>
      </c>
      <c r="D763">
        <v>-1.25</v>
      </c>
      <c r="E763">
        <v>0.65</v>
      </c>
    </row>
    <row r="764" spans="1:5" x14ac:dyDescent="0.55000000000000004">
      <c r="A764">
        <v>198910</v>
      </c>
      <c r="B764">
        <v>-3.67</v>
      </c>
      <c r="C764">
        <v>-3.25</v>
      </c>
      <c r="D764">
        <v>-1.07</v>
      </c>
      <c r="E764">
        <v>0.68</v>
      </c>
    </row>
    <row r="765" spans="1:5" x14ac:dyDescent="0.55000000000000004">
      <c r="A765">
        <v>198911</v>
      </c>
      <c r="B765">
        <v>1.03</v>
      </c>
      <c r="C765">
        <v>-1.27</v>
      </c>
      <c r="D765">
        <v>-1.07</v>
      </c>
      <c r="E765">
        <v>0.69</v>
      </c>
    </row>
    <row r="766" spans="1:5" x14ac:dyDescent="0.55000000000000004">
      <c r="A766">
        <v>198912</v>
      </c>
      <c r="B766">
        <v>1.1599999999999999</v>
      </c>
      <c r="C766">
        <v>-2.4</v>
      </c>
      <c r="D766">
        <v>0.21</v>
      </c>
      <c r="E766">
        <v>0.61</v>
      </c>
    </row>
    <row r="767" spans="1:5" x14ac:dyDescent="0.55000000000000004">
      <c r="A767">
        <v>199001</v>
      </c>
      <c r="B767">
        <v>-7.85</v>
      </c>
      <c r="C767">
        <v>-1.26</v>
      </c>
      <c r="D767">
        <v>0.78</v>
      </c>
      <c r="E767">
        <v>0.56999999999999995</v>
      </c>
    </row>
    <row r="768" spans="1:5" x14ac:dyDescent="0.55000000000000004">
      <c r="A768">
        <v>199002</v>
      </c>
      <c r="B768">
        <v>1.1100000000000001</v>
      </c>
      <c r="C768">
        <v>1.02</v>
      </c>
      <c r="D768">
        <v>0.65</v>
      </c>
      <c r="E768">
        <v>0.56999999999999995</v>
      </c>
    </row>
    <row r="769" spans="1:5" x14ac:dyDescent="0.55000000000000004">
      <c r="A769">
        <v>199003</v>
      </c>
      <c r="B769">
        <v>1.83</v>
      </c>
      <c r="C769">
        <v>1.55</v>
      </c>
      <c r="D769">
        <v>-3.03</v>
      </c>
      <c r="E769">
        <v>0.64</v>
      </c>
    </row>
    <row r="770" spans="1:5" x14ac:dyDescent="0.55000000000000004">
      <c r="A770">
        <v>199004</v>
      </c>
      <c r="B770">
        <v>-3.36</v>
      </c>
      <c r="C770">
        <v>-0.5</v>
      </c>
      <c r="D770">
        <v>-2.4700000000000002</v>
      </c>
      <c r="E770">
        <v>0.69</v>
      </c>
    </row>
    <row r="771" spans="1:5" x14ac:dyDescent="0.55000000000000004">
      <c r="A771">
        <v>199005</v>
      </c>
      <c r="B771">
        <v>8.42</v>
      </c>
      <c r="C771">
        <v>-2.56</v>
      </c>
      <c r="D771">
        <v>-3.89</v>
      </c>
      <c r="E771">
        <v>0.68</v>
      </c>
    </row>
    <row r="772" spans="1:5" x14ac:dyDescent="0.55000000000000004">
      <c r="A772">
        <v>199006</v>
      </c>
      <c r="B772">
        <v>-1.0900000000000001</v>
      </c>
      <c r="C772">
        <v>1.42</v>
      </c>
      <c r="D772">
        <v>-1.99</v>
      </c>
      <c r="E772">
        <v>0.63</v>
      </c>
    </row>
    <row r="773" spans="1:5" x14ac:dyDescent="0.55000000000000004">
      <c r="A773">
        <v>199007</v>
      </c>
      <c r="B773">
        <v>-1.9</v>
      </c>
      <c r="C773">
        <v>-3.2</v>
      </c>
      <c r="D773">
        <v>-0.11</v>
      </c>
      <c r="E773">
        <v>0.68</v>
      </c>
    </row>
    <row r="774" spans="1:5" x14ac:dyDescent="0.55000000000000004">
      <c r="A774">
        <v>199008</v>
      </c>
      <c r="B774">
        <v>-10.15</v>
      </c>
      <c r="C774">
        <v>-3.57</v>
      </c>
      <c r="D774">
        <v>1.63</v>
      </c>
      <c r="E774">
        <v>0.66</v>
      </c>
    </row>
    <row r="775" spans="1:5" x14ac:dyDescent="0.55000000000000004">
      <c r="A775">
        <v>199009</v>
      </c>
      <c r="B775">
        <v>-6.12</v>
      </c>
      <c r="C775">
        <v>-3.68</v>
      </c>
      <c r="D775">
        <v>0.71</v>
      </c>
      <c r="E775">
        <v>0.6</v>
      </c>
    </row>
    <row r="776" spans="1:5" x14ac:dyDescent="0.55000000000000004">
      <c r="A776">
        <v>199010</v>
      </c>
      <c r="B776">
        <v>-1.92</v>
      </c>
      <c r="C776">
        <v>-5.55</v>
      </c>
      <c r="D776">
        <v>0.19</v>
      </c>
      <c r="E776">
        <v>0.68</v>
      </c>
    </row>
    <row r="777" spans="1:5" x14ac:dyDescent="0.55000000000000004">
      <c r="A777">
        <v>199011</v>
      </c>
      <c r="B777">
        <v>6.35</v>
      </c>
      <c r="C777">
        <v>0.36</v>
      </c>
      <c r="D777">
        <v>-3.21</v>
      </c>
      <c r="E777">
        <v>0.56999999999999995</v>
      </c>
    </row>
    <row r="778" spans="1:5" x14ac:dyDescent="0.55000000000000004">
      <c r="A778">
        <v>199012</v>
      </c>
      <c r="B778">
        <v>2.46</v>
      </c>
      <c r="C778">
        <v>0.75</v>
      </c>
      <c r="D778">
        <v>-1.72</v>
      </c>
      <c r="E778">
        <v>0.6</v>
      </c>
    </row>
    <row r="779" spans="1:5" x14ac:dyDescent="0.55000000000000004">
      <c r="A779">
        <v>199101</v>
      </c>
      <c r="B779">
        <v>4.6900000000000004</v>
      </c>
      <c r="C779">
        <v>3.76</v>
      </c>
      <c r="D779">
        <v>-1.74</v>
      </c>
      <c r="E779">
        <v>0.52</v>
      </c>
    </row>
    <row r="780" spans="1:5" x14ac:dyDescent="0.55000000000000004">
      <c r="A780">
        <v>199102</v>
      </c>
      <c r="B780">
        <v>7.19</v>
      </c>
      <c r="C780">
        <v>3.96</v>
      </c>
      <c r="D780">
        <v>-0.55000000000000004</v>
      </c>
      <c r="E780">
        <v>0.48</v>
      </c>
    </row>
    <row r="781" spans="1:5" x14ac:dyDescent="0.55000000000000004">
      <c r="A781">
        <v>199103</v>
      </c>
      <c r="B781">
        <v>2.65</v>
      </c>
      <c r="C781">
        <v>3.92</v>
      </c>
      <c r="D781">
        <v>-1.32</v>
      </c>
      <c r="E781">
        <v>0.44</v>
      </c>
    </row>
    <row r="782" spans="1:5" x14ac:dyDescent="0.55000000000000004">
      <c r="A782">
        <v>199104</v>
      </c>
      <c r="B782">
        <v>-0.28000000000000003</v>
      </c>
      <c r="C782">
        <v>0.49</v>
      </c>
      <c r="D782">
        <v>1.48</v>
      </c>
      <c r="E782">
        <v>0.53</v>
      </c>
    </row>
    <row r="783" spans="1:5" x14ac:dyDescent="0.55000000000000004">
      <c r="A783">
        <v>199105</v>
      </c>
      <c r="B783">
        <v>3.65</v>
      </c>
      <c r="C783">
        <v>-0.35</v>
      </c>
      <c r="D783">
        <v>-0.56999999999999995</v>
      </c>
      <c r="E783">
        <v>0.47</v>
      </c>
    </row>
    <row r="784" spans="1:5" x14ac:dyDescent="0.55000000000000004">
      <c r="A784">
        <v>199106</v>
      </c>
      <c r="B784">
        <v>-4.9400000000000004</v>
      </c>
      <c r="C784">
        <v>0.08</v>
      </c>
      <c r="D784">
        <v>1.23</v>
      </c>
      <c r="E784">
        <v>0.42</v>
      </c>
    </row>
    <row r="785" spans="1:5" x14ac:dyDescent="0.55000000000000004">
      <c r="A785">
        <v>199107</v>
      </c>
      <c r="B785">
        <v>4.24</v>
      </c>
      <c r="C785">
        <v>-0.93</v>
      </c>
      <c r="D785">
        <v>-1.25</v>
      </c>
      <c r="E785">
        <v>0.49</v>
      </c>
    </row>
    <row r="786" spans="1:5" x14ac:dyDescent="0.55000000000000004">
      <c r="A786">
        <v>199108</v>
      </c>
      <c r="B786">
        <v>2.3199999999999998</v>
      </c>
      <c r="C786">
        <v>1.59</v>
      </c>
      <c r="D786">
        <v>-0.83</v>
      </c>
      <c r="E786">
        <v>0.46</v>
      </c>
    </row>
    <row r="787" spans="1:5" x14ac:dyDescent="0.55000000000000004">
      <c r="A787">
        <v>199109</v>
      </c>
      <c r="B787">
        <v>-1.59</v>
      </c>
      <c r="C787">
        <v>1.64</v>
      </c>
      <c r="D787">
        <v>-0.98</v>
      </c>
      <c r="E787">
        <v>0.46</v>
      </c>
    </row>
    <row r="788" spans="1:5" x14ac:dyDescent="0.55000000000000004">
      <c r="A788">
        <v>199110</v>
      </c>
      <c r="B788">
        <v>1.29</v>
      </c>
      <c r="C788">
        <v>0.88</v>
      </c>
      <c r="D788">
        <v>-0.47</v>
      </c>
      <c r="E788">
        <v>0.42</v>
      </c>
    </row>
    <row r="789" spans="1:5" x14ac:dyDescent="0.55000000000000004">
      <c r="A789">
        <v>199111</v>
      </c>
      <c r="B789">
        <v>-4.1900000000000004</v>
      </c>
      <c r="C789">
        <v>-0.48</v>
      </c>
      <c r="D789">
        <v>-1.85</v>
      </c>
      <c r="E789">
        <v>0.39</v>
      </c>
    </row>
    <row r="790" spans="1:5" x14ac:dyDescent="0.55000000000000004">
      <c r="A790">
        <v>199112</v>
      </c>
      <c r="B790">
        <v>10.84</v>
      </c>
      <c r="C790">
        <v>-2.2599999999999998</v>
      </c>
      <c r="D790">
        <v>-4.1100000000000003</v>
      </c>
      <c r="E790">
        <v>0.38</v>
      </c>
    </row>
    <row r="791" spans="1:5" x14ac:dyDescent="0.55000000000000004">
      <c r="A791">
        <v>199201</v>
      </c>
      <c r="B791">
        <v>-0.59</v>
      </c>
      <c r="C791">
        <v>8.49</v>
      </c>
      <c r="D791">
        <v>4.6100000000000003</v>
      </c>
      <c r="E791">
        <v>0.34</v>
      </c>
    </row>
    <row r="792" spans="1:5" x14ac:dyDescent="0.55000000000000004">
      <c r="A792">
        <v>199202</v>
      </c>
      <c r="B792">
        <v>1.0900000000000001</v>
      </c>
      <c r="C792">
        <v>0.87</v>
      </c>
      <c r="D792">
        <v>6.37</v>
      </c>
      <c r="E792">
        <v>0.28000000000000003</v>
      </c>
    </row>
    <row r="793" spans="1:5" x14ac:dyDescent="0.55000000000000004">
      <c r="A793">
        <v>199203</v>
      </c>
      <c r="B793">
        <v>-2.66</v>
      </c>
      <c r="C793">
        <v>-1.04</v>
      </c>
      <c r="D793">
        <v>3.61</v>
      </c>
      <c r="E793">
        <v>0.34</v>
      </c>
    </row>
    <row r="794" spans="1:5" x14ac:dyDescent="0.55000000000000004">
      <c r="A794">
        <v>199204</v>
      </c>
      <c r="B794">
        <v>1.07</v>
      </c>
      <c r="C794">
        <v>-6.12</v>
      </c>
      <c r="D794">
        <v>4.2699999999999996</v>
      </c>
      <c r="E794">
        <v>0.32</v>
      </c>
    </row>
    <row r="795" spans="1:5" x14ac:dyDescent="0.55000000000000004">
      <c r="A795">
        <v>199205</v>
      </c>
      <c r="B795">
        <v>0.3</v>
      </c>
      <c r="C795">
        <v>0.4</v>
      </c>
      <c r="D795">
        <v>1.25</v>
      </c>
      <c r="E795">
        <v>0.28000000000000003</v>
      </c>
    </row>
    <row r="796" spans="1:5" x14ac:dyDescent="0.55000000000000004">
      <c r="A796">
        <v>199206</v>
      </c>
      <c r="B796">
        <v>-2.34</v>
      </c>
      <c r="C796">
        <v>-3.1</v>
      </c>
      <c r="D796">
        <v>3.36</v>
      </c>
      <c r="E796">
        <v>0.32</v>
      </c>
    </row>
    <row r="797" spans="1:5" x14ac:dyDescent="0.55000000000000004">
      <c r="A797">
        <v>199207</v>
      </c>
      <c r="B797">
        <v>3.77</v>
      </c>
      <c r="C797">
        <v>-0.42</v>
      </c>
      <c r="D797">
        <v>-0.37</v>
      </c>
      <c r="E797">
        <v>0.31</v>
      </c>
    </row>
    <row r="798" spans="1:5" x14ac:dyDescent="0.55000000000000004">
      <c r="A798">
        <v>199208</v>
      </c>
      <c r="B798">
        <v>-2.38</v>
      </c>
      <c r="C798">
        <v>-0.13</v>
      </c>
      <c r="D798">
        <v>-1.06</v>
      </c>
      <c r="E798">
        <v>0.26</v>
      </c>
    </row>
    <row r="799" spans="1:5" x14ac:dyDescent="0.55000000000000004">
      <c r="A799">
        <v>199209</v>
      </c>
      <c r="B799">
        <v>1.19</v>
      </c>
      <c r="C799">
        <v>0.57999999999999996</v>
      </c>
      <c r="D799">
        <v>-0.28000000000000003</v>
      </c>
      <c r="E799">
        <v>0.26</v>
      </c>
    </row>
    <row r="800" spans="1:5" x14ac:dyDescent="0.55000000000000004">
      <c r="A800">
        <v>199210</v>
      </c>
      <c r="B800">
        <v>1.02</v>
      </c>
      <c r="C800">
        <v>2.0299999999999998</v>
      </c>
      <c r="D800">
        <v>-2.0099999999999998</v>
      </c>
      <c r="E800">
        <v>0.23</v>
      </c>
    </row>
    <row r="801" spans="1:5" x14ac:dyDescent="0.55000000000000004">
      <c r="A801">
        <v>199211</v>
      </c>
      <c r="B801">
        <v>4.13</v>
      </c>
      <c r="C801">
        <v>3.69</v>
      </c>
      <c r="D801">
        <v>-1.4</v>
      </c>
      <c r="E801">
        <v>0.23</v>
      </c>
    </row>
    <row r="802" spans="1:5" x14ac:dyDescent="0.55000000000000004">
      <c r="A802">
        <v>199212</v>
      </c>
      <c r="B802">
        <v>1.53</v>
      </c>
      <c r="C802">
        <v>1.63</v>
      </c>
      <c r="D802">
        <v>2.63</v>
      </c>
      <c r="E802">
        <v>0.28000000000000003</v>
      </c>
    </row>
    <row r="803" spans="1:5" x14ac:dyDescent="0.55000000000000004">
      <c r="A803">
        <v>199301</v>
      </c>
      <c r="B803">
        <v>0.93</v>
      </c>
      <c r="C803">
        <v>1.98</v>
      </c>
      <c r="D803">
        <v>5.92</v>
      </c>
      <c r="E803">
        <v>0.23</v>
      </c>
    </row>
    <row r="804" spans="1:5" x14ac:dyDescent="0.55000000000000004">
      <c r="A804">
        <v>199302</v>
      </c>
      <c r="B804">
        <v>0.12</v>
      </c>
      <c r="C804">
        <v>-3.47</v>
      </c>
      <c r="D804">
        <v>6.41</v>
      </c>
      <c r="E804">
        <v>0.22</v>
      </c>
    </row>
    <row r="805" spans="1:5" x14ac:dyDescent="0.55000000000000004">
      <c r="A805">
        <v>199303</v>
      </c>
      <c r="B805">
        <v>2.2999999999999998</v>
      </c>
      <c r="C805">
        <v>0.23</v>
      </c>
      <c r="D805">
        <v>1.31</v>
      </c>
      <c r="E805">
        <v>0.25</v>
      </c>
    </row>
    <row r="806" spans="1:5" x14ac:dyDescent="0.55000000000000004">
      <c r="A806">
        <v>199304</v>
      </c>
      <c r="B806">
        <v>-3.05</v>
      </c>
      <c r="C806">
        <v>-0.66</v>
      </c>
      <c r="D806">
        <v>2.52</v>
      </c>
      <c r="E806">
        <v>0.24</v>
      </c>
    </row>
    <row r="807" spans="1:5" x14ac:dyDescent="0.55000000000000004">
      <c r="A807">
        <v>199305</v>
      </c>
      <c r="B807">
        <v>2.89</v>
      </c>
      <c r="C807">
        <v>1.98</v>
      </c>
      <c r="D807">
        <v>-3.45</v>
      </c>
      <c r="E807">
        <v>0.22</v>
      </c>
    </row>
    <row r="808" spans="1:5" x14ac:dyDescent="0.55000000000000004">
      <c r="A808">
        <v>199306</v>
      </c>
      <c r="B808">
        <v>0.31</v>
      </c>
      <c r="C808">
        <v>-0.32</v>
      </c>
      <c r="D808">
        <v>2.72</v>
      </c>
      <c r="E808">
        <v>0.25</v>
      </c>
    </row>
    <row r="809" spans="1:5" x14ac:dyDescent="0.55000000000000004">
      <c r="A809">
        <v>199307</v>
      </c>
      <c r="B809">
        <v>-0.34</v>
      </c>
      <c r="C809">
        <v>0.89</v>
      </c>
      <c r="D809">
        <v>2.82</v>
      </c>
      <c r="E809">
        <v>0.24</v>
      </c>
    </row>
    <row r="810" spans="1:5" x14ac:dyDescent="0.55000000000000004">
      <c r="A810">
        <v>199308</v>
      </c>
      <c r="B810">
        <v>3.71</v>
      </c>
      <c r="C810">
        <v>0.15</v>
      </c>
      <c r="D810">
        <v>0.13</v>
      </c>
      <c r="E810">
        <v>0.25</v>
      </c>
    </row>
    <row r="811" spans="1:5" x14ac:dyDescent="0.55000000000000004">
      <c r="A811">
        <v>199309</v>
      </c>
      <c r="B811">
        <v>-0.12</v>
      </c>
      <c r="C811">
        <v>3.02</v>
      </c>
      <c r="D811">
        <v>-0.25</v>
      </c>
      <c r="E811">
        <v>0.26</v>
      </c>
    </row>
    <row r="812" spans="1:5" x14ac:dyDescent="0.55000000000000004">
      <c r="A812">
        <v>199310</v>
      </c>
      <c r="B812">
        <v>1.41</v>
      </c>
      <c r="C812">
        <v>2.04</v>
      </c>
      <c r="D812">
        <v>-2.72</v>
      </c>
      <c r="E812">
        <v>0.22</v>
      </c>
    </row>
    <row r="813" spans="1:5" x14ac:dyDescent="0.55000000000000004">
      <c r="A813">
        <v>199311</v>
      </c>
      <c r="B813">
        <v>-1.89</v>
      </c>
      <c r="C813">
        <v>-1.22</v>
      </c>
      <c r="D813">
        <v>-0.77</v>
      </c>
      <c r="E813">
        <v>0.25</v>
      </c>
    </row>
    <row r="814" spans="1:5" x14ac:dyDescent="0.55000000000000004">
      <c r="A814">
        <v>199312</v>
      </c>
      <c r="B814">
        <v>1.65</v>
      </c>
      <c r="C814">
        <v>1.22</v>
      </c>
      <c r="D814">
        <v>0.36</v>
      </c>
      <c r="E814">
        <v>0.23</v>
      </c>
    </row>
    <row r="815" spans="1:5" x14ac:dyDescent="0.55000000000000004">
      <c r="A815">
        <v>199401</v>
      </c>
      <c r="B815">
        <v>2.87</v>
      </c>
      <c r="C815">
        <v>0.4</v>
      </c>
      <c r="D815">
        <v>1.1299999999999999</v>
      </c>
      <c r="E815">
        <v>0.25</v>
      </c>
    </row>
    <row r="816" spans="1:5" x14ac:dyDescent="0.55000000000000004">
      <c r="A816">
        <v>199402</v>
      </c>
      <c r="B816">
        <v>-2.5499999999999998</v>
      </c>
      <c r="C816">
        <v>2.8</v>
      </c>
      <c r="D816">
        <v>-1.59</v>
      </c>
      <c r="E816">
        <v>0.21</v>
      </c>
    </row>
    <row r="817" spans="1:5" x14ac:dyDescent="0.55000000000000004">
      <c r="A817">
        <v>199403</v>
      </c>
      <c r="B817">
        <v>-4.78</v>
      </c>
      <c r="C817">
        <v>-1.1399999999999999</v>
      </c>
      <c r="D817">
        <v>1.63</v>
      </c>
      <c r="E817">
        <v>0.27</v>
      </c>
    </row>
    <row r="818" spans="1:5" x14ac:dyDescent="0.55000000000000004">
      <c r="A818">
        <v>199404</v>
      </c>
      <c r="B818">
        <v>0.68</v>
      </c>
      <c r="C818">
        <v>-0.98</v>
      </c>
      <c r="D818">
        <v>1.66</v>
      </c>
      <c r="E818">
        <v>0.27</v>
      </c>
    </row>
    <row r="819" spans="1:5" x14ac:dyDescent="0.55000000000000004">
      <c r="A819">
        <v>199405</v>
      </c>
      <c r="B819">
        <v>0.57999999999999996</v>
      </c>
      <c r="C819">
        <v>-2.13</v>
      </c>
      <c r="D819">
        <v>0.66</v>
      </c>
      <c r="E819">
        <v>0.31</v>
      </c>
    </row>
    <row r="820" spans="1:5" x14ac:dyDescent="0.55000000000000004">
      <c r="A820">
        <v>199406</v>
      </c>
      <c r="B820">
        <v>-3.03</v>
      </c>
      <c r="C820">
        <v>-0.42</v>
      </c>
      <c r="D820">
        <v>1.72</v>
      </c>
      <c r="E820">
        <v>0.31</v>
      </c>
    </row>
    <row r="821" spans="1:5" x14ac:dyDescent="0.55000000000000004">
      <c r="A821">
        <v>199407</v>
      </c>
      <c r="B821">
        <v>2.82</v>
      </c>
      <c r="C821">
        <v>-1.8</v>
      </c>
      <c r="D821">
        <v>0.56000000000000005</v>
      </c>
      <c r="E821">
        <v>0.28000000000000003</v>
      </c>
    </row>
    <row r="822" spans="1:5" x14ac:dyDescent="0.55000000000000004">
      <c r="A822">
        <v>199408</v>
      </c>
      <c r="B822">
        <v>4.01</v>
      </c>
      <c r="C822">
        <v>1.42</v>
      </c>
      <c r="D822">
        <v>-2.4700000000000002</v>
      </c>
      <c r="E822">
        <v>0.37</v>
      </c>
    </row>
    <row r="823" spans="1:5" x14ac:dyDescent="0.55000000000000004">
      <c r="A823">
        <v>199409</v>
      </c>
      <c r="B823">
        <v>-2.31</v>
      </c>
      <c r="C823">
        <v>3.12</v>
      </c>
      <c r="D823">
        <v>-1.87</v>
      </c>
      <c r="E823">
        <v>0.37</v>
      </c>
    </row>
    <row r="824" spans="1:5" x14ac:dyDescent="0.55000000000000004">
      <c r="A824">
        <v>199410</v>
      </c>
      <c r="B824">
        <v>1.34</v>
      </c>
      <c r="C824">
        <v>-2.23</v>
      </c>
      <c r="D824">
        <v>-1.66</v>
      </c>
      <c r="E824">
        <v>0.38</v>
      </c>
    </row>
    <row r="825" spans="1:5" x14ac:dyDescent="0.55000000000000004">
      <c r="A825">
        <v>199411</v>
      </c>
      <c r="B825">
        <v>-4.04</v>
      </c>
      <c r="C825">
        <v>0.26</v>
      </c>
      <c r="D825">
        <v>-0.69</v>
      </c>
      <c r="E825">
        <v>0.37</v>
      </c>
    </row>
    <row r="826" spans="1:5" x14ac:dyDescent="0.55000000000000004">
      <c r="A826">
        <v>199412</v>
      </c>
      <c r="B826">
        <v>0.86</v>
      </c>
      <c r="C826">
        <v>0.3</v>
      </c>
      <c r="D826">
        <v>-0.2</v>
      </c>
      <c r="E826">
        <v>0.44</v>
      </c>
    </row>
    <row r="827" spans="1:5" x14ac:dyDescent="0.55000000000000004">
      <c r="A827">
        <v>199501</v>
      </c>
      <c r="B827">
        <v>1.8</v>
      </c>
      <c r="C827">
        <v>-3.53</v>
      </c>
      <c r="D827">
        <v>2.54</v>
      </c>
      <c r="E827">
        <v>0.42</v>
      </c>
    </row>
    <row r="828" spans="1:5" x14ac:dyDescent="0.55000000000000004">
      <c r="A828">
        <v>199502</v>
      </c>
      <c r="B828">
        <v>3.63</v>
      </c>
      <c r="C828">
        <v>-0.64</v>
      </c>
      <c r="D828">
        <v>1.1200000000000001</v>
      </c>
      <c r="E828">
        <v>0.4</v>
      </c>
    </row>
    <row r="829" spans="1:5" x14ac:dyDescent="0.55000000000000004">
      <c r="A829">
        <v>199503</v>
      </c>
      <c r="B829">
        <v>2.19</v>
      </c>
      <c r="C829">
        <v>-0.17</v>
      </c>
      <c r="D829">
        <v>-2.15</v>
      </c>
      <c r="E829">
        <v>0.46</v>
      </c>
    </row>
    <row r="830" spans="1:5" x14ac:dyDescent="0.55000000000000004">
      <c r="A830">
        <v>199504</v>
      </c>
      <c r="B830">
        <v>2.11</v>
      </c>
      <c r="C830">
        <v>-0.53</v>
      </c>
      <c r="D830">
        <v>1.71</v>
      </c>
      <c r="E830">
        <v>0.44</v>
      </c>
    </row>
    <row r="831" spans="1:5" x14ac:dyDescent="0.55000000000000004">
      <c r="A831">
        <v>199505</v>
      </c>
      <c r="B831">
        <v>2.9</v>
      </c>
      <c r="C831">
        <v>-2.5499999999999998</v>
      </c>
      <c r="D831">
        <v>2.23</v>
      </c>
      <c r="E831">
        <v>0.54</v>
      </c>
    </row>
    <row r="832" spans="1:5" x14ac:dyDescent="0.55000000000000004">
      <c r="A832">
        <v>199506</v>
      </c>
      <c r="B832">
        <v>2.72</v>
      </c>
      <c r="C832">
        <v>3.14</v>
      </c>
      <c r="D832">
        <v>-2.5</v>
      </c>
      <c r="E832">
        <v>0.47</v>
      </c>
    </row>
    <row r="833" spans="1:5" x14ac:dyDescent="0.55000000000000004">
      <c r="A833">
        <v>199507</v>
      </c>
      <c r="B833">
        <v>3.72</v>
      </c>
      <c r="C833">
        <v>2.08</v>
      </c>
      <c r="D833">
        <v>-1.63</v>
      </c>
      <c r="E833">
        <v>0.45</v>
      </c>
    </row>
    <row r="834" spans="1:5" x14ac:dyDescent="0.55000000000000004">
      <c r="A834">
        <v>199508</v>
      </c>
      <c r="B834">
        <v>0.55000000000000004</v>
      </c>
      <c r="C834">
        <v>1.36</v>
      </c>
      <c r="D834">
        <v>2.84</v>
      </c>
      <c r="E834">
        <v>0.47</v>
      </c>
    </row>
    <row r="835" spans="1:5" x14ac:dyDescent="0.55000000000000004">
      <c r="A835">
        <v>199509</v>
      </c>
      <c r="B835">
        <v>3.35</v>
      </c>
      <c r="C835">
        <v>-2.29</v>
      </c>
      <c r="D835">
        <v>0.02</v>
      </c>
      <c r="E835">
        <v>0.43</v>
      </c>
    </row>
    <row r="836" spans="1:5" x14ac:dyDescent="0.55000000000000004">
      <c r="A836">
        <v>199510</v>
      </c>
      <c r="B836">
        <v>-1.52</v>
      </c>
      <c r="C836">
        <v>-3.82</v>
      </c>
      <c r="D836">
        <v>-0.46</v>
      </c>
      <c r="E836">
        <v>0.47</v>
      </c>
    </row>
    <row r="837" spans="1:5" x14ac:dyDescent="0.55000000000000004">
      <c r="A837">
        <v>199511</v>
      </c>
      <c r="B837">
        <v>3.96</v>
      </c>
      <c r="C837">
        <v>-1.2</v>
      </c>
      <c r="D837">
        <v>0.61</v>
      </c>
      <c r="E837">
        <v>0.42</v>
      </c>
    </row>
    <row r="838" spans="1:5" x14ac:dyDescent="0.55000000000000004">
      <c r="A838">
        <v>199512</v>
      </c>
      <c r="B838">
        <v>1.03</v>
      </c>
      <c r="C838">
        <v>0.64</v>
      </c>
      <c r="D838">
        <v>0.33</v>
      </c>
      <c r="E838">
        <v>0.49</v>
      </c>
    </row>
    <row r="839" spans="1:5" x14ac:dyDescent="0.55000000000000004">
      <c r="A839">
        <v>199601</v>
      </c>
      <c r="B839">
        <v>2.2599999999999998</v>
      </c>
      <c r="C839">
        <v>-2.63</v>
      </c>
      <c r="D839">
        <v>0.22</v>
      </c>
      <c r="E839">
        <v>0.43</v>
      </c>
    </row>
    <row r="840" spans="1:5" x14ac:dyDescent="0.55000000000000004">
      <c r="A840">
        <v>199602</v>
      </c>
      <c r="B840">
        <v>1.33</v>
      </c>
      <c r="C840">
        <v>1.81</v>
      </c>
      <c r="D840">
        <v>-1.1599999999999999</v>
      </c>
      <c r="E840">
        <v>0.39</v>
      </c>
    </row>
    <row r="841" spans="1:5" x14ac:dyDescent="0.55000000000000004">
      <c r="A841">
        <v>199603</v>
      </c>
      <c r="B841">
        <v>0.73</v>
      </c>
      <c r="C841">
        <v>1.52</v>
      </c>
      <c r="D841">
        <v>0.31</v>
      </c>
      <c r="E841">
        <v>0.39</v>
      </c>
    </row>
    <row r="842" spans="1:5" x14ac:dyDescent="0.55000000000000004">
      <c r="A842">
        <v>199604</v>
      </c>
      <c r="B842">
        <v>2.06</v>
      </c>
      <c r="C842">
        <v>5.24</v>
      </c>
      <c r="D842">
        <v>-4.08</v>
      </c>
      <c r="E842">
        <v>0.46</v>
      </c>
    </row>
    <row r="843" spans="1:5" x14ac:dyDescent="0.55000000000000004">
      <c r="A843">
        <v>199605</v>
      </c>
      <c r="B843">
        <v>2.36</v>
      </c>
      <c r="C843">
        <v>3.08</v>
      </c>
      <c r="D843">
        <v>-0.8</v>
      </c>
      <c r="E843">
        <v>0.42</v>
      </c>
    </row>
    <row r="844" spans="1:5" x14ac:dyDescent="0.55000000000000004">
      <c r="A844">
        <v>199606</v>
      </c>
      <c r="B844">
        <v>-1.1399999999999999</v>
      </c>
      <c r="C844">
        <v>-3.91</v>
      </c>
      <c r="D844">
        <v>2.2599999999999998</v>
      </c>
      <c r="E844">
        <v>0.4</v>
      </c>
    </row>
    <row r="845" spans="1:5" x14ac:dyDescent="0.55000000000000004">
      <c r="A845">
        <v>199607</v>
      </c>
      <c r="B845">
        <v>-5.97</v>
      </c>
      <c r="C845">
        <v>-4.3099999999999996</v>
      </c>
      <c r="D845">
        <v>5.16</v>
      </c>
      <c r="E845">
        <v>0.45</v>
      </c>
    </row>
    <row r="846" spans="1:5" x14ac:dyDescent="0.55000000000000004">
      <c r="A846">
        <v>199608</v>
      </c>
      <c r="B846">
        <v>2.77</v>
      </c>
      <c r="C846">
        <v>2.44</v>
      </c>
      <c r="D846">
        <v>-0.78</v>
      </c>
      <c r="E846">
        <v>0.41</v>
      </c>
    </row>
    <row r="847" spans="1:5" x14ac:dyDescent="0.55000000000000004">
      <c r="A847">
        <v>199609</v>
      </c>
      <c r="B847">
        <v>5.01</v>
      </c>
      <c r="C847">
        <v>-0.95</v>
      </c>
      <c r="D847">
        <v>-2.76</v>
      </c>
      <c r="E847">
        <v>0.44</v>
      </c>
    </row>
    <row r="848" spans="1:5" x14ac:dyDescent="0.55000000000000004">
      <c r="A848">
        <v>199610</v>
      </c>
      <c r="B848">
        <v>0.86</v>
      </c>
      <c r="C848">
        <v>-4.45</v>
      </c>
      <c r="D848">
        <v>4.92</v>
      </c>
      <c r="E848">
        <v>0.42</v>
      </c>
    </row>
    <row r="849" spans="1:5" x14ac:dyDescent="0.55000000000000004">
      <c r="A849">
        <v>199611</v>
      </c>
      <c r="B849">
        <v>6.25</v>
      </c>
      <c r="C849">
        <v>-4.07</v>
      </c>
      <c r="D849">
        <v>1.46</v>
      </c>
      <c r="E849">
        <v>0.41</v>
      </c>
    </row>
    <row r="850" spans="1:5" x14ac:dyDescent="0.55000000000000004">
      <c r="A850">
        <v>199612</v>
      </c>
      <c r="B850">
        <v>-1.7</v>
      </c>
      <c r="C850">
        <v>3.08</v>
      </c>
      <c r="D850">
        <v>1.33</v>
      </c>
      <c r="E850">
        <v>0.46</v>
      </c>
    </row>
    <row r="851" spans="1:5" x14ac:dyDescent="0.55000000000000004">
      <c r="A851">
        <v>199701</v>
      </c>
      <c r="B851">
        <v>4.9800000000000004</v>
      </c>
      <c r="C851">
        <v>-1.93</v>
      </c>
      <c r="D851">
        <v>-1.43</v>
      </c>
      <c r="E851">
        <v>0.45</v>
      </c>
    </row>
    <row r="852" spans="1:5" x14ac:dyDescent="0.55000000000000004">
      <c r="A852">
        <v>199702</v>
      </c>
      <c r="B852">
        <v>-0.49</v>
      </c>
      <c r="C852">
        <v>-3.29</v>
      </c>
      <c r="D852">
        <v>5.7</v>
      </c>
      <c r="E852">
        <v>0.39</v>
      </c>
    </row>
    <row r="853" spans="1:5" x14ac:dyDescent="0.55000000000000004">
      <c r="A853">
        <v>199703</v>
      </c>
      <c r="B853">
        <v>-5.0199999999999996</v>
      </c>
      <c r="C853">
        <v>-0.44</v>
      </c>
      <c r="D853">
        <v>3.43</v>
      </c>
      <c r="E853">
        <v>0.43</v>
      </c>
    </row>
    <row r="854" spans="1:5" x14ac:dyDescent="0.55000000000000004">
      <c r="A854">
        <v>199704</v>
      </c>
      <c r="B854">
        <v>4.04</v>
      </c>
      <c r="C854">
        <v>-5.74</v>
      </c>
      <c r="D854">
        <v>0.09</v>
      </c>
      <c r="E854">
        <v>0.43</v>
      </c>
    </row>
    <row r="855" spans="1:5" x14ac:dyDescent="0.55000000000000004">
      <c r="A855">
        <v>199705</v>
      </c>
      <c r="B855">
        <v>6.74</v>
      </c>
      <c r="C855">
        <v>5.16</v>
      </c>
      <c r="D855">
        <v>-4.08</v>
      </c>
      <c r="E855">
        <v>0.49</v>
      </c>
    </row>
    <row r="856" spans="1:5" x14ac:dyDescent="0.55000000000000004">
      <c r="A856">
        <v>199706</v>
      </c>
      <c r="B856">
        <v>4.0999999999999996</v>
      </c>
      <c r="C856">
        <v>1.19</v>
      </c>
      <c r="D856">
        <v>1.62</v>
      </c>
      <c r="E856">
        <v>0.37</v>
      </c>
    </row>
    <row r="857" spans="1:5" x14ac:dyDescent="0.55000000000000004">
      <c r="A857">
        <v>199707</v>
      </c>
      <c r="B857">
        <v>7.33</v>
      </c>
      <c r="C857">
        <v>-2.7</v>
      </c>
      <c r="D857">
        <v>0.2</v>
      </c>
      <c r="E857">
        <v>0.43</v>
      </c>
    </row>
    <row r="858" spans="1:5" x14ac:dyDescent="0.55000000000000004">
      <c r="A858">
        <v>199708</v>
      </c>
      <c r="B858">
        <v>-4.1500000000000004</v>
      </c>
      <c r="C858">
        <v>7.33</v>
      </c>
      <c r="D858">
        <v>1.1200000000000001</v>
      </c>
      <c r="E858">
        <v>0.41</v>
      </c>
    </row>
    <row r="859" spans="1:5" x14ac:dyDescent="0.55000000000000004">
      <c r="A859">
        <v>199709</v>
      </c>
      <c r="B859">
        <v>5.35</v>
      </c>
      <c r="C859">
        <v>2.56</v>
      </c>
      <c r="D859">
        <v>0.28999999999999998</v>
      </c>
      <c r="E859">
        <v>0.44</v>
      </c>
    </row>
    <row r="860" spans="1:5" x14ac:dyDescent="0.55000000000000004">
      <c r="A860">
        <v>199710</v>
      </c>
      <c r="B860">
        <v>-3.8</v>
      </c>
      <c r="C860">
        <v>-0.8</v>
      </c>
      <c r="D860">
        <v>2.33</v>
      </c>
      <c r="E860">
        <v>0.42</v>
      </c>
    </row>
    <row r="861" spans="1:5" x14ac:dyDescent="0.55000000000000004">
      <c r="A861">
        <v>199711</v>
      </c>
      <c r="B861">
        <v>2.98</v>
      </c>
      <c r="C861">
        <v>-5.1100000000000003</v>
      </c>
      <c r="D861">
        <v>1.24</v>
      </c>
      <c r="E861">
        <v>0.39</v>
      </c>
    </row>
    <row r="862" spans="1:5" x14ac:dyDescent="0.55000000000000004">
      <c r="A862">
        <v>199712</v>
      </c>
      <c r="B862">
        <v>1.32</v>
      </c>
      <c r="C862">
        <v>-2.66</v>
      </c>
      <c r="D862">
        <v>4.03</v>
      </c>
      <c r="E862">
        <v>0.48</v>
      </c>
    </row>
    <row r="863" spans="1:5" x14ac:dyDescent="0.55000000000000004">
      <c r="A863">
        <v>199801</v>
      </c>
      <c r="B863">
        <v>0.15</v>
      </c>
      <c r="C863">
        <v>-1.02</v>
      </c>
      <c r="D863">
        <v>-1.65</v>
      </c>
      <c r="E863">
        <v>0.43</v>
      </c>
    </row>
    <row r="864" spans="1:5" x14ac:dyDescent="0.55000000000000004">
      <c r="A864">
        <v>199802</v>
      </c>
      <c r="B864">
        <v>7.04</v>
      </c>
      <c r="C864">
        <v>0.26</v>
      </c>
      <c r="D864">
        <v>-0.78</v>
      </c>
      <c r="E864">
        <v>0.39</v>
      </c>
    </row>
    <row r="865" spans="1:5" x14ac:dyDescent="0.55000000000000004">
      <c r="A865">
        <v>199803</v>
      </c>
      <c r="B865">
        <v>4.76</v>
      </c>
      <c r="C865">
        <v>-1.21</v>
      </c>
      <c r="D865">
        <v>1.54</v>
      </c>
      <c r="E865">
        <v>0.39</v>
      </c>
    </row>
    <row r="866" spans="1:5" x14ac:dyDescent="0.55000000000000004">
      <c r="A866">
        <v>199804</v>
      </c>
      <c r="B866">
        <v>0.73</v>
      </c>
      <c r="C866">
        <v>0.03</v>
      </c>
      <c r="D866">
        <v>0.89</v>
      </c>
      <c r="E866">
        <v>0.43</v>
      </c>
    </row>
    <row r="867" spans="1:5" x14ac:dyDescent="0.55000000000000004">
      <c r="A867">
        <v>199805</v>
      </c>
      <c r="B867">
        <v>-3.07</v>
      </c>
      <c r="C867">
        <v>-3.4</v>
      </c>
      <c r="D867">
        <v>3.43</v>
      </c>
      <c r="E867">
        <v>0.4</v>
      </c>
    </row>
    <row r="868" spans="1:5" x14ac:dyDescent="0.55000000000000004">
      <c r="A868">
        <v>199806</v>
      </c>
      <c r="B868">
        <v>3.18</v>
      </c>
      <c r="C868">
        <v>-3.32</v>
      </c>
      <c r="D868">
        <v>-1.8</v>
      </c>
      <c r="E868">
        <v>0.41</v>
      </c>
    </row>
    <row r="869" spans="1:5" x14ac:dyDescent="0.55000000000000004">
      <c r="A869">
        <v>199807</v>
      </c>
      <c r="B869">
        <v>-2.46</v>
      </c>
      <c r="C869">
        <v>-4.9400000000000004</v>
      </c>
      <c r="D869">
        <v>-1.71</v>
      </c>
      <c r="E869">
        <v>0.4</v>
      </c>
    </row>
    <row r="870" spans="1:5" x14ac:dyDescent="0.55000000000000004">
      <c r="A870">
        <v>199808</v>
      </c>
      <c r="B870">
        <v>-16.079999999999998</v>
      </c>
      <c r="C870">
        <v>-5.68</v>
      </c>
      <c r="D870">
        <v>3.56</v>
      </c>
      <c r="E870">
        <v>0.43</v>
      </c>
    </row>
    <row r="871" spans="1:5" x14ac:dyDescent="0.55000000000000004">
      <c r="A871">
        <v>199809</v>
      </c>
      <c r="B871">
        <v>6.15</v>
      </c>
      <c r="C871">
        <v>0.06</v>
      </c>
      <c r="D871">
        <v>-3.42</v>
      </c>
      <c r="E871">
        <v>0.46</v>
      </c>
    </row>
    <row r="872" spans="1:5" x14ac:dyDescent="0.55000000000000004">
      <c r="A872">
        <v>199810</v>
      </c>
      <c r="B872">
        <v>7.13</v>
      </c>
      <c r="C872">
        <v>-3.11</v>
      </c>
      <c r="D872">
        <v>-2.21</v>
      </c>
      <c r="E872">
        <v>0.32</v>
      </c>
    </row>
    <row r="873" spans="1:5" x14ac:dyDescent="0.55000000000000004">
      <c r="A873">
        <v>199811</v>
      </c>
      <c r="B873">
        <v>6.1</v>
      </c>
      <c r="C873">
        <v>1.21</v>
      </c>
      <c r="D873">
        <v>-3.16</v>
      </c>
      <c r="E873">
        <v>0.31</v>
      </c>
    </row>
    <row r="874" spans="1:5" x14ac:dyDescent="0.55000000000000004">
      <c r="A874">
        <v>199812</v>
      </c>
      <c r="B874">
        <v>6.16</v>
      </c>
      <c r="C874">
        <v>-0.54</v>
      </c>
      <c r="D874">
        <v>-4.2</v>
      </c>
      <c r="E874">
        <v>0.38</v>
      </c>
    </row>
    <row r="875" spans="1:5" x14ac:dyDescent="0.55000000000000004">
      <c r="A875">
        <v>199901</v>
      </c>
      <c r="B875">
        <v>3.5</v>
      </c>
      <c r="C875">
        <v>0.81</v>
      </c>
      <c r="D875">
        <v>-4.66</v>
      </c>
      <c r="E875">
        <v>0.35</v>
      </c>
    </row>
    <row r="876" spans="1:5" x14ac:dyDescent="0.55000000000000004">
      <c r="A876">
        <v>199902</v>
      </c>
      <c r="B876">
        <v>-4.08</v>
      </c>
      <c r="C876">
        <v>-6.08</v>
      </c>
      <c r="D876">
        <v>1.91</v>
      </c>
      <c r="E876">
        <v>0.35</v>
      </c>
    </row>
    <row r="877" spans="1:5" x14ac:dyDescent="0.55000000000000004">
      <c r="A877">
        <v>199903</v>
      </c>
      <c r="B877">
        <v>3.45</v>
      </c>
      <c r="C877">
        <v>-3.76</v>
      </c>
      <c r="D877">
        <v>-2.77</v>
      </c>
      <c r="E877">
        <v>0.43</v>
      </c>
    </row>
    <row r="878" spans="1:5" x14ac:dyDescent="0.55000000000000004">
      <c r="A878">
        <v>199904</v>
      </c>
      <c r="B878">
        <v>4.33</v>
      </c>
      <c r="C878">
        <v>3.98</v>
      </c>
      <c r="D878">
        <v>2.34</v>
      </c>
      <c r="E878">
        <v>0.37</v>
      </c>
    </row>
    <row r="879" spans="1:5" x14ac:dyDescent="0.55000000000000004">
      <c r="A879">
        <v>199905</v>
      </c>
      <c r="B879">
        <v>-2.46</v>
      </c>
      <c r="C879">
        <v>3.33</v>
      </c>
      <c r="D879">
        <v>2.36</v>
      </c>
      <c r="E879">
        <v>0.34</v>
      </c>
    </row>
    <row r="880" spans="1:5" x14ac:dyDescent="0.55000000000000004">
      <c r="A880">
        <v>199906</v>
      </c>
      <c r="B880">
        <v>4.7699999999999996</v>
      </c>
      <c r="C880">
        <v>3.15</v>
      </c>
      <c r="D880">
        <v>-3.4</v>
      </c>
      <c r="E880">
        <v>0.4</v>
      </c>
    </row>
    <row r="881" spans="1:5" x14ac:dyDescent="0.55000000000000004">
      <c r="A881">
        <v>199907</v>
      </c>
      <c r="B881">
        <v>-3.49</v>
      </c>
      <c r="C881">
        <v>2.5499999999999998</v>
      </c>
      <c r="D881">
        <v>-0.48</v>
      </c>
      <c r="E881">
        <v>0.38</v>
      </c>
    </row>
    <row r="882" spans="1:5" x14ac:dyDescent="0.55000000000000004">
      <c r="A882">
        <v>199908</v>
      </c>
      <c r="B882">
        <v>-1.38</v>
      </c>
      <c r="C882">
        <v>-1</v>
      </c>
      <c r="D882">
        <v>-1.72</v>
      </c>
      <c r="E882">
        <v>0.39</v>
      </c>
    </row>
    <row r="883" spans="1:5" x14ac:dyDescent="0.55000000000000004">
      <c r="A883">
        <v>199909</v>
      </c>
      <c r="B883">
        <v>-2.79</v>
      </c>
      <c r="C883">
        <v>3.36</v>
      </c>
      <c r="D883">
        <v>-3.42</v>
      </c>
      <c r="E883">
        <v>0.39</v>
      </c>
    </row>
    <row r="884" spans="1:5" x14ac:dyDescent="0.55000000000000004">
      <c r="A884">
        <v>199910</v>
      </c>
      <c r="B884">
        <v>6.12</v>
      </c>
      <c r="C884">
        <v>-6.75</v>
      </c>
      <c r="D884">
        <v>-3.16</v>
      </c>
      <c r="E884">
        <v>0.39</v>
      </c>
    </row>
    <row r="885" spans="1:5" x14ac:dyDescent="0.55000000000000004">
      <c r="A885">
        <v>199911</v>
      </c>
      <c r="B885">
        <v>3.37</v>
      </c>
      <c r="C885">
        <v>7.17</v>
      </c>
      <c r="D885">
        <v>-6.07</v>
      </c>
      <c r="E885">
        <v>0.36</v>
      </c>
    </row>
    <row r="886" spans="1:5" x14ac:dyDescent="0.55000000000000004">
      <c r="A886">
        <v>199912</v>
      </c>
      <c r="B886">
        <v>7.72</v>
      </c>
      <c r="C886">
        <v>7.07</v>
      </c>
      <c r="D886">
        <v>-8.4</v>
      </c>
      <c r="E886">
        <v>0.44</v>
      </c>
    </row>
    <row r="887" spans="1:5" x14ac:dyDescent="0.55000000000000004">
      <c r="A887">
        <v>200001</v>
      </c>
      <c r="B887">
        <v>-4.74</v>
      </c>
      <c r="C887">
        <v>5.7</v>
      </c>
      <c r="D887">
        <v>-1.75</v>
      </c>
      <c r="E887">
        <v>0.41</v>
      </c>
    </row>
    <row r="888" spans="1:5" x14ac:dyDescent="0.55000000000000004">
      <c r="A888">
        <v>200002</v>
      </c>
      <c r="B888">
        <v>2.4500000000000002</v>
      </c>
      <c r="C888">
        <v>21.19</v>
      </c>
      <c r="D888">
        <v>-8.94</v>
      </c>
      <c r="E888">
        <v>0.43</v>
      </c>
    </row>
    <row r="889" spans="1:5" x14ac:dyDescent="0.55000000000000004">
      <c r="A889">
        <v>200003</v>
      </c>
      <c r="B889">
        <v>5.2</v>
      </c>
      <c r="C889">
        <v>-16.82</v>
      </c>
      <c r="D889">
        <v>7.66</v>
      </c>
      <c r="E889">
        <v>0.47</v>
      </c>
    </row>
    <row r="890" spans="1:5" x14ac:dyDescent="0.55000000000000004">
      <c r="A890">
        <v>200004</v>
      </c>
      <c r="B890">
        <v>-6.4</v>
      </c>
      <c r="C890">
        <v>-6.93</v>
      </c>
      <c r="D890">
        <v>7.41</v>
      </c>
      <c r="E890">
        <v>0.46</v>
      </c>
    </row>
    <row r="891" spans="1:5" x14ac:dyDescent="0.55000000000000004">
      <c r="A891">
        <v>200005</v>
      </c>
      <c r="B891">
        <v>-4.42</v>
      </c>
      <c r="C891">
        <v>-6.33</v>
      </c>
      <c r="D891">
        <v>5.01</v>
      </c>
      <c r="E891">
        <v>0.5</v>
      </c>
    </row>
    <row r="892" spans="1:5" x14ac:dyDescent="0.55000000000000004">
      <c r="A892">
        <v>200006</v>
      </c>
      <c r="B892">
        <v>4.6399999999999997</v>
      </c>
      <c r="C892">
        <v>12.8</v>
      </c>
      <c r="D892">
        <v>-8.2200000000000006</v>
      </c>
      <c r="E892">
        <v>0.4</v>
      </c>
    </row>
    <row r="893" spans="1:5" x14ac:dyDescent="0.55000000000000004">
      <c r="A893">
        <v>200007</v>
      </c>
      <c r="B893">
        <v>-2.5099999999999998</v>
      </c>
      <c r="C893">
        <v>-3.16</v>
      </c>
      <c r="D893">
        <v>8.4</v>
      </c>
      <c r="E893">
        <v>0.48</v>
      </c>
    </row>
    <row r="894" spans="1:5" x14ac:dyDescent="0.55000000000000004">
      <c r="A894">
        <v>200008</v>
      </c>
      <c r="B894">
        <v>7.03</v>
      </c>
      <c r="C894">
        <v>-0.65</v>
      </c>
      <c r="D894">
        <v>-1.47</v>
      </c>
      <c r="E894">
        <v>0.5</v>
      </c>
    </row>
    <row r="895" spans="1:5" x14ac:dyDescent="0.55000000000000004">
      <c r="A895">
        <v>200009</v>
      </c>
      <c r="B895">
        <v>-5.45</v>
      </c>
      <c r="C895">
        <v>-1.89</v>
      </c>
      <c r="D895">
        <v>7.28</v>
      </c>
      <c r="E895">
        <v>0.51</v>
      </c>
    </row>
    <row r="896" spans="1:5" x14ac:dyDescent="0.55000000000000004">
      <c r="A896">
        <v>200010</v>
      </c>
      <c r="B896">
        <v>-2.76</v>
      </c>
      <c r="C896">
        <v>-3.87</v>
      </c>
      <c r="D896">
        <v>5.71</v>
      </c>
      <c r="E896">
        <v>0.56000000000000005</v>
      </c>
    </row>
    <row r="897" spans="1:5" x14ac:dyDescent="0.55000000000000004">
      <c r="A897">
        <v>200011</v>
      </c>
      <c r="B897">
        <v>-10.72</v>
      </c>
      <c r="C897">
        <v>-3.5</v>
      </c>
      <c r="D897">
        <v>12.53</v>
      </c>
      <c r="E897">
        <v>0.51</v>
      </c>
    </row>
    <row r="898" spans="1:5" x14ac:dyDescent="0.55000000000000004">
      <c r="A898">
        <v>200012</v>
      </c>
      <c r="B898">
        <v>1.19</v>
      </c>
      <c r="C898">
        <v>0.73</v>
      </c>
      <c r="D898">
        <v>7.67</v>
      </c>
      <c r="E898">
        <v>0.5</v>
      </c>
    </row>
    <row r="899" spans="1:5" x14ac:dyDescent="0.55000000000000004">
      <c r="A899">
        <v>200101</v>
      </c>
      <c r="B899">
        <v>3.13</v>
      </c>
      <c r="C899">
        <v>6.76</v>
      </c>
      <c r="D899">
        <v>-5.33</v>
      </c>
      <c r="E899">
        <v>0.54</v>
      </c>
    </row>
    <row r="900" spans="1:5" x14ac:dyDescent="0.55000000000000004">
      <c r="A900">
        <v>200102</v>
      </c>
      <c r="B900">
        <v>-10.050000000000001</v>
      </c>
      <c r="C900">
        <v>-0.82</v>
      </c>
      <c r="D900">
        <v>12.58</v>
      </c>
      <c r="E900">
        <v>0.38</v>
      </c>
    </row>
    <row r="901" spans="1:5" x14ac:dyDescent="0.55000000000000004">
      <c r="A901">
        <v>200103</v>
      </c>
      <c r="B901">
        <v>-7.26</v>
      </c>
      <c r="C901">
        <v>0.17</v>
      </c>
      <c r="D901">
        <v>6.52</v>
      </c>
      <c r="E901">
        <v>0.42</v>
      </c>
    </row>
    <row r="902" spans="1:5" x14ac:dyDescent="0.55000000000000004">
      <c r="A902">
        <v>200104</v>
      </c>
      <c r="B902">
        <v>7.94</v>
      </c>
      <c r="C902">
        <v>0.61</v>
      </c>
      <c r="D902">
        <v>-4.8</v>
      </c>
      <c r="E902">
        <v>0.39</v>
      </c>
    </row>
    <row r="903" spans="1:5" x14ac:dyDescent="0.55000000000000004">
      <c r="A903">
        <v>200105</v>
      </c>
      <c r="B903">
        <v>0.72</v>
      </c>
      <c r="C903">
        <v>2.5299999999999998</v>
      </c>
      <c r="D903">
        <v>3.34</v>
      </c>
      <c r="E903">
        <v>0.32</v>
      </c>
    </row>
    <row r="904" spans="1:5" x14ac:dyDescent="0.55000000000000004">
      <c r="A904">
        <v>200106</v>
      </c>
      <c r="B904">
        <v>-1.94</v>
      </c>
      <c r="C904">
        <v>6.25</v>
      </c>
      <c r="D904">
        <v>-1.1599999999999999</v>
      </c>
      <c r="E904">
        <v>0.28000000000000003</v>
      </c>
    </row>
    <row r="905" spans="1:5" x14ac:dyDescent="0.55000000000000004">
      <c r="A905">
        <v>200107</v>
      </c>
      <c r="B905">
        <v>-2.13</v>
      </c>
      <c r="C905">
        <v>-4.2300000000000004</v>
      </c>
      <c r="D905">
        <v>5.35</v>
      </c>
      <c r="E905">
        <v>0.3</v>
      </c>
    </row>
    <row r="906" spans="1:5" x14ac:dyDescent="0.55000000000000004">
      <c r="A906">
        <v>200108</v>
      </c>
      <c r="B906">
        <v>-6.46</v>
      </c>
      <c r="C906">
        <v>2.48</v>
      </c>
      <c r="D906">
        <v>2.33</v>
      </c>
      <c r="E906">
        <v>0.31</v>
      </c>
    </row>
    <row r="907" spans="1:5" x14ac:dyDescent="0.55000000000000004">
      <c r="A907">
        <v>200109</v>
      </c>
      <c r="B907">
        <v>-9.25</v>
      </c>
      <c r="C907">
        <v>-6.25</v>
      </c>
      <c r="D907">
        <v>1.57</v>
      </c>
      <c r="E907">
        <v>0.28000000000000003</v>
      </c>
    </row>
    <row r="908" spans="1:5" x14ac:dyDescent="0.55000000000000004">
      <c r="A908">
        <v>200110</v>
      </c>
      <c r="B908">
        <v>2.46</v>
      </c>
      <c r="C908">
        <v>7.57</v>
      </c>
      <c r="D908">
        <v>-7.66</v>
      </c>
      <c r="E908">
        <v>0.22</v>
      </c>
    </row>
    <row r="909" spans="1:5" x14ac:dyDescent="0.55000000000000004">
      <c r="A909">
        <v>200111</v>
      </c>
      <c r="B909">
        <v>7.54</v>
      </c>
      <c r="C909">
        <v>-0.48</v>
      </c>
      <c r="D909">
        <v>2.16</v>
      </c>
      <c r="E909">
        <v>0.17</v>
      </c>
    </row>
    <row r="910" spans="1:5" x14ac:dyDescent="0.55000000000000004">
      <c r="A910">
        <v>200112</v>
      </c>
      <c r="B910">
        <v>1.61</v>
      </c>
      <c r="C910">
        <v>4.79</v>
      </c>
      <c r="D910">
        <v>0.9</v>
      </c>
      <c r="E910">
        <v>0.15</v>
      </c>
    </row>
    <row r="911" spans="1:5" x14ac:dyDescent="0.55000000000000004">
      <c r="A911">
        <v>200201</v>
      </c>
      <c r="B911">
        <v>-1.44</v>
      </c>
      <c r="C911">
        <v>1.18</v>
      </c>
      <c r="D911">
        <v>3.38</v>
      </c>
      <c r="E911">
        <v>0.14000000000000001</v>
      </c>
    </row>
    <row r="912" spans="1:5" x14ac:dyDescent="0.55000000000000004">
      <c r="A912">
        <v>200202</v>
      </c>
      <c r="B912">
        <v>-2.29</v>
      </c>
      <c r="C912">
        <v>-1.07</v>
      </c>
      <c r="D912">
        <v>2.21</v>
      </c>
      <c r="E912">
        <v>0.13</v>
      </c>
    </row>
    <row r="913" spans="1:5" x14ac:dyDescent="0.55000000000000004">
      <c r="A913">
        <v>200203</v>
      </c>
      <c r="B913">
        <v>4.24</v>
      </c>
      <c r="C913">
        <v>4.1399999999999997</v>
      </c>
      <c r="D913">
        <v>1.08</v>
      </c>
      <c r="E913">
        <v>0.13</v>
      </c>
    </row>
    <row r="914" spans="1:5" x14ac:dyDescent="0.55000000000000004">
      <c r="A914">
        <v>200204</v>
      </c>
      <c r="B914">
        <v>-5.2</v>
      </c>
      <c r="C914">
        <v>5.84</v>
      </c>
      <c r="D914">
        <v>3.96</v>
      </c>
      <c r="E914">
        <v>0.15</v>
      </c>
    </row>
    <row r="915" spans="1:5" x14ac:dyDescent="0.55000000000000004">
      <c r="A915">
        <v>200205</v>
      </c>
      <c r="B915">
        <v>-1.38</v>
      </c>
      <c r="C915">
        <v>-3.26</v>
      </c>
      <c r="D915">
        <v>1.57</v>
      </c>
      <c r="E915">
        <v>0.14000000000000001</v>
      </c>
    </row>
    <row r="916" spans="1:5" x14ac:dyDescent="0.55000000000000004">
      <c r="A916">
        <v>200206</v>
      </c>
      <c r="B916">
        <v>-7.21</v>
      </c>
      <c r="C916">
        <v>4.2</v>
      </c>
      <c r="D916">
        <v>0.04</v>
      </c>
      <c r="E916">
        <v>0.13</v>
      </c>
    </row>
    <row r="917" spans="1:5" x14ac:dyDescent="0.55000000000000004">
      <c r="A917">
        <v>200207</v>
      </c>
      <c r="B917">
        <v>-8.18</v>
      </c>
      <c r="C917">
        <v>-5.22</v>
      </c>
      <c r="D917">
        <v>-3.71</v>
      </c>
      <c r="E917">
        <v>0.15</v>
      </c>
    </row>
    <row r="918" spans="1:5" x14ac:dyDescent="0.55000000000000004">
      <c r="A918">
        <v>200208</v>
      </c>
      <c r="B918">
        <v>0.5</v>
      </c>
      <c r="C918">
        <v>-2.94</v>
      </c>
      <c r="D918">
        <v>3.23</v>
      </c>
      <c r="E918">
        <v>0.14000000000000001</v>
      </c>
    </row>
    <row r="919" spans="1:5" x14ac:dyDescent="0.55000000000000004">
      <c r="A919">
        <v>200209</v>
      </c>
      <c r="B919">
        <v>-10.35</v>
      </c>
      <c r="C919">
        <v>2.39</v>
      </c>
      <c r="D919">
        <v>1.49</v>
      </c>
      <c r="E919">
        <v>0.14000000000000001</v>
      </c>
    </row>
    <row r="920" spans="1:5" x14ac:dyDescent="0.55000000000000004">
      <c r="A920">
        <v>200210</v>
      </c>
      <c r="B920">
        <v>7.84</v>
      </c>
      <c r="C920">
        <v>-3.44</v>
      </c>
      <c r="D920">
        <v>-4.07</v>
      </c>
      <c r="E920">
        <v>0.14000000000000001</v>
      </c>
    </row>
    <row r="921" spans="1:5" x14ac:dyDescent="0.55000000000000004">
      <c r="A921">
        <v>200211</v>
      </c>
      <c r="B921">
        <v>5.96</v>
      </c>
      <c r="C921">
        <v>3.23</v>
      </c>
      <c r="D921">
        <v>-1.51</v>
      </c>
      <c r="E921">
        <v>0.12</v>
      </c>
    </row>
    <row r="922" spans="1:5" x14ac:dyDescent="0.55000000000000004">
      <c r="A922">
        <v>200212</v>
      </c>
      <c r="B922">
        <v>-5.76</v>
      </c>
      <c r="C922">
        <v>-0.01</v>
      </c>
      <c r="D922">
        <v>2.2799999999999998</v>
      </c>
      <c r="E922">
        <v>0.11</v>
      </c>
    </row>
    <row r="923" spans="1:5" x14ac:dyDescent="0.55000000000000004">
      <c r="A923">
        <v>200301</v>
      </c>
      <c r="B923">
        <v>-2.57</v>
      </c>
      <c r="C923">
        <v>1.28</v>
      </c>
      <c r="D923">
        <v>-0.86</v>
      </c>
      <c r="E923">
        <v>0.1</v>
      </c>
    </row>
    <row r="924" spans="1:5" x14ac:dyDescent="0.55000000000000004">
      <c r="A924">
        <v>200302</v>
      </c>
      <c r="B924">
        <v>-1.88</v>
      </c>
      <c r="C924">
        <v>-0.46</v>
      </c>
      <c r="D924">
        <v>-1.33</v>
      </c>
      <c r="E924">
        <v>0.09</v>
      </c>
    </row>
    <row r="925" spans="1:5" x14ac:dyDescent="0.55000000000000004">
      <c r="A925">
        <v>200303</v>
      </c>
      <c r="B925">
        <v>1.0900000000000001</v>
      </c>
      <c r="C925">
        <v>0.93</v>
      </c>
      <c r="D925">
        <v>-2.15</v>
      </c>
      <c r="E925">
        <v>0.1</v>
      </c>
    </row>
    <row r="926" spans="1:5" x14ac:dyDescent="0.55000000000000004">
      <c r="A926">
        <v>200304</v>
      </c>
      <c r="B926">
        <v>8.2200000000000006</v>
      </c>
      <c r="C926">
        <v>0.64</v>
      </c>
      <c r="D926">
        <v>0.89</v>
      </c>
      <c r="E926">
        <v>0.1</v>
      </c>
    </row>
    <row r="927" spans="1:5" x14ac:dyDescent="0.55000000000000004">
      <c r="A927">
        <v>200305</v>
      </c>
      <c r="B927">
        <v>6.05</v>
      </c>
      <c r="C927">
        <v>4.49</v>
      </c>
      <c r="D927">
        <v>0.11</v>
      </c>
      <c r="E927">
        <v>0.09</v>
      </c>
    </row>
    <row r="928" spans="1:5" x14ac:dyDescent="0.55000000000000004">
      <c r="A928">
        <v>200306</v>
      </c>
      <c r="B928">
        <v>1.42</v>
      </c>
      <c r="C928">
        <v>1.75</v>
      </c>
      <c r="D928">
        <v>0.39</v>
      </c>
      <c r="E928">
        <v>0.1</v>
      </c>
    </row>
    <row r="929" spans="1:5" x14ac:dyDescent="0.55000000000000004">
      <c r="A929">
        <v>200307</v>
      </c>
      <c r="B929">
        <v>2.35</v>
      </c>
      <c r="C929">
        <v>5.23</v>
      </c>
      <c r="D929">
        <v>-1.08</v>
      </c>
      <c r="E929">
        <v>7.0000000000000007E-2</v>
      </c>
    </row>
    <row r="930" spans="1:5" x14ac:dyDescent="0.55000000000000004">
      <c r="A930">
        <v>200308</v>
      </c>
      <c r="B930">
        <v>2.34</v>
      </c>
      <c r="C930">
        <v>2.7</v>
      </c>
      <c r="D930">
        <v>1.61</v>
      </c>
      <c r="E930">
        <v>7.0000000000000007E-2</v>
      </c>
    </row>
    <row r="931" spans="1:5" x14ac:dyDescent="0.55000000000000004">
      <c r="A931">
        <v>200309</v>
      </c>
      <c r="B931">
        <v>-1.24</v>
      </c>
      <c r="C931">
        <v>0.71</v>
      </c>
      <c r="D931">
        <v>0.05</v>
      </c>
      <c r="E931">
        <v>0.08</v>
      </c>
    </row>
    <row r="932" spans="1:5" x14ac:dyDescent="0.55000000000000004">
      <c r="A932">
        <v>200310</v>
      </c>
      <c r="B932">
        <v>6.08</v>
      </c>
      <c r="C932">
        <v>2.64</v>
      </c>
      <c r="D932">
        <v>1.92</v>
      </c>
      <c r="E932">
        <v>7.0000000000000007E-2</v>
      </c>
    </row>
    <row r="933" spans="1:5" x14ac:dyDescent="0.55000000000000004">
      <c r="A933">
        <v>200311</v>
      </c>
      <c r="B933">
        <v>1.35</v>
      </c>
      <c r="C933">
        <v>1.99</v>
      </c>
      <c r="D933">
        <v>1.8</v>
      </c>
      <c r="E933">
        <v>7.0000000000000007E-2</v>
      </c>
    </row>
    <row r="934" spans="1:5" x14ac:dyDescent="0.55000000000000004">
      <c r="A934">
        <v>200312</v>
      </c>
      <c r="B934">
        <v>4.29</v>
      </c>
      <c r="C934">
        <v>-2.76</v>
      </c>
      <c r="D934">
        <v>1.58</v>
      </c>
      <c r="E934">
        <v>0.08</v>
      </c>
    </row>
    <row r="935" spans="1:5" x14ac:dyDescent="0.55000000000000004">
      <c r="A935">
        <v>200401</v>
      </c>
      <c r="B935">
        <v>2.15</v>
      </c>
      <c r="C935">
        <v>2.5299999999999998</v>
      </c>
      <c r="D935">
        <v>2.4500000000000002</v>
      </c>
      <c r="E935">
        <v>7.0000000000000007E-2</v>
      </c>
    </row>
    <row r="936" spans="1:5" x14ac:dyDescent="0.55000000000000004">
      <c r="A936">
        <v>200402</v>
      </c>
      <c r="B936">
        <v>1.4</v>
      </c>
      <c r="C936">
        <v>-1.56</v>
      </c>
      <c r="D936">
        <v>0.86</v>
      </c>
      <c r="E936">
        <v>0.06</v>
      </c>
    </row>
    <row r="937" spans="1:5" x14ac:dyDescent="0.55000000000000004">
      <c r="A937">
        <v>200403</v>
      </c>
      <c r="B937">
        <v>-1.32</v>
      </c>
      <c r="C937">
        <v>1.75</v>
      </c>
      <c r="D937">
        <v>0.24</v>
      </c>
      <c r="E937">
        <v>0.09</v>
      </c>
    </row>
    <row r="938" spans="1:5" x14ac:dyDescent="0.55000000000000004">
      <c r="A938">
        <v>200404</v>
      </c>
      <c r="B938">
        <v>-1.83</v>
      </c>
      <c r="C938">
        <v>-1.73</v>
      </c>
      <c r="D938">
        <v>-3.07</v>
      </c>
      <c r="E938">
        <v>0.08</v>
      </c>
    </row>
    <row r="939" spans="1:5" x14ac:dyDescent="0.55000000000000004">
      <c r="A939">
        <v>200405</v>
      </c>
      <c r="B939">
        <v>1.17</v>
      </c>
      <c r="C939">
        <v>-0.24</v>
      </c>
      <c r="D939">
        <v>-0.28999999999999998</v>
      </c>
      <c r="E939">
        <v>0.06</v>
      </c>
    </row>
    <row r="940" spans="1:5" x14ac:dyDescent="0.55000000000000004">
      <c r="A940">
        <v>200406</v>
      </c>
      <c r="B940">
        <v>1.86</v>
      </c>
      <c r="C940">
        <v>2.2799999999999998</v>
      </c>
      <c r="D940">
        <v>1.23</v>
      </c>
      <c r="E940">
        <v>0.08</v>
      </c>
    </row>
    <row r="941" spans="1:5" x14ac:dyDescent="0.55000000000000004">
      <c r="A941">
        <v>200407</v>
      </c>
      <c r="B941">
        <v>-4.0599999999999996</v>
      </c>
      <c r="C941">
        <v>-3.85</v>
      </c>
      <c r="D941">
        <v>3.28</v>
      </c>
      <c r="E941">
        <v>0.1</v>
      </c>
    </row>
    <row r="942" spans="1:5" x14ac:dyDescent="0.55000000000000004">
      <c r="A942">
        <v>200408</v>
      </c>
      <c r="B942">
        <v>0.08</v>
      </c>
      <c r="C942">
        <v>-1.56</v>
      </c>
      <c r="D942">
        <v>0.96</v>
      </c>
      <c r="E942">
        <v>0.11</v>
      </c>
    </row>
    <row r="943" spans="1:5" x14ac:dyDescent="0.55000000000000004">
      <c r="A943">
        <v>200409</v>
      </c>
      <c r="B943">
        <v>1.6</v>
      </c>
      <c r="C943">
        <v>3.01</v>
      </c>
      <c r="D943">
        <v>-7.0000000000000007E-2</v>
      </c>
      <c r="E943">
        <v>0.11</v>
      </c>
    </row>
    <row r="944" spans="1:5" x14ac:dyDescent="0.55000000000000004">
      <c r="A944">
        <v>200410</v>
      </c>
      <c r="B944">
        <v>1.43</v>
      </c>
      <c r="C944">
        <v>0.13</v>
      </c>
      <c r="D944">
        <v>-0.28999999999999998</v>
      </c>
      <c r="E944">
        <v>0.11</v>
      </c>
    </row>
    <row r="945" spans="1:5" x14ac:dyDescent="0.55000000000000004">
      <c r="A945">
        <v>200411</v>
      </c>
      <c r="B945">
        <v>4.54</v>
      </c>
      <c r="C945">
        <v>3.72</v>
      </c>
      <c r="D945">
        <v>1.43</v>
      </c>
      <c r="E945">
        <v>0.15</v>
      </c>
    </row>
    <row r="946" spans="1:5" x14ac:dyDescent="0.55000000000000004">
      <c r="A946">
        <v>200412</v>
      </c>
      <c r="B946">
        <v>3.43</v>
      </c>
      <c r="C946">
        <v>-7.0000000000000007E-2</v>
      </c>
      <c r="D946">
        <v>-0.18</v>
      </c>
      <c r="E946">
        <v>0.16</v>
      </c>
    </row>
    <row r="947" spans="1:5" x14ac:dyDescent="0.55000000000000004">
      <c r="A947">
        <v>200501</v>
      </c>
      <c r="B947">
        <v>-2.76</v>
      </c>
      <c r="C947">
        <v>-1.72</v>
      </c>
      <c r="D947">
        <v>2.0099999999999998</v>
      </c>
      <c r="E947">
        <v>0.16</v>
      </c>
    </row>
    <row r="948" spans="1:5" x14ac:dyDescent="0.55000000000000004">
      <c r="A948">
        <v>200502</v>
      </c>
      <c r="B948">
        <v>1.89</v>
      </c>
      <c r="C948">
        <v>-0.55000000000000004</v>
      </c>
      <c r="D948">
        <v>1.63</v>
      </c>
      <c r="E948">
        <v>0.16</v>
      </c>
    </row>
    <row r="949" spans="1:5" x14ac:dyDescent="0.55000000000000004">
      <c r="A949">
        <v>200503</v>
      </c>
      <c r="B949">
        <v>-1.97</v>
      </c>
      <c r="C949">
        <v>-1.35</v>
      </c>
      <c r="D949">
        <v>2.14</v>
      </c>
      <c r="E949">
        <v>0.21</v>
      </c>
    </row>
    <row r="950" spans="1:5" x14ac:dyDescent="0.55000000000000004">
      <c r="A950">
        <v>200504</v>
      </c>
      <c r="B950">
        <v>-2.61</v>
      </c>
      <c r="C950">
        <v>-3.97</v>
      </c>
      <c r="D950">
        <v>0.05</v>
      </c>
      <c r="E950">
        <v>0.21</v>
      </c>
    </row>
    <row r="951" spans="1:5" x14ac:dyDescent="0.55000000000000004">
      <c r="A951">
        <v>200505</v>
      </c>
      <c r="B951">
        <v>3.65</v>
      </c>
      <c r="C951">
        <v>2.8</v>
      </c>
      <c r="D951">
        <v>-0.66</v>
      </c>
      <c r="E951">
        <v>0.24</v>
      </c>
    </row>
    <row r="952" spans="1:5" x14ac:dyDescent="0.55000000000000004">
      <c r="A952">
        <v>200506</v>
      </c>
      <c r="B952">
        <v>0.56999999999999995</v>
      </c>
      <c r="C952">
        <v>2.5499999999999998</v>
      </c>
      <c r="D952">
        <v>2.82</v>
      </c>
      <c r="E952">
        <v>0.23</v>
      </c>
    </row>
    <row r="953" spans="1:5" x14ac:dyDescent="0.55000000000000004">
      <c r="A953">
        <v>200507</v>
      </c>
      <c r="B953">
        <v>3.92</v>
      </c>
      <c r="C953">
        <v>2.87</v>
      </c>
      <c r="D953">
        <v>-0.83</v>
      </c>
      <c r="E953">
        <v>0.24</v>
      </c>
    </row>
    <row r="954" spans="1:5" x14ac:dyDescent="0.55000000000000004">
      <c r="A954">
        <v>200508</v>
      </c>
      <c r="B954">
        <v>-1.22</v>
      </c>
      <c r="C954">
        <v>-0.98</v>
      </c>
      <c r="D954">
        <v>1.38</v>
      </c>
      <c r="E954">
        <v>0.3</v>
      </c>
    </row>
    <row r="955" spans="1:5" x14ac:dyDescent="0.55000000000000004">
      <c r="A955">
        <v>200509</v>
      </c>
      <c r="B955">
        <v>0.49</v>
      </c>
      <c r="C955">
        <v>-0.66</v>
      </c>
      <c r="D955">
        <v>0.74</v>
      </c>
      <c r="E955">
        <v>0.28999999999999998</v>
      </c>
    </row>
    <row r="956" spans="1:5" x14ac:dyDescent="0.55000000000000004">
      <c r="A956">
        <v>200510</v>
      </c>
      <c r="B956">
        <v>-2.02</v>
      </c>
      <c r="C956">
        <v>-1.19</v>
      </c>
      <c r="D956">
        <v>0.45</v>
      </c>
      <c r="E956">
        <v>0.27</v>
      </c>
    </row>
    <row r="957" spans="1:5" x14ac:dyDescent="0.55000000000000004">
      <c r="A957">
        <v>200511</v>
      </c>
      <c r="B957">
        <v>3.61</v>
      </c>
      <c r="C957">
        <v>0.97</v>
      </c>
      <c r="D957">
        <v>-1.1599999999999999</v>
      </c>
      <c r="E957">
        <v>0.31</v>
      </c>
    </row>
    <row r="958" spans="1:5" x14ac:dyDescent="0.55000000000000004">
      <c r="A958">
        <v>200512</v>
      </c>
      <c r="B958">
        <v>-0.25</v>
      </c>
      <c r="C958">
        <v>-0.46</v>
      </c>
      <c r="D958">
        <v>0.24</v>
      </c>
      <c r="E958">
        <v>0.32</v>
      </c>
    </row>
    <row r="959" spans="1:5" x14ac:dyDescent="0.55000000000000004">
      <c r="A959">
        <v>200601</v>
      </c>
      <c r="B959">
        <v>3.04</v>
      </c>
      <c r="C959">
        <v>5.4</v>
      </c>
      <c r="D959">
        <v>0.99</v>
      </c>
      <c r="E959">
        <v>0.35</v>
      </c>
    </row>
    <row r="960" spans="1:5" x14ac:dyDescent="0.55000000000000004">
      <c r="A960">
        <v>200602</v>
      </c>
      <c r="B960">
        <v>-0.3</v>
      </c>
      <c r="C960">
        <v>-0.37</v>
      </c>
      <c r="D960">
        <v>-0.26</v>
      </c>
      <c r="E960">
        <v>0.34</v>
      </c>
    </row>
    <row r="961" spans="1:5" x14ac:dyDescent="0.55000000000000004">
      <c r="A961">
        <v>200603</v>
      </c>
      <c r="B961">
        <v>1.46</v>
      </c>
      <c r="C961">
        <v>3.49</v>
      </c>
      <c r="D961">
        <v>0.68</v>
      </c>
      <c r="E961">
        <v>0.37</v>
      </c>
    </row>
    <row r="962" spans="1:5" x14ac:dyDescent="0.55000000000000004">
      <c r="A962">
        <v>200604</v>
      </c>
      <c r="B962">
        <v>0.73</v>
      </c>
      <c r="C962">
        <v>-1.41</v>
      </c>
      <c r="D962">
        <v>2.37</v>
      </c>
      <c r="E962">
        <v>0.36</v>
      </c>
    </row>
    <row r="963" spans="1:5" x14ac:dyDescent="0.55000000000000004">
      <c r="A963">
        <v>200605</v>
      </c>
      <c r="B963">
        <v>-3.57</v>
      </c>
      <c r="C963">
        <v>-3.09</v>
      </c>
      <c r="D963">
        <v>2.4500000000000002</v>
      </c>
      <c r="E963">
        <v>0.43</v>
      </c>
    </row>
    <row r="964" spans="1:5" x14ac:dyDescent="0.55000000000000004">
      <c r="A964">
        <v>200606</v>
      </c>
      <c r="B964">
        <v>-0.35</v>
      </c>
      <c r="C964">
        <v>-0.36</v>
      </c>
      <c r="D964">
        <v>0.92</v>
      </c>
      <c r="E964">
        <v>0.4</v>
      </c>
    </row>
    <row r="965" spans="1:5" x14ac:dyDescent="0.55000000000000004">
      <c r="A965">
        <v>200607</v>
      </c>
      <c r="B965">
        <v>-0.78</v>
      </c>
      <c r="C965">
        <v>-3.99</v>
      </c>
      <c r="D965">
        <v>2.67</v>
      </c>
      <c r="E965">
        <v>0.4</v>
      </c>
    </row>
    <row r="966" spans="1:5" x14ac:dyDescent="0.55000000000000004">
      <c r="A966">
        <v>200608</v>
      </c>
      <c r="B966">
        <v>2.0299999999999998</v>
      </c>
      <c r="C966">
        <v>1.02</v>
      </c>
      <c r="D966">
        <v>-1.98</v>
      </c>
      <c r="E966">
        <v>0.42</v>
      </c>
    </row>
    <row r="967" spans="1:5" x14ac:dyDescent="0.55000000000000004">
      <c r="A967">
        <v>200609</v>
      </c>
      <c r="B967">
        <v>1.84</v>
      </c>
      <c r="C967">
        <v>-1.29</v>
      </c>
      <c r="D967">
        <v>-0.04</v>
      </c>
      <c r="E967">
        <v>0.41</v>
      </c>
    </row>
    <row r="968" spans="1:5" x14ac:dyDescent="0.55000000000000004">
      <c r="A968">
        <v>200610</v>
      </c>
      <c r="B968">
        <v>3.23</v>
      </c>
      <c r="C968">
        <v>1.72</v>
      </c>
      <c r="D968">
        <v>-0.3</v>
      </c>
      <c r="E968">
        <v>0.41</v>
      </c>
    </row>
    <row r="969" spans="1:5" x14ac:dyDescent="0.55000000000000004">
      <c r="A969">
        <v>200611</v>
      </c>
      <c r="B969">
        <v>1.71</v>
      </c>
      <c r="C969">
        <v>0.78</v>
      </c>
      <c r="D969">
        <v>7.0000000000000007E-2</v>
      </c>
      <c r="E969">
        <v>0.42</v>
      </c>
    </row>
    <row r="970" spans="1:5" x14ac:dyDescent="0.55000000000000004">
      <c r="A970">
        <v>200612</v>
      </c>
      <c r="B970">
        <v>0.87</v>
      </c>
      <c r="C970">
        <v>-1.1399999999999999</v>
      </c>
      <c r="D970">
        <v>2.72</v>
      </c>
      <c r="E970">
        <v>0.4</v>
      </c>
    </row>
    <row r="971" spans="1:5" x14ac:dyDescent="0.55000000000000004">
      <c r="A971">
        <v>200701</v>
      </c>
      <c r="B971">
        <v>1.4</v>
      </c>
      <c r="C971">
        <v>0.16</v>
      </c>
      <c r="D971">
        <v>-0.69</v>
      </c>
      <c r="E971">
        <v>0.44</v>
      </c>
    </row>
    <row r="972" spans="1:5" x14ac:dyDescent="0.55000000000000004">
      <c r="A972">
        <v>200702</v>
      </c>
      <c r="B972">
        <v>-1.96</v>
      </c>
      <c r="C972">
        <v>1.29</v>
      </c>
      <c r="D972">
        <v>-0.17</v>
      </c>
      <c r="E972">
        <v>0.38</v>
      </c>
    </row>
    <row r="973" spans="1:5" x14ac:dyDescent="0.55000000000000004">
      <c r="A973">
        <v>200703</v>
      </c>
      <c r="B973">
        <v>0.68</v>
      </c>
      <c r="C973">
        <v>0.08</v>
      </c>
      <c r="D973">
        <v>-0.83</v>
      </c>
      <c r="E973">
        <v>0.43</v>
      </c>
    </row>
    <row r="974" spans="1:5" x14ac:dyDescent="0.55000000000000004">
      <c r="A974">
        <v>200704</v>
      </c>
      <c r="B974">
        <v>3.49</v>
      </c>
      <c r="C974">
        <v>-2.1800000000000002</v>
      </c>
      <c r="D974">
        <v>-1.38</v>
      </c>
      <c r="E974">
        <v>0.44</v>
      </c>
    </row>
    <row r="975" spans="1:5" x14ac:dyDescent="0.55000000000000004">
      <c r="A975">
        <v>200705</v>
      </c>
      <c r="B975">
        <v>3.24</v>
      </c>
      <c r="C975">
        <v>0.27</v>
      </c>
      <c r="D975">
        <v>-0.63</v>
      </c>
      <c r="E975">
        <v>0.41</v>
      </c>
    </row>
    <row r="976" spans="1:5" x14ac:dyDescent="0.55000000000000004">
      <c r="A976">
        <v>200706</v>
      </c>
      <c r="B976">
        <v>-1.96</v>
      </c>
      <c r="C976">
        <v>0.78</v>
      </c>
      <c r="D976">
        <v>-1.1000000000000001</v>
      </c>
      <c r="E976">
        <v>0.4</v>
      </c>
    </row>
    <row r="977" spans="1:5" x14ac:dyDescent="0.55000000000000004">
      <c r="A977">
        <v>200707</v>
      </c>
      <c r="B977">
        <v>-3.73</v>
      </c>
      <c r="C977">
        <v>-2.4500000000000002</v>
      </c>
      <c r="D977">
        <v>-3.55</v>
      </c>
      <c r="E977">
        <v>0.4</v>
      </c>
    </row>
    <row r="978" spans="1:5" x14ac:dyDescent="0.55000000000000004">
      <c r="A978">
        <v>200708</v>
      </c>
      <c r="B978">
        <v>0.92</v>
      </c>
      <c r="C978">
        <v>-0.17</v>
      </c>
      <c r="D978">
        <v>-1.91</v>
      </c>
      <c r="E978">
        <v>0.42</v>
      </c>
    </row>
    <row r="979" spans="1:5" x14ac:dyDescent="0.55000000000000004">
      <c r="A979">
        <v>200709</v>
      </c>
      <c r="B979">
        <v>3.22</v>
      </c>
      <c r="C979">
        <v>-2.2200000000000002</v>
      </c>
      <c r="D979">
        <v>-2.21</v>
      </c>
      <c r="E979">
        <v>0.32</v>
      </c>
    </row>
    <row r="980" spans="1:5" x14ac:dyDescent="0.55000000000000004">
      <c r="A980">
        <v>200710</v>
      </c>
      <c r="B980">
        <v>1.8</v>
      </c>
      <c r="C980">
        <v>0.25</v>
      </c>
      <c r="D980">
        <v>-2.91</v>
      </c>
      <c r="E980">
        <v>0.32</v>
      </c>
    </row>
    <row r="981" spans="1:5" x14ac:dyDescent="0.55000000000000004">
      <c r="A981">
        <v>200711</v>
      </c>
      <c r="B981">
        <v>-4.83</v>
      </c>
      <c r="C981">
        <v>-2.8</v>
      </c>
      <c r="D981">
        <v>-1</v>
      </c>
      <c r="E981">
        <v>0.34</v>
      </c>
    </row>
    <row r="982" spans="1:5" x14ac:dyDescent="0.55000000000000004">
      <c r="A982">
        <v>200712</v>
      </c>
      <c r="B982">
        <v>-0.87</v>
      </c>
      <c r="C982">
        <v>0.14000000000000001</v>
      </c>
      <c r="D982">
        <v>-0.59</v>
      </c>
      <c r="E982">
        <v>0.27</v>
      </c>
    </row>
    <row r="983" spans="1:5" x14ac:dyDescent="0.55000000000000004">
      <c r="A983">
        <v>200801</v>
      </c>
      <c r="B983">
        <v>-6.36</v>
      </c>
      <c r="C983">
        <v>-0.89</v>
      </c>
      <c r="D983">
        <v>3.67</v>
      </c>
      <c r="E983">
        <v>0.21</v>
      </c>
    </row>
    <row r="984" spans="1:5" x14ac:dyDescent="0.55000000000000004">
      <c r="A984">
        <v>200802</v>
      </c>
      <c r="B984">
        <v>-3.09</v>
      </c>
      <c r="C984">
        <v>-0.27</v>
      </c>
      <c r="D984">
        <v>-0.88</v>
      </c>
      <c r="E984">
        <v>0.13</v>
      </c>
    </row>
    <row r="985" spans="1:5" x14ac:dyDescent="0.55000000000000004">
      <c r="A985">
        <v>200803</v>
      </c>
      <c r="B985">
        <v>-0.93</v>
      </c>
      <c r="C985">
        <v>0.79</v>
      </c>
      <c r="D985">
        <v>0.14000000000000001</v>
      </c>
      <c r="E985">
        <v>0.17</v>
      </c>
    </row>
    <row r="986" spans="1:5" x14ac:dyDescent="0.55000000000000004">
      <c r="A986">
        <v>200804</v>
      </c>
      <c r="B986">
        <v>4.5999999999999996</v>
      </c>
      <c r="C986">
        <v>-1.59</v>
      </c>
      <c r="D986">
        <v>-0.96</v>
      </c>
      <c r="E986">
        <v>0.18</v>
      </c>
    </row>
    <row r="987" spans="1:5" x14ac:dyDescent="0.55000000000000004">
      <c r="A987">
        <v>200805</v>
      </c>
      <c r="B987">
        <v>1.86</v>
      </c>
      <c r="C987">
        <v>3.05</v>
      </c>
      <c r="D987">
        <v>-1.45</v>
      </c>
      <c r="E987">
        <v>0.18</v>
      </c>
    </row>
    <row r="988" spans="1:5" x14ac:dyDescent="0.55000000000000004">
      <c r="A988">
        <v>200806</v>
      </c>
      <c r="B988">
        <v>-8.44</v>
      </c>
      <c r="C988">
        <v>1.22</v>
      </c>
      <c r="D988">
        <v>-2.77</v>
      </c>
      <c r="E988">
        <v>0.17</v>
      </c>
    </row>
    <row r="989" spans="1:5" x14ac:dyDescent="0.55000000000000004">
      <c r="A989">
        <v>200807</v>
      </c>
      <c r="B989">
        <v>-0.77</v>
      </c>
      <c r="C989">
        <v>2.4700000000000002</v>
      </c>
      <c r="D989">
        <v>5.27</v>
      </c>
      <c r="E989">
        <v>0.15</v>
      </c>
    </row>
    <row r="990" spans="1:5" x14ac:dyDescent="0.55000000000000004">
      <c r="A990">
        <v>200808</v>
      </c>
      <c r="B990">
        <v>1.53</v>
      </c>
      <c r="C990">
        <v>3.54</v>
      </c>
      <c r="D990">
        <v>1.45</v>
      </c>
      <c r="E990">
        <v>0.13</v>
      </c>
    </row>
    <row r="991" spans="1:5" x14ac:dyDescent="0.55000000000000004">
      <c r="A991">
        <v>200809</v>
      </c>
      <c r="B991">
        <v>-9.24</v>
      </c>
      <c r="C991">
        <v>-1.18</v>
      </c>
      <c r="D991">
        <v>6.07</v>
      </c>
      <c r="E991">
        <v>0.15</v>
      </c>
    </row>
    <row r="992" spans="1:5" x14ac:dyDescent="0.55000000000000004">
      <c r="A992">
        <v>200810</v>
      </c>
      <c r="B992">
        <v>-17.23</v>
      </c>
      <c r="C992">
        <v>-2.52</v>
      </c>
      <c r="D992">
        <v>-2.37</v>
      </c>
      <c r="E992">
        <v>0.08</v>
      </c>
    </row>
    <row r="993" spans="1:5" x14ac:dyDescent="0.55000000000000004">
      <c r="A993">
        <v>200811</v>
      </c>
      <c r="B993">
        <v>-7.86</v>
      </c>
      <c r="C993">
        <v>-2.82</v>
      </c>
      <c r="D993">
        <v>-6.31</v>
      </c>
      <c r="E993">
        <v>0.03</v>
      </c>
    </row>
    <row r="994" spans="1:5" x14ac:dyDescent="0.55000000000000004">
      <c r="A994">
        <v>200812</v>
      </c>
      <c r="B994">
        <v>1.74</v>
      </c>
      <c r="C994">
        <v>3.51</v>
      </c>
      <c r="D994">
        <v>0.14000000000000001</v>
      </c>
      <c r="E994">
        <v>0</v>
      </c>
    </row>
    <row r="995" spans="1:5" x14ac:dyDescent="0.55000000000000004">
      <c r="A995">
        <v>200901</v>
      </c>
      <c r="B995">
        <v>-8.1199999999999992</v>
      </c>
      <c r="C995">
        <v>0.33</v>
      </c>
      <c r="D995">
        <v>-11.12</v>
      </c>
      <c r="E995">
        <v>0</v>
      </c>
    </row>
    <row r="996" spans="1:5" x14ac:dyDescent="0.55000000000000004">
      <c r="A996">
        <v>200902</v>
      </c>
      <c r="B996">
        <v>-10.1</v>
      </c>
      <c r="C996">
        <v>0.23</v>
      </c>
      <c r="D996">
        <v>-7.03</v>
      </c>
      <c r="E996">
        <v>0.01</v>
      </c>
    </row>
    <row r="997" spans="1:5" x14ac:dyDescent="0.55000000000000004">
      <c r="A997">
        <v>200903</v>
      </c>
      <c r="B997">
        <v>8.9499999999999993</v>
      </c>
      <c r="C997">
        <v>0</v>
      </c>
      <c r="D997">
        <v>3.4</v>
      </c>
      <c r="E997">
        <v>0.02</v>
      </c>
    </row>
    <row r="998" spans="1:5" x14ac:dyDescent="0.55000000000000004">
      <c r="A998">
        <v>200904</v>
      </c>
      <c r="B998">
        <v>10.18</v>
      </c>
      <c r="C998">
        <v>5.14</v>
      </c>
      <c r="D998">
        <v>5.21</v>
      </c>
      <c r="E998">
        <v>0.01</v>
      </c>
    </row>
    <row r="999" spans="1:5" x14ac:dyDescent="0.55000000000000004">
      <c r="A999">
        <v>200905</v>
      </c>
      <c r="B999">
        <v>5.21</v>
      </c>
      <c r="C999">
        <v>-2.63</v>
      </c>
      <c r="D999">
        <v>0.49</v>
      </c>
      <c r="E999">
        <v>0</v>
      </c>
    </row>
    <row r="1000" spans="1:5" x14ac:dyDescent="0.55000000000000004">
      <c r="A1000">
        <v>200906</v>
      </c>
      <c r="B1000">
        <v>0.43</v>
      </c>
      <c r="C1000">
        <v>2.63</v>
      </c>
      <c r="D1000">
        <v>-2.62</v>
      </c>
      <c r="E1000">
        <v>0.01</v>
      </c>
    </row>
    <row r="1001" spans="1:5" x14ac:dyDescent="0.55000000000000004">
      <c r="A1001">
        <v>200907</v>
      </c>
      <c r="B1001">
        <v>7.72</v>
      </c>
      <c r="C1001">
        <v>1.9</v>
      </c>
      <c r="D1001">
        <v>4.87</v>
      </c>
      <c r="E1001">
        <v>0.01</v>
      </c>
    </row>
    <row r="1002" spans="1:5" x14ac:dyDescent="0.55000000000000004">
      <c r="A1002">
        <v>200908</v>
      </c>
      <c r="B1002">
        <v>3.33</v>
      </c>
      <c r="C1002">
        <v>-1.1000000000000001</v>
      </c>
      <c r="D1002">
        <v>7.5</v>
      </c>
      <c r="E1002">
        <v>0.01</v>
      </c>
    </row>
    <row r="1003" spans="1:5" x14ac:dyDescent="0.55000000000000004">
      <c r="A1003">
        <v>200909</v>
      </c>
      <c r="B1003">
        <v>4.08</v>
      </c>
      <c r="C1003">
        <v>2.41</v>
      </c>
      <c r="D1003">
        <v>0.89</v>
      </c>
      <c r="E1003">
        <v>0.01</v>
      </c>
    </row>
    <row r="1004" spans="1:5" x14ac:dyDescent="0.55000000000000004">
      <c r="A1004">
        <v>200910</v>
      </c>
      <c r="B1004">
        <v>-2.59</v>
      </c>
      <c r="C1004">
        <v>-4.18</v>
      </c>
      <c r="D1004">
        <v>-4.03</v>
      </c>
      <c r="E1004">
        <v>0</v>
      </c>
    </row>
    <row r="1005" spans="1:5" x14ac:dyDescent="0.55000000000000004">
      <c r="A1005">
        <v>200911</v>
      </c>
      <c r="B1005">
        <v>5.56</v>
      </c>
      <c r="C1005">
        <v>-2.48</v>
      </c>
      <c r="D1005">
        <v>-0.25</v>
      </c>
      <c r="E1005">
        <v>0</v>
      </c>
    </row>
    <row r="1006" spans="1:5" x14ac:dyDescent="0.55000000000000004">
      <c r="A1006">
        <v>200912</v>
      </c>
      <c r="B1006">
        <v>2.75</v>
      </c>
      <c r="C1006">
        <v>6.13</v>
      </c>
      <c r="D1006">
        <v>-0.11</v>
      </c>
      <c r="E1006">
        <v>0.01</v>
      </c>
    </row>
    <row r="1007" spans="1:5" x14ac:dyDescent="0.55000000000000004">
      <c r="A1007">
        <v>201001</v>
      </c>
      <c r="B1007">
        <v>-3.36</v>
      </c>
      <c r="C1007">
        <v>0.37</v>
      </c>
      <c r="D1007">
        <v>0.33</v>
      </c>
      <c r="E1007">
        <v>0</v>
      </c>
    </row>
    <row r="1008" spans="1:5" x14ac:dyDescent="0.55000000000000004">
      <c r="A1008">
        <v>201002</v>
      </c>
      <c r="B1008">
        <v>3.4</v>
      </c>
      <c r="C1008">
        <v>1.19</v>
      </c>
      <c r="D1008">
        <v>3.19</v>
      </c>
      <c r="E1008">
        <v>0</v>
      </c>
    </row>
    <row r="1009" spans="1:5" x14ac:dyDescent="0.55000000000000004">
      <c r="A1009">
        <v>201003</v>
      </c>
      <c r="B1009">
        <v>6.31</v>
      </c>
      <c r="C1009">
        <v>1.44</v>
      </c>
      <c r="D1009">
        <v>2.11</v>
      </c>
      <c r="E1009">
        <v>0.01</v>
      </c>
    </row>
    <row r="1010" spans="1:5" x14ac:dyDescent="0.55000000000000004">
      <c r="A1010">
        <v>201004</v>
      </c>
      <c r="B1010">
        <v>2</v>
      </c>
      <c r="C1010">
        <v>4.8600000000000003</v>
      </c>
      <c r="D1010">
        <v>2.91</v>
      </c>
      <c r="E1010">
        <v>0.01</v>
      </c>
    </row>
    <row r="1011" spans="1:5" x14ac:dyDescent="0.55000000000000004">
      <c r="A1011">
        <v>201005</v>
      </c>
      <c r="B1011">
        <v>-7.89</v>
      </c>
      <c r="C1011">
        <v>0.14000000000000001</v>
      </c>
      <c r="D1011">
        <v>-2.39</v>
      </c>
      <c r="E1011">
        <v>0.01</v>
      </c>
    </row>
    <row r="1012" spans="1:5" x14ac:dyDescent="0.55000000000000004">
      <c r="A1012">
        <v>201006</v>
      </c>
      <c r="B1012">
        <v>-5.57</v>
      </c>
      <c r="C1012">
        <v>-1.84</v>
      </c>
      <c r="D1012">
        <v>-4.5199999999999996</v>
      </c>
      <c r="E1012">
        <v>0.01</v>
      </c>
    </row>
    <row r="1013" spans="1:5" x14ac:dyDescent="0.55000000000000004">
      <c r="A1013">
        <v>201007</v>
      </c>
      <c r="B1013">
        <v>6.93</v>
      </c>
      <c r="C1013">
        <v>0.18</v>
      </c>
      <c r="D1013">
        <v>-0.36</v>
      </c>
      <c r="E1013">
        <v>0.01</v>
      </c>
    </row>
    <row r="1014" spans="1:5" x14ac:dyDescent="0.55000000000000004">
      <c r="A1014">
        <v>201008</v>
      </c>
      <c r="B1014">
        <v>-4.7699999999999996</v>
      </c>
      <c r="C1014">
        <v>-3.02</v>
      </c>
      <c r="D1014">
        <v>-1.9</v>
      </c>
      <c r="E1014">
        <v>0.01</v>
      </c>
    </row>
    <row r="1015" spans="1:5" x14ac:dyDescent="0.55000000000000004">
      <c r="A1015">
        <v>201009</v>
      </c>
      <c r="B1015">
        <v>9.5399999999999991</v>
      </c>
      <c r="C1015">
        <v>3.93</v>
      </c>
      <c r="D1015">
        <v>-3.23</v>
      </c>
      <c r="E1015">
        <v>0.01</v>
      </c>
    </row>
    <row r="1016" spans="1:5" x14ac:dyDescent="0.55000000000000004">
      <c r="A1016">
        <v>201010</v>
      </c>
      <c r="B1016">
        <v>3.88</v>
      </c>
      <c r="C1016">
        <v>1.07</v>
      </c>
      <c r="D1016">
        <v>-2.46</v>
      </c>
      <c r="E1016">
        <v>0.01</v>
      </c>
    </row>
    <row r="1017" spans="1:5" x14ac:dyDescent="0.55000000000000004">
      <c r="A1017">
        <v>201011</v>
      </c>
      <c r="B1017">
        <v>0.6</v>
      </c>
      <c r="C1017">
        <v>3.78</v>
      </c>
      <c r="D1017">
        <v>-0.95</v>
      </c>
      <c r="E1017">
        <v>0.01</v>
      </c>
    </row>
    <row r="1018" spans="1:5" x14ac:dyDescent="0.55000000000000004">
      <c r="A1018">
        <v>201012</v>
      </c>
      <c r="B1018">
        <v>6.82</v>
      </c>
      <c r="C1018">
        <v>0.68</v>
      </c>
      <c r="D1018">
        <v>3.64</v>
      </c>
      <c r="E1018">
        <v>0.01</v>
      </c>
    </row>
    <row r="1019" spans="1:5" x14ac:dyDescent="0.55000000000000004">
      <c r="A1019">
        <v>201101</v>
      </c>
      <c r="B1019">
        <v>1.99</v>
      </c>
      <c r="C1019">
        <v>-2.52</v>
      </c>
      <c r="D1019">
        <v>0.82</v>
      </c>
      <c r="E1019">
        <v>0.01</v>
      </c>
    </row>
    <row r="1020" spans="1:5" x14ac:dyDescent="0.55000000000000004">
      <c r="A1020">
        <v>201102</v>
      </c>
      <c r="B1020">
        <v>3.49</v>
      </c>
      <c r="C1020">
        <v>1.53</v>
      </c>
      <c r="D1020">
        <v>1.29</v>
      </c>
      <c r="E1020">
        <v>0.01</v>
      </c>
    </row>
    <row r="1021" spans="1:5" x14ac:dyDescent="0.55000000000000004">
      <c r="A1021">
        <v>201103</v>
      </c>
      <c r="B1021">
        <v>0.46</v>
      </c>
      <c r="C1021">
        <v>2.58</v>
      </c>
      <c r="D1021">
        <v>-1.76</v>
      </c>
      <c r="E1021">
        <v>0.01</v>
      </c>
    </row>
    <row r="1022" spans="1:5" x14ac:dyDescent="0.55000000000000004">
      <c r="A1022">
        <v>201104</v>
      </c>
      <c r="B1022">
        <v>2.9</v>
      </c>
      <c r="C1022">
        <v>-0.37</v>
      </c>
      <c r="D1022">
        <v>-2.4300000000000002</v>
      </c>
      <c r="E1022">
        <v>0</v>
      </c>
    </row>
    <row r="1023" spans="1:5" x14ac:dyDescent="0.55000000000000004">
      <c r="A1023">
        <v>201105</v>
      </c>
      <c r="B1023">
        <v>-1.27</v>
      </c>
      <c r="C1023">
        <v>-0.57999999999999996</v>
      </c>
      <c r="D1023">
        <v>-2.0499999999999998</v>
      </c>
      <c r="E1023">
        <v>0</v>
      </c>
    </row>
    <row r="1024" spans="1:5" x14ac:dyDescent="0.55000000000000004">
      <c r="A1024">
        <v>201106</v>
      </c>
      <c r="B1024">
        <v>-1.75</v>
      </c>
      <c r="C1024">
        <v>-0.11</v>
      </c>
      <c r="D1024">
        <v>-0.42</v>
      </c>
      <c r="E1024">
        <v>0</v>
      </c>
    </row>
    <row r="1025" spans="1:5" x14ac:dyDescent="0.55000000000000004">
      <c r="A1025">
        <v>201107</v>
      </c>
      <c r="B1025">
        <v>-2.35</v>
      </c>
      <c r="C1025">
        <v>-1.37</v>
      </c>
      <c r="D1025">
        <v>-0.88</v>
      </c>
      <c r="E1025">
        <v>0</v>
      </c>
    </row>
    <row r="1026" spans="1:5" x14ac:dyDescent="0.55000000000000004">
      <c r="A1026">
        <v>201108</v>
      </c>
      <c r="B1026">
        <v>-5.99</v>
      </c>
      <c r="C1026">
        <v>-3.03</v>
      </c>
      <c r="D1026">
        <v>-2.56</v>
      </c>
      <c r="E1026">
        <v>0.01</v>
      </c>
    </row>
    <row r="1027" spans="1:5" x14ac:dyDescent="0.55000000000000004">
      <c r="A1027">
        <v>201109</v>
      </c>
      <c r="B1027">
        <v>-7.59</v>
      </c>
      <c r="C1027">
        <v>-3.35</v>
      </c>
      <c r="D1027">
        <v>-1.71</v>
      </c>
      <c r="E1027">
        <v>0</v>
      </c>
    </row>
    <row r="1028" spans="1:5" x14ac:dyDescent="0.55000000000000004">
      <c r="A1028">
        <v>201110</v>
      </c>
      <c r="B1028">
        <v>11.35</v>
      </c>
      <c r="C1028">
        <v>3.32</v>
      </c>
      <c r="D1028">
        <v>0.13</v>
      </c>
      <c r="E1028">
        <v>0</v>
      </c>
    </row>
    <row r="1029" spans="1:5" x14ac:dyDescent="0.55000000000000004">
      <c r="A1029">
        <v>201111</v>
      </c>
      <c r="B1029">
        <v>-0.28000000000000003</v>
      </c>
      <c r="C1029">
        <v>-0.14000000000000001</v>
      </c>
      <c r="D1029">
        <v>-0.48</v>
      </c>
      <c r="E1029">
        <v>0</v>
      </c>
    </row>
    <row r="1030" spans="1:5" x14ac:dyDescent="0.55000000000000004">
      <c r="A1030">
        <v>201112</v>
      </c>
      <c r="B1030">
        <v>0.74</v>
      </c>
      <c r="C1030">
        <v>-0.66</v>
      </c>
      <c r="D1030">
        <v>1.68</v>
      </c>
      <c r="E1030">
        <v>0</v>
      </c>
    </row>
    <row r="1031" spans="1:5" x14ac:dyDescent="0.55000000000000004">
      <c r="A1031">
        <v>201201</v>
      </c>
      <c r="B1031">
        <v>5.05</v>
      </c>
      <c r="C1031">
        <v>2.1</v>
      </c>
      <c r="D1031">
        <v>-0.9</v>
      </c>
      <c r="E1031">
        <v>0</v>
      </c>
    </row>
    <row r="1032" spans="1:5" x14ac:dyDescent="0.55000000000000004">
      <c r="A1032">
        <v>201202</v>
      </c>
      <c r="B1032">
        <v>4.42</v>
      </c>
      <c r="C1032">
        <v>-1.84</v>
      </c>
      <c r="D1032">
        <v>0.46</v>
      </c>
      <c r="E1032">
        <v>0</v>
      </c>
    </row>
    <row r="1033" spans="1:5" x14ac:dyDescent="0.55000000000000004">
      <c r="A1033">
        <v>201203</v>
      </c>
      <c r="B1033">
        <v>3.11</v>
      </c>
      <c r="C1033">
        <v>-0.68</v>
      </c>
      <c r="D1033">
        <v>1.21</v>
      </c>
      <c r="E1033">
        <v>0</v>
      </c>
    </row>
    <row r="1034" spans="1:5" x14ac:dyDescent="0.55000000000000004">
      <c r="A1034">
        <v>201204</v>
      </c>
      <c r="B1034">
        <v>-0.85</v>
      </c>
      <c r="C1034">
        <v>-0.39</v>
      </c>
      <c r="D1034">
        <v>-0.77</v>
      </c>
      <c r="E1034">
        <v>0</v>
      </c>
    </row>
    <row r="1035" spans="1:5" x14ac:dyDescent="0.55000000000000004">
      <c r="A1035">
        <v>201205</v>
      </c>
      <c r="B1035">
        <v>-6.19</v>
      </c>
      <c r="C1035">
        <v>0.16</v>
      </c>
      <c r="D1035">
        <v>-1.04</v>
      </c>
      <c r="E1035">
        <v>0.01</v>
      </c>
    </row>
    <row r="1036" spans="1:5" x14ac:dyDescent="0.55000000000000004">
      <c r="A1036">
        <v>201206</v>
      </c>
      <c r="B1036">
        <v>3.89</v>
      </c>
      <c r="C1036">
        <v>0.78</v>
      </c>
      <c r="D1036">
        <v>0.57999999999999996</v>
      </c>
      <c r="E1036">
        <v>0</v>
      </c>
    </row>
    <row r="1037" spans="1:5" x14ac:dyDescent="0.55000000000000004">
      <c r="A1037">
        <v>201207</v>
      </c>
      <c r="B1037">
        <v>0.79</v>
      </c>
      <c r="C1037">
        <v>-2.62</v>
      </c>
      <c r="D1037">
        <v>-0.05</v>
      </c>
      <c r="E1037">
        <v>0</v>
      </c>
    </row>
    <row r="1038" spans="1:5" x14ac:dyDescent="0.55000000000000004">
      <c r="A1038">
        <v>201208</v>
      </c>
      <c r="B1038">
        <v>2.5499999999999998</v>
      </c>
      <c r="C1038">
        <v>0.47</v>
      </c>
      <c r="D1038">
        <v>1.1200000000000001</v>
      </c>
      <c r="E1038">
        <v>0.01</v>
      </c>
    </row>
    <row r="1039" spans="1:5" x14ac:dyDescent="0.55000000000000004">
      <c r="A1039">
        <v>201209</v>
      </c>
      <c r="B1039">
        <v>2.73</v>
      </c>
      <c r="C1039">
        <v>0.49</v>
      </c>
      <c r="D1039">
        <v>1.56</v>
      </c>
      <c r="E1039">
        <v>0.01</v>
      </c>
    </row>
    <row r="1040" spans="1:5" x14ac:dyDescent="0.55000000000000004">
      <c r="A1040">
        <v>201210</v>
      </c>
      <c r="B1040">
        <v>-1.76</v>
      </c>
      <c r="C1040">
        <v>-1.0900000000000001</v>
      </c>
      <c r="D1040">
        <v>3.61</v>
      </c>
      <c r="E1040">
        <v>0.01</v>
      </c>
    </row>
    <row r="1041" spans="1:5" x14ac:dyDescent="0.55000000000000004">
      <c r="A1041">
        <v>201211</v>
      </c>
      <c r="B1041">
        <v>0.78</v>
      </c>
      <c r="C1041">
        <v>0.53</v>
      </c>
      <c r="D1041">
        <v>-0.83</v>
      </c>
      <c r="E1041">
        <v>0.01</v>
      </c>
    </row>
    <row r="1042" spans="1:5" x14ac:dyDescent="0.55000000000000004">
      <c r="A1042">
        <v>201212</v>
      </c>
      <c r="B1042">
        <v>1.18</v>
      </c>
      <c r="C1042">
        <v>1.45</v>
      </c>
      <c r="D1042">
        <v>3.53</v>
      </c>
      <c r="E1042">
        <v>0.01</v>
      </c>
    </row>
    <row r="1043" spans="1:5" x14ac:dyDescent="0.55000000000000004">
      <c r="A1043">
        <v>201301</v>
      </c>
      <c r="B1043">
        <v>5.57</v>
      </c>
      <c r="C1043">
        <v>0.36</v>
      </c>
      <c r="D1043">
        <v>0.98</v>
      </c>
      <c r="E1043">
        <v>0</v>
      </c>
    </row>
    <row r="1044" spans="1:5" x14ac:dyDescent="0.55000000000000004">
      <c r="A1044">
        <v>201302</v>
      </c>
      <c r="B1044">
        <v>1.29</v>
      </c>
      <c r="C1044">
        <v>-0.42</v>
      </c>
      <c r="D1044">
        <v>0.13</v>
      </c>
      <c r="E1044">
        <v>0</v>
      </c>
    </row>
    <row r="1045" spans="1:5" x14ac:dyDescent="0.55000000000000004">
      <c r="A1045">
        <v>201303</v>
      </c>
      <c r="B1045">
        <v>4.03</v>
      </c>
      <c r="C1045">
        <v>0.75</v>
      </c>
      <c r="D1045">
        <v>-0.23</v>
      </c>
      <c r="E1045">
        <v>0</v>
      </c>
    </row>
    <row r="1046" spans="1:5" x14ac:dyDescent="0.55000000000000004">
      <c r="A1046">
        <v>201304</v>
      </c>
      <c r="B1046">
        <v>1.55</v>
      </c>
      <c r="C1046">
        <v>-2.4</v>
      </c>
      <c r="D1046">
        <v>0.53</v>
      </c>
      <c r="E1046">
        <v>0</v>
      </c>
    </row>
    <row r="1047" spans="1:5" x14ac:dyDescent="0.55000000000000004">
      <c r="A1047">
        <v>201305</v>
      </c>
      <c r="B1047">
        <v>2.8</v>
      </c>
      <c r="C1047">
        <v>1.66</v>
      </c>
      <c r="D1047">
        <v>2.61</v>
      </c>
      <c r="E1047">
        <v>0</v>
      </c>
    </row>
    <row r="1048" spans="1:5" x14ac:dyDescent="0.55000000000000004">
      <c r="A1048">
        <v>201306</v>
      </c>
      <c r="B1048">
        <v>-1.2</v>
      </c>
      <c r="C1048">
        <v>1.1599999999999999</v>
      </c>
      <c r="D1048">
        <v>-0.09</v>
      </c>
      <c r="E1048">
        <v>0</v>
      </c>
    </row>
    <row r="1049" spans="1:5" x14ac:dyDescent="0.55000000000000004">
      <c r="A1049">
        <v>201307</v>
      </c>
      <c r="B1049">
        <v>5.65</v>
      </c>
      <c r="C1049">
        <v>1.86</v>
      </c>
      <c r="D1049">
        <v>0.56000000000000005</v>
      </c>
      <c r="E1049">
        <v>0</v>
      </c>
    </row>
    <row r="1050" spans="1:5" x14ac:dyDescent="0.55000000000000004">
      <c r="A1050">
        <v>201308</v>
      </c>
      <c r="B1050">
        <v>-2.71</v>
      </c>
      <c r="C1050">
        <v>0.28999999999999998</v>
      </c>
      <c r="D1050">
        <v>-2.66</v>
      </c>
      <c r="E1050">
        <v>0</v>
      </c>
    </row>
    <row r="1051" spans="1:5" x14ac:dyDescent="0.55000000000000004">
      <c r="A1051">
        <v>201309</v>
      </c>
      <c r="B1051">
        <v>3.77</v>
      </c>
      <c r="C1051">
        <v>2.89</v>
      </c>
      <c r="D1051">
        <v>-1.1499999999999999</v>
      </c>
      <c r="E1051">
        <v>0</v>
      </c>
    </row>
    <row r="1052" spans="1:5" x14ac:dyDescent="0.55000000000000004">
      <c r="A1052">
        <v>201310</v>
      </c>
      <c r="B1052">
        <v>4.18</v>
      </c>
      <c r="C1052">
        <v>-1.53</v>
      </c>
      <c r="D1052">
        <v>1.21</v>
      </c>
      <c r="E1052">
        <v>0</v>
      </c>
    </row>
    <row r="1053" spans="1:5" x14ac:dyDescent="0.55000000000000004">
      <c r="A1053">
        <v>201311</v>
      </c>
      <c r="B1053">
        <v>3.13</v>
      </c>
      <c r="C1053">
        <v>1.19</v>
      </c>
      <c r="D1053">
        <v>0.28999999999999998</v>
      </c>
      <c r="E1053">
        <v>0</v>
      </c>
    </row>
    <row r="1054" spans="1:5" x14ac:dyDescent="0.55000000000000004">
      <c r="A1054">
        <v>201312</v>
      </c>
      <c r="B1054">
        <v>2.81</v>
      </c>
      <c r="C1054">
        <v>-0.59</v>
      </c>
      <c r="D1054">
        <v>-0.05</v>
      </c>
      <c r="E1054">
        <v>0</v>
      </c>
    </row>
    <row r="1055" spans="1:5" x14ac:dyDescent="0.55000000000000004">
      <c r="A1055">
        <v>201401</v>
      </c>
      <c r="B1055">
        <v>-3.32</v>
      </c>
      <c r="C1055">
        <v>0.87</v>
      </c>
      <c r="D1055">
        <v>-2.02</v>
      </c>
      <c r="E1055">
        <v>0</v>
      </c>
    </row>
    <row r="1056" spans="1:5" x14ac:dyDescent="0.55000000000000004">
      <c r="A1056">
        <v>201402</v>
      </c>
      <c r="B1056">
        <v>4.6500000000000004</v>
      </c>
      <c r="C1056">
        <v>0.31</v>
      </c>
      <c r="D1056">
        <v>-0.36</v>
      </c>
      <c r="E1056">
        <v>0</v>
      </c>
    </row>
    <row r="1057" spans="1:5" x14ac:dyDescent="0.55000000000000004">
      <c r="A1057">
        <v>201403</v>
      </c>
      <c r="B1057">
        <v>0.43</v>
      </c>
      <c r="C1057">
        <v>-1.85</v>
      </c>
      <c r="D1057">
        <v>4.9000000000000004</v>
      </c>
      <c r="E1057">
        <v>0</v>
      </c>
    </row>
    <row r="1058" spans="1:5" x14ac:dyDescent="0.55000000000000004">
      <c r="A1058">
        <v>201404</v>
      </c>
      <c r="B1058">
        <v>-0.19</v>
      </c>
      <c r="C1058">
        <v>-4.21</v>
      </c>
      <c r="D1058">
        <v>1.1200000000000001</v>
      </c>
      <c r="E1058">
        <v>0</v>
      </c>
    </row>
    <row r="1059" spans="1:5" x14ac:dyDescent="0.55000000000000004">
      <c r="A1059">
        <v>201405</v>
      </c>
      <c r="B1059">
        <v>2.06</v>
      </c>
      <c r="C1059">
        <v>-1.9</v>
      </c>
      <c r="D1059">
        <v>-0.12</v>
      </c>
      <c r="E1059">
        <v>0</v>
      </c>
    </row>
    <row r="1060" spans="1:5" x14ac:dyDescent="0.55000000000000004">
      <c r="A1060">
        <v>201406</v>
      </c>
      <c r="B1060">
        <v>2.61</v>
      </c>
      <c r="C1060">
        <v>3.08</v>
      </c>
      <c r="D1060">
        <v>-0.67</v>
      </c>
      <c r="E1060">
        <v>0</v>
      </c>
    </row>
    <row r="1061" spans="1:5" x14ac:dyDescent="0.55000000000000004">
      <c r="A1061">
        <v>201407</v>
      </c>
      <c r="B1061">
        <v>-2.04</v>
      </c>
      <c r="C1061">
        <v>-4.2699999999999996</v>
      </c>
      <c r="D1061">
        <v>0.02</v>
      </c>
      <c r="E1061">
        <v>0</v>
      </c>
    </row>
    <row r="1062" spans="1:5" x14ac:dyDescent="0.55000000000000004">
      <c r="A1062">
        <v>201408</v>
      </c>
      <c r="B1062">
        <v>4.24</v>
      </c>
      <c r="C1062">
        <v>0.36</v>
      </c>
      <c r="D1062">
        <v>-0.42</v>
      </c>
      <c r="E1062">
        <v>0</v>
      </c>
    </row>
    <row r="1063" spans="1:5" x14ac:dyDescent="0.55000000000000004">
      <c r="A1063">
        <v>201409</v>
      </c>
      <c r="B1063">
        <v>-1.97</v>
      </c>
      <c r="C1063">
        <v>-3.73</v>
      </c>
      <c r="D1063">
        <v>-1.38</v>
      </c>
      <c r="E1063">
        <v>0</v>
      </c>
    </row>
    <row r="1064" spans="1:5" x14ac:dyDescent="0.55000000000000004">
      <c r="A1064">
        <v>201410</v>
      </c>
      <c r="B1064">
        <v>2.52</v>
      </c>
      <c r="C1064">
        <v>4.28</v>
      </c>
      <c r="D1064">
        <v>-1.8</v>
      </c>
      <c r="E1064">
        <v>0</v>
      </c>
    </row>
    <row r="1065" spans="1:5" x14ac:dyDescent="0.55000000000000004">
      <c r="A1065">
        <v>201411</v>
      </c>
      <c r="B1065">
        <v>2.5499999999999998</v>
      </c>
      <c r="C1065">
        <v>-2.04</v>
      </c>
      <c r="D1065">
        <v>-3.07</v>
      </c>
      <c r="E1065">
        <v>0</v>
      </c>
    </row>
    <row r="1066" spans="1:5" x14ac:dyDescent="0.55000000000000004">
      <c r="A1066">
        <v>201412</v>
      </c>
      <c r="B1066">
        <v>-0.06</v>
      </c>
      <c r="C1066">
        <v>2.48</v>
      </c>
      <c r="D1066">
        <v>2.23</v>
      </c>
      <c r="E1066">
        <v>0</v>
      </c>
    </row>
    <row r="1067" spans="1:5" x14ac:dyDescent="0.55000000000000004">
      <c r="A1067">
        <v>201501</v>
      </c>
      <c r="B1067">
        <v>-3.11</v>
      </c>
      <c r="C1067">
        <v>-0.51</v>
      </c>
      <c r="D1067">
        <v>-3.56</v>
      </c>
      <c r="E1067">
        <v>0</v>
      </c>
    </row>
    <row r="1068" spans="1:5" x14ac:dyDescent="0.55000000000000004">
      <c r="A1068">
        <v>201502</v>
      </c>
      <c r="B1068">
        <v>6.14</v>
      </c>
      <c r="C1068">
        <v>0.52</v>
      </c>
      <c r="D1068">
        <v>-1.81</v>
      </c>
      <c r="E1068">
        <v>0</v>
      </c>
    </row>
    <row r="1069" spans="1:5" x14ac:dyDescent="0.55000000000000004">
      <c r="A1069">
        <v>201503</v>
      </c>
      <c r="B1069">
        <v>-1.1200000000000001</v>
      </c>
      <c r="C1069">
        <v>3.02</v>
      </c>
      <c r="D1069">
        <v>-0.41</v>
      </c>
      <c r="E1069">
        <v>0</v>
      </c>
    </row>
    <row r="1070" spans="1:5" x14ac:dyDescent="0.55000000000000004">
      <c r="A1070">
        <v>201504</v>
      </c>
      <c r="B1070">
        <v>0.59</v>
      </c>
      <c r="C1070">
        <v>-3.04</v>
      </c>
      <c r="D1070">
        <v>1.88</v>
      </c>
      <c r="E1070">
        <v>0</v>
      </c>
    </row>
    <row r="1071" spans="1:5" x14ac:dyDescent="0.55000000000000004">
      <c r="A1071">
        <v>201505</v>
      </c>
      <c r="B1071">
        <v>1.36</v>
      </c>
      <c r="C1071">
        <v>0.89</v>
      </c>
      <c r="D1071">
        <v>-1.1000000000000001</v>
      </c>
      <c r="E1071">
        <v>0</v>
      </c>
    </row>
    <row r="1072" spans="1:5" x14ac:dyDescent="0.55000000000000004">
      <c r="A1072">
        <v>201506</v>
      </c>
      <c r="B1072">
        <v>-1.53</v>
      </c>
      <c r="C1072">
        <v>2.85</v>
      </c>
      <c r="D1072">
        <v>-0.74</v>
      </c>
      <c r="E1072">
        <v>0</v>
      </c>
    </row>
    <row r="1073" spans="1:5" x14ac:dyDescent="0.55000000000000004">
      <c r="A1073">
        <v>201507</v>
      </c>
      <c r="B1073">
        <v>1.54</v>
      </c>
      <c r="C1073">
        <v>-4.09</v>
      </c>
      <c r="D1073">
        <v>-4.21</v>
      </c>
      <c r="E1073">
        <v>0</v>
      </c>
    </row>
    <row r="1074" spans="1:5" x14ac:dyDescent="0.55000000000000004">
      <c r="A1074">
        <v>201508</v>
      </c>
      <c r="B1074">
        <v>-6.04</v>
      </c>
      <c r="C1074">
        <v>0.44</v>
      </c>
      <c r="D1074">
        <v>2.73</v>
      </c>
      <c r="E1074">
        <v>0</v>
      </c>
    </row>
    <row r="1075" spans="1:5" x14ac:dyDescent="0.55000000000000004">
      <c r="A1075">
        <v>201509</v>
      </c>
      <c r="B1075">
        <v>-3.07</v>
      </c>
      <c r="C1075">
        <v>-2.61</v>
      </c>
      <c r="D1075">
        <v>0.39</v>
      </c>
      <c r="E1075">
        <v>0</v>
      </c>
    </row>
    <row r="1076" spans="1:5" x14ac:dyDescent="0.55000000000000004">
      <c r="A1076">
        <v>201510</v>
      </c>
      <c r="B1076">
        <v>7.75</v>
      </c>
      <c r="C1076">
        <v>-1.98</v>
      </c>
      <c r="D1076">
        <v>-0.25</v>
      </c>
      <c r="E1076">
        <v>0</v>
      </c>
    </row>
    <row r="1077" spans="1:5" x14ac:dyDescent="0.55000000000000004">
      <c r="A1077">
        <v>201511</v>
      </c>
      <c r="B1077">
        <v>0.56000000000000005</v>
      </c>
      <c r="C1077">
        <v>3.68</v>
      </c>
      <c r="D1077">
        <v>-0.49</v>
      </c>
      <c r="E1077">
        <v>0</v>
      </c>
    </row>
    <row r="1078" spans="1:5" x14ac:dyDescent="0.55000000000000004">
      <c r="A1078">
        <v>201512</v>
      </c>
      <c r="B1078">
        <v>-2.17</v>
      </c>
      <c r="C1078">
        <v>-2.86</v>
      </c>
      <c r="D1078">
        <v>-2.4500000000000002</v>
      </c>
      <c r="E1078">
        <v>0.01</v>
      </c>
    </row>
    <row r="1079" spans="1:5" x14ac:dyDescent="0.55000000000000004">
      <c r="A1079">
        <v>201601</v>
      </c>
      <c r="B1079">
        <v>-5.77</v>
      </c>
      <c r="C1079">
        <v>-3.36</v>
      </c>
      <c r="D1079">
        <v>2.0099999999999998</v>
      </c>
      <c r="E1079">
        <v>0.01</v>
      </c>
    </row>
    <row r="1080" spans="1:5" x14ac:dyDescent="0.55000000000000004">
      <c r="A1080">
        <v>201602</v>
      </c>
      <c r="B1080">
        <v>-0.08</v>
      </c>
      <c r="C1080">
        <v>0.83</v>
      </c>
      <c r="D1080">
        <v>-0.59</v>
      </c>
      <c r="E1080">
        <v>0.02</v>
      </c>
    </row>
    <row r="1081" spans="1:5" x14ac:dyDescent="0.55000000000000004">
      <c r="A1081">
        <v>201603</v>
      </c>
      <c r="B1081">
        <v>6.96</v>
      </c>
      <c r="C1081">
        <v>0.82</v>
      </c>
      <c r="D1081">
        <v>1.1100000000000001</v>
      </c>
      <c r="E1081">
        <v>0.02</v>
      </c>
    </row>
    <row r="1082" spans="1:5" x14ac:dyDescent="0.55000000000000004">
      <c r="A1082">
        <v>201604</v>
      </c>
      <c r="B1082">
        <v>0.92</v>
      </c>
      <c r="C1082">
        <v>0.69</v>
      </c>
      <c r="D1082">
        <v>3.28</v>
      </c>
      <c r="E1082">
        <v>0.01</v>
      </c>
    </row>
    <row r="1083" spans="1:5" x14ac:dyDescent="0.55000000000000004">
      <c r="A1083">
        <v>201605</v>
      </c>
      <c r="B1083">
        <v>1.78</v>
      </c>
      <c r="C1083">
        <v>-0.27</v>
      </c>
      <c r="D1083">
        <v>-1.6</v>
      </c>
      <c r="E1083">
        <v>0.01</v>
      </c>
    </row>
    <row r="1084" spans="1:5" x14ac:dyDescent="0.55000000000000004">
      <c r="A1084">
        <v>201606</v>
      </c>
      <c r="B1084">
        <v>-0.05</v>
      </c>
      <c r="C1084">
        <v>0.64</v>
      </c>
      <c r="D1084">
        <v>-1.4</v>
      </c>
      <c r="E1084">
        <v>0.02</v>
      </c>
    </row>
    <row r="1085" spans="1:5" x14ac:dyDescent="0.55000000000000004">
      <c r="A1085">
        <v>201607</v>
      </c>
      <c r="B1085">
        <v>3.95</v>
      </c>
      <c r="C1085">
        <v>2.6</v>
      </c>
      <c r="D1085">
        <v>-1.23</v>
      </c>
      <c r="E1085">
        <v>0.02</v>
      </c>
    </row>
    <row r="1086" spans="1:5" x14ac:dyDescent="0.55000000000000004">
      <c r="A1086">
        <v>201608</v>
      </c>
      <c r="B1086">
        <v>0.5</v>
      </c>
      <c r="C1086">
        <v>1.1299999999999999</v>
      </c>
      <c r="D1086">
        <v>3.31</v>
      </c>
      <c r="E1086">
        <v>0.02</v>
      </c>
    </row>
    <row r="1087" spans="1:5" x14ac:dyDescent="0.55000000000000004">
      <c r="A1087">
        <v>201609</v>
      </c>
      <c r="B1087">
        <v>0.25</v>
      </c>
      <c r="C1087">
        <v>2.04</v>
      </c>
      <c r="D1087">
        <v>-1.21</v>
      </c>
      <c r="E1087">
        <v>0.02</v>
      </c>
    </row>
    <row r="1088" spans="1:5" x14ac:dyDescent="0.55000000000000004">
      <c r="A1088">
        <v>201610</v>
      </c>
      <c r="B1088">
        <v>-2.02</v>
      </c>
      <c r="C1088">
        <v>-4.43</v>
      </c>
      <c r="D1088">
        <v>4.07</v>
      </c>
      <c r="E1088">
        <v>0.02</v>
      </c>
    </row>
    <row r="1089" spans="1:5" x14ac:dyDescent="0.55000000000000004">
      <c r="A1089">
        <v>201611</v>
      </c>
      <c r="B1089">
        <v>4.8600000000000003</v>
      </c>
      <c r="C1089">
        <v>5.47</v>
      </c>
      <c r="D1089">
        <v>8.2200000000000006</v>
      </c>
      <c r="E1089">
        <v>0.01</v>
      </c>
    </row>
    <row r="1090" spans="1:5" x14ac:dyDescent="0.55000000000000004">
      <c r="A1090">
        <v>201612</v>
      </c>
      <c r="B1090">
        <v>1.82</v>
      </c>
      <c r="C1090">
        <v>0.11</v>
      </c>
      <c r="D1090">
        <v>3.51</v>
      </c>
      <c r="E1090">
        <v>0.03</v>
      </c>
    </row>
    <row r="1091" spans="1:5" x14ac:dyDescent="0.55000000000000004">
      <c r="A1091">
        <v>201701</v>
      </c>
      <c r="B1091">
        <v>1.94</v>
      </c>
      <c r="C1091">
        <v>-1.06</v>
      </c>
      <c r="D1091">
        <v>-2.81</v>
      </c>
      <c r="E1091">
        <v>0.04</v>
      </c>
    </row>
    <row r="1092" spans="1:5" x14ac:dyDescent="0.55000000000000004">
      <c r="A1092">
        <v>201702</v>
      </c>
      <c r="B1092">
        <v>3.57</v>
      </c>
      <c r="C1092">
        <v>-2.0099999999999998</v>
      </c>
      <c r="D1092">
        <v>-1.79</v>
      </c>
      <c r="E1092">
        <v>0.04</v>
      </c>
    </row>
    <row r="1093" spans="1:5" x14ac:dyDescent="0.55000000000000004">
      <c r="A1093">
        <v>201703</v>
      </c>
      <c r="B1093">
        <v>0.17</v>
      </c>
      <c r="C1093">
        <v>1.17</v>
      </c>
      <c r="D1093">
        <v>-3.33</v>
      </c>
      <c r="E1093">
        <v>0.03</v>
      </c>
    </row>
    <row r="1094" spans="1:5" x14ac:dyDescent="0.55000000000000004">
      <c r="A1094">
        <v>201704</v>
      </c>
      <c r="B1094">
        <v>1.0900000000000001</v>
      </c>
      <c r="C1094">
        <v>0.72</v>
      </c>
      <c r="D1094">
        <v>-2.11</v>
      </c>
      <c r="E1094">
        <v>0.05</v>
      </c>
    </row>
    <row r="1095" spans="1:5" x14ac:dyDescent="0.55000000000000004">
      <c r="A1095">
        <v>201705</v>
      </c>
      <c r="B1095">
        <v>1.06</v>
      </c>
      <c r="C1095">
        <v>-2.61</v>
      </c>
      <c r="D1095">
        <v>-3.67</v>
      </c>
      <c r="E1095">
        <v>0.06</v>
      </c>
    </row>
    <row r="1096" spans="1:5" x14ac:dyDescent="0.55000000000000004">
      <c r="A1096">
        <v>201706</v>
      </c>
      <c r="B1096">
        <v>0.78</v>
      </c>
      <c r="C1096">
        <v>2.15</v>
      </c>
      <c r="D1096">
        <v>1.45</v>
      </c>
      <c r="E1096">
        <v>0.06</v>
      </c>
    </row>
    <row r="1097" spans="1:5" x14ac:dyDescent="0.55000000000000004">
      <c r="A1097">
        <v>201707</v>
      </c>
      <c r="B1097">
        <v>1.87</v>
      </c>
      <c r="C1097">
        <v>-1.47</v>
      </c>
      <c r="D1097">
        <v>-0.36</v>
      </c>
      <c r="E1097">
        <v>7.0000000000000007E-2</v>
      </c>
    </row>
    <row r="1098" spans="1:5" x14ac:dyDescent="0.55000000000000004">
      <c r="A1098">
        <v>201708</v>
      </c>
      <c r="B1098">
        <v>0.16</v>
      </c>
      <c r="C1098">
        <v>-1.62</v>
      </c>
      <c r="D1098">
        <v>-2.19</v>
      </c>
      <c r="E1098">
        <v>0.09</v>
      </c>
    </row>
    <row r="1099" spans="1:5" x14ac:dyDescent="0.55000000000000004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55000000000000004">
      <c r="A1100">
        <v>201710</v>
      </c>
      <c r="B1100">
        <v>2.25</v>
      </c>
      <c r="C1100">
        <v>-1.95</v>
      </c>
      <c r="D1100">
        <v>0.12</v>
      </c>
      <c r="E1100">
        <v>0.09</v>
      </c>
    </row>
    <row r="1101" spans="1:5" x14ac:dyDescent="0.55000000000000004">
      <c r="A1101">
        <v>201711</v>
      </c>
      <c r="B1101">
        <v>3.12</v>
      </c>
      <c r="C1101">
        <v>-0.57999999999999996</v>
      </c>
      <c r="D1101">
        <v>-0.09</v>
      </c>
      <c r="E1101">
        <v>0.08</v>
      </c>
    </row>
    <row r="1102" spans="1:5" x14ac:dyDescent="0.55000000000000004">
      <c r="A1102">
        <v>201712</v>
      </c>
      <c r="B1102">
        <v>1.06</v>
      </c>
      <c r="C1102">
        <v>-1.29</v>
      </c>
      <c r="D1102">
        <v>0.17</v>
      </c>
      <c r="E1102">
        <v>0.09</v>
      </c>
    </row>
    <row r="1103" spans="1:5" x14ac:dyDescent="0.55000000000000004">
      <c r="A1103">
        <v>201801</v>
      </c>
      <c r="B1103">
        <v>5.58</v>
      </c>
      <c r="C1103">
        <v>-3.09</v>
      </c>
      <c r="D1103">
        <v>-1.32</v>
      </c>
      <c r="E1103">
        <v>0.11</v>
      </c>
    </row>
    <row r="1104" spans="1:5" x14ac:dyDescent="0.55000000000000004">
      <c r="A1104">
        <v>201802</v>
      </c>
      <c r="B1104">
        <v>-3.65</v>
      </c>
      <c r="C1104">
        <v>0.3</v>
      </c>
      <c r="D1104">
        <v>-1.01</v>
      </c>
      <c r="E1104">
        <v>0.11</v>
      </c>
    </row>
    <row r="1105" spans="1:5" x14ac:dyDescent="0.55000000000000004">
      <c r="A1105">
        <v>201803</v>
      </c>
      <c r="B1105">
        <v>-2.35</v>
      </c>
      <c r="C1105">
        <v>4.05</v>
      </c>
      <c r="D1105">
        <v>-0.12</v>
      </c>
      <c r="E1105">
        <v>0.12</v>
      </c>
    </row>
    <row r="1106" spans="1:5" x14ac:dyDescent="0.55000000000000004">
      <c r="A1106">
        <v>201804</v>
      </c>
      <c r="B1106">
        <v>0.28999999999999998</v>
      </c>
      <c r="C1106">
        <v>1.1299999999999999</v>
      </c>
      <c r="D1106">
        <v>0.5</v>
      </c>
      <c r="E1106">
        <v>0.14000000000000001</v>
      </c>
    </row>
    <row r="1107" spans="1:5" x14ac:dyDescent="0.55000000000000004">
      <c r="A1107">
        <v>201805</v>
      </c>
      <c r="B1107">
        <v>2.65</v>
      </c>
      <c r="C1107">
        <v>5.28</v>
      </c>
      <c r="D1107">
        <v>-3.15</v>
      </c>
      <c r="E1107">
        <v>0.14000000000000001</v>
      </c>
    </row>
    <row r="1108" spans="1:5" x14ac:dyDescent="0.55000000000000004">
      <c r="A1108">
        <v>201806</v>
      </c>
      <c r="B1108">
        <v>0.48</v>
      </c>
      <c r="C1108">
        <v>1.19</v>
      </c>
      <c r="D1108">
        <v>-2.31</v>
      </c>
      <c r="E1108">
        <v>0.14000000000000001</v>
      </c>
    </row>
    <row r="1109" spans="1:5" x14ac:dyDescent="0.55000000000000004">
      <c r="A1109">
        <v>201807</v>
      </c>
      <c r="B1109">
        <v>3.19</v>
      </c>
      <c r="C1109">
        <v>-2.21</v>
      </c>
      <c r="D1109">
        <v>0.56999999999999995</v>
      </c>
      <c r="E1109">
        <v>0.16</v>
      </c>
    </row>
    <row r="1110" spans="1:5" x14ac:dyDescent="0.55000000000000004">
      <c r="A1110">
        <v>201808</v>
      </c>
      <c r="B1110">
        <v>3.44</v>
      </c>
      <c r="C1110">
        <v>1.1499999999999999</v>
      </c>
      <c r="D1110">
        <v>-3.92</v>
      </c>
      <c r="E1110">
        <v>0.16</v>
      </c>
    </row>
    <row r="1111" spans="1:5" x14ac:dyDescent="0.55000000000000004">
      <c r="A1111">
        <v>201809</v>
      </c>
      <c r="B1111">
        <v>0.06</v>
      </c>
      <c r="C1111">
        <v>-2.2799999999999998</v>
      </c>
      <c r="D1111">
        <v>-1.63</v>
      </c>
      <c r="E1111">
        <v>0.15</v>
      </c>
    </row>
    <row r="1112" spans="1:5" x14ac:dyDescent="0.55000000000000004">
      <c r="A1112">
        <v>201810</v>
      </c>
      <c r="B1112">
        <v>-7.68</v>
      </c>
      <c r="C1112">
        <v>-4.78</v>
      </c>
      <c r="D1112">
        <v>3.46</v>
      </c>
      <c r="E1112">
        <v>0.19</v>
      </c>
    </row>
    <row r="1113" spans="1:5" x14ac:dyDescent="0.55000000000000004">
      <c r="A1113">
        <v>201811</v>
      </c>
      <c r="B1113">
        <v>1.69</v>
      </c>
      <c r="C1113">
        <v>-0.71</v>
      </c>
      <c r="D1113">
        <v>0.34</v>
      </c>
      <c r="E1113">
        <v>0.18</v>
      </c>
    </row>
    <row r="1114" spans="1:5" x14ac:dyDescent="0.55000000000000004">
      <c r="A1114">
        <v>201812</v>
      </c>
      <c r="B1114">
        <v>-9.5500000000000007</v>
      </c>
      <c r="C1114">
        <v>-2.48</v>
      </c>
      <c r="D1114">
        <v>-1.89</v>
      </c>
      <c r="E1114">
        <v>0.19</v>
      </c>
    </row>
    <row r="1115" spans="1:5" x14ac:dyDescent="0.55000000000000004">
      <c r="A1115">
        <v>201901</v>
      </c>
      <c r="B1115">
        <v>8.41</v>
      </c>
      <c r="C1115">
        <v>2.89</v>
      </c>
      <c r="D1115">
        <v>-0.46</v>
      </c>
      <c r="E1115">
        <v>0.21</v>
      </c>
    </row>
    <row r="1116" spans="1:5" x14ac:dyDescent="0.55000000000000004">
      <c r="A1116">
        <v>201902</v>
      </c>
      <c r="B1116">
        <v>3.4</v>
      </c>
      <c r="C1116">
        <v>2.12</v>
      </c>
      <c r="D1116">
        <v>-2.71</v>
      </c>
      <c r="E1116">
        <v>0.18</v>
      </c>
    </row>
    <row r="1117" spans="1:5" x14ac:dyDescent="0.55000000000000004">
      <c r="A1117">
        <v>201903</v>
      </c>
      <c r="B1117">
        <v>1.1000000000000001</v>
      </c>
      <c r="C1117">
        <v>-3.05</v>
      </c>
      <c r="D1117">
        <v>-4.1900000000000004</v>
      </c>
      <c r="E1117">
        <v>0.19</v>
      </c>
    </row>
    <row r="1118" spans="1:5" x14ac:dyDescent="0.55000000000000004">
      <c r="A1118">
        <v>201904</v>
      </c>
      <c r="B1118">
        <v>3.96</v>
      </c>
      <c r="C1118">
        <v>-1.75</v>
      </c>
      <c r="D1118">
        <v>2.02</v>
      </c>
      <c r="E1118">
        <v>0.21</v>
      </c>
    </row>
    <row r="1119" spans="1:5" x14ac:dyDescent="0.55000000000000004">
      <c r="A1119">
        <v>201905</v>
      </c>
      <c r="B1119">
        <v>-6.94</v>
      </c>
      <c r="C1119">
        <v>-1.18</v>
      </c>
      <c r="D1119">
        <v>-2.2799999999999998</v>
      </c>
      <c r="E1119">
        <v>0.21</v>
      </c>
    </row>
    <row r="1120" spans="1:5" x14ac:dyDescent="0.55000000000000004">
      <c r="A1120">
        <v>201906</v>
      </c>
      <c r="B1120">
        <v>6.93</v>
      </c>
      <c r="C1120">
        <v>0.22</v>
      </c>
      <c r="D1120">
        <v>-0.79</v>
      </c>
      <c r="E1120">
        <v>0.18</v>
      </c>
    </row>
    <row r="1121" spans="1:5" x14ac:dyDescent="0.55000000000000004">
      <c r="A1121">
        <v>201907</v>
      </c>
      <c r="B1121">
        <v>1.19</v>
      </c>
      <c r="C1121">
        <v>-2.08</v>
      </c>
      <c r="D1121">
        <v>0.34</v>
      </c>
      <c r="E1121">
        <v>0.19</v>
      </c>
    </row>
    <row r="1122" spans="1:5" x14ac:dyDescent="0.55000000000000004">
      <c r="A1122">
        <v>201908</v>
      </c>
      <c r="B1122">
        <v>-2.58</v>
      </c>
      <c r="C1122">
        <v>-2.4</v>
      </c>
      <c r="D1122">
        <v>-4.8499999999999996</v>
      </c>
      <c r="E1122">
        <v>0.16</v>
      </c>
    </row>
    <row r="1123" spans="1:5" x14ac:dyDescent="0.55000000000000004">
      <c r="A1123">
        <v>201909</v>
      </c>
      <c r="B1123">
        <v>1.43</v>
      </c>
      <c r="C1123">
        <v>-1.05</v>
      </c>
      <c r="D1123">
        <v>6.77</v>
      </c>
      <c r="E1123">
        <v>0.18</v>
      </c>
    </row>
    <row r="1124" spans="1:5" x14ac:dyDescent="0.55000000000000004">
      <c r="A1124">
        <v>201910</v>
      </c>
      <c r="B1124">
        <v>2.06</v>
      </c>
      <c r="C1124">
        <v>0.24</v>
      </c>
      <c r="D1124">
        <v>-1.88</v>
      </c>
      <c r="E1124">
        <v>0.15</v>
      </c>
    </row>
    <row r="1125" spans="1:5" x14ac:dyDescent="0.55000000000000004">
      <c r="A1125">
        <v>201911</v>
      </c>
      <c r="B1125">
        <v>3.87</v>
      </c>
      <c r="C1125">
        <v>0.91</v>
      </c>
      <c r="D1125">
        <v>-2.0499999999999998</v>
      </c>
      <c r="E1125">
        <v>0.12</v>
      </c>
    </row>
    <row r="1126" spans="1:5" x14ac:dyDescent="0.55000000000000004">
      <c r="A1126">
        <v>201912</v>
      </c>
      <c r="B1126">
        <v>2.77</v>
      </c>
      <c r="C1126">
        <v>0.67</v>
      </c>
      <c r="D1126">
        <v>1.91</v>
      </c>
      <c r="E1126">
        <v>0.14000000000000001</v>
      </c>
    </row>
    <row r="1127" spans="1:5" x14ac:dyDescent="0.55000000000000004">
      <c r="A1127">
        <v>202001</v>
      </c>
      <c r="B1127">
        <v>-0.11</v>
      </c>
      <c r="C1127">
        <v>-3.08</v>
      </c>
      <c r="D1127">
        <v>-6.27</v>
      </c>
      <c r="E1127">
        <v>0.13</v>
      </c>
    </row>
    <row r="1128" spans="1:5" x14ac:dyDescent="0.55000000000000004">
      <c r="A1128">
        <v>202002</v>
      </c>
      <c r="B1128">
        <v>-8.1300000000000008</v>
      </c>
      <c r="C1128">
        <v>1.02</v>
      </c>
      <c r="D1128">
        <v>-3.92</v>
      </c>
      <c r="E1128">
        <v>0.12</v>
      </c>
    </row>
    <row r="1129" spans="1:5" x14ac:dyDescent="0.55000000000000004">
      <c r="A1129">
        <v>202003</v>
      </c>
      <c r="B1129">
        <v>-13.38</v>
      </c>
      <c r="C1129">
        <v>-5.03</v>
      </c>
      <c r="D1129">
        <v>-13.96</v>
      </c>
      <c r="E1129">
        <v>0.12</v>
      </c>
    </row>
    <row r="1130" spans="1:5" x14ac:dyDescent="0.55000000000000004">
      <c r="A1130">
        <v>202004</v>
      </c>
      <c r="B1130">
        <v>13.65</v>
      </c>
      <c r="C1130">
        <v>2.75</v>
      </c>
      <c r="D1130">
        <v>-1.39</v>
      </c>
      <c r="E1130">
        <v>0</v>
      </c>
    </row>
    <row r="1131" spans="1:5" x14ac:dyDescent="0.55000000000000004">
      <c r="A1131">
        <v>202005</v>
      </c>
      <c r="B1131">
        <v>5.58</v>
      </c>
      <c r="C1131">
        <v>2.4900000000000002</v>
      </c>
      <c r="D1131">
        <v>-5.05</v>
      </c>
      <c r="E1131">
        <v>0.01</v>
      </c>
    </row>
    <row r="1132" spans="1:5" x14ac:dyDescent="0.55000000000000004">
      <c r="A1132">
        <v>202006</v>
      </c>
      <c r="B1132">
        <v>2.46</v>
      </c>
      <c r="C1132">
        <v>2.71</v>
      </c>
      <c r="D1132">
        <v>-2.35</v>
      </c>
      <c r="E1132">
        <v>0.01</v>
      </c>
    </row>
    <row r="1133" spans="1:5" x14ac:dyDescent="0.55000000000000004">
      <c r="A1133">
        <v>202007</v>
      </c>
      <c r="B1133">
        <v>5.77</v>
      </c>
      <c r="C1133">
        <v>-2.1800000000000002</v>
      </c>
      <c r="D1133">
        <v>-1.39</v>
      </c>
      <c r="E1133">
        <v>0.01</v>
      </c>
    </row>
    <row r="1134" spans="1:5" x14ac:dyDescent="0.55000000000000004">
      <c r="A1134">
        <v>202008</v>
      </c>
      <c r="B1134">
        <v>7.63</v>
      </c>
      <c r="C1134">
        <v>-0.25</v>
      </c>
      <c r="D1134">
        <v>-2.94</v>
      </c>
      <c r="E1134">
        <v>0.01</v>
      </c>
    </row>
    <row r="1135" spans="1:5" x14ac:dyDescent="0.55000000000000004">
      <c r="A1135">
        <v>202009</v>
      </c>
      <c r="B1135">
        <v>-3.63</v>
      </c>
      <c r="C1135">
        <v>0.06</v>
      </c>
      <c r="D1135">
        <v>-2.5099999999999998</v>
      </c>
      <c r="E1135">
        <v>0.01</v>
      </c>
    </row>
    <row r="1136" spans="1:5" x14ac:dyDescent="0.55000000000000004">
      <c r="A1136">
        <v>202010</v>
      </c>
      <c r="B1136">
        <v>-2.1</v>
      </c>
      <c r="C1136">
        <v>4.4400000000000004</v>
      </c>
      <c r="D1136">
        <v>4.03</v>
      </c>
      <c r="E1136">
        <v>0.01</v>
      </c>
    </row>
    <row r="1137" spans="1:5" x14ac:dyDescent="0.55000000000000004">
      <c r="A1137">
        <v>202011</v>
      </c>
      <c r="B1137">
        <v>12.47</v>
      </c>
      <c r="C1137">
        <v>5.48</v>
      </c>
      <c r="D1137">
        <v>2.11</v>
      </c>
      <c r="E1137">
        <v>0.01</v>
      </c>
    </row>
    <row r="1138" spans="1:5" x14ac:dyDescent="0.55000000000000004">
      <c r="A1138">
        <v>202012</v>
      </c>
      <c r="B1138">
        <v>4.63</v>
      </c>
      <c r="C1138">
        <v>4.8099999999999996</v>
      </c>
      <c r="D1138">
        <v>-1.36</v>
      </c>
      <c r="E1138">
        <v>0.01</v>
      </c>
    </row>
    <row r="1139" spans="1:5" x14ac:dyDescent="0.55000000000000004">
      <c r="A1139">
        <v>202101</v>
      </c>
      <c r="B1139">
        <v>-0.04</v>
      </c>
      <c r="C1139">
        <v>7.19</v>
      </c>
      <c r="D1139">
        <v>2.85</v>
      </c>
      <c r="E1139">
        <v>0</v>
      </c>
    </row>
    <row r="1140" spans="1:5" x14ac:dyDescent="0.55000000000000004">
      <c r="A1140">
        <v>202102</v>
      </c>
      <c r="B1140">
        <v>2.79</v>
      </c>
      <c r="C1140">
        <v>2.11</v>
      </c>
      <c r="D1140">
        <v>7.07</v>
      </c>
      <c r="E1140">
        <v>0</v>
      </c>
    </row>
    <row r="1142" spans="1:5" x14ac:dyDescent="0.55000000000000004">
      <c r="A1142" t="s">
        <v>399</v>
      </c>
    </row>
    <row r="1143" spans="1:5" x14ac:dyDescent="0.55000000000000004">
      <c r="A1143" t="s">
        <v>285</v>
      </c>
      <c r="B1143" t="s">
        <v>395</v>
      </c>
      <c r="C1143" t="s">
        <v>396</v>
      </c>
      <c r="D1143" t="s">
        <v>397</v>
      </c>
      <c r="E1143" t="s">
        <v>398</v>
      </c>
    </row>
    <row r="1144" spans="1:5" x14ac:dyDescent="0.55000000000000004">
      <c r="A1144">
        <v>1927</v>
      </c>
      <c r="B1144">
        <v>0.29469999999999996</v>
      </c>
      <c r="C1144">
        <v>-2.46E-2</v>
      </c>
      <c r="D1144">
        <v>-3.7499999999999999E-2</v>
      </c>
      <c r="E1144">
        <v>3.1200000000000002E-2</v>
      </c>
    </row>
    <row r="1145" spans="1:5" x14ac:dyDescent="0.55000000000000004">
      <c r="A1145">
        <v>1928</v>
      </c>
      <c r="B1145">
        <v>0.35389999999999999</v>
      </c>
      <c r="C1145">
        <v>4.41E-2</v>
      </c>
      <c r="D1145">
        <v>-5.8299999999999998E-2</v>
      </c>
      <c r="E1145">
        <v>3.56E-2</v>
      </c>
    </row>
    <row r="1146" spans="1:5" x14ac:dyDescent="0.55000000000000004">
      <c r="A1146">
        <v>1929</v>
      </c>
      <c r="B1146">
        <v>-0.19539999999999999</v>
      </c>
      <c r="C1146">
        <v>-0.30780000000000002</v>
      </c>
      <c r="D1146">
        <v>0.11960000000000001</v>
      </c>
      <c r="E1146">
        <v>4.7500000000000001E-2</v>
      </c>
    </row>
    <row r="1147" spans="1:5" x14ac:dyDescent="0.55000000000000004">
      <c r="A1147">
        <v>1930</v>
      </c>
      <c r="B1147">
        <v>-0.31230000000000002</v>
      </c>
      <c r="C1147">
        <v>-5.1900000000000002E-2</v>
      </c>
      <c r="D1147">
        <v>-0.1229</v>
      </c>
      <c r="E1147">
        <v>2.41E-2</v>
      </c>
    </row>
    <row r="1148" spans="1:5" x14ac:dyDescent="0.55000000000000004">
      <c r="A1148">
        <v>1931</v>
      </c>
      <c r="B1148">
        <v>-0.4511</v>
      </c>
      <c r="C1148">
        <v>3.5099999999999999E-2</v>
      </c>
      <c r="D1148">
        <v>-0.14319999999999999</v>
      </c>
      <c r="E1148">
        <v>1.0700000000000001E-2</v>
      </c>
    </row>
    <row r="1149" spans="1:5" x14ac:dyDescent="0.55000000000000004">
      <c r="A1149">
        <v>1932</v>
      </c>
      <c r="B1149">
        <v>-9.3900000000000011E-2</v>
      </c>
      <c r="C1149">
        <v>4.9100000000000005E-2</v>
      </c>
      <c r="D1149">
        <v>0.10490000000000001</v>
      </c>
      <c r="E1149">
        <v>9.5999999999999992E-3</v>
      </c>
    </row>
    <row r="1150" spans="1:5" x14ac:dyDescent="0.55000000000000004">
      <c r="A1150">
        <v>1933</v>
      </c>
      <c r="B1150">
        <v>0.57050000000000001</v>
      </c>
      <c r="C1150">
        <v>0.48859999999999998</v>
      </c>
      <c r="D1150">
        <v>0.28149999999999997</v>
      </c>
      <c r="E1150">
        <v>3.0000000000000001E-3</v>
      </c>
    </row>
    <row r="1151" spans="1:5" x14ac:dyDescent="0.55000000000000004">
      <c r="A1151">
        <v>1934</v>
      </c>
      <c r="B1151">
        <v>3.0200000000000001E-2</v>
      </c>
      <c r="C1151">
        <v>0.25429999999999997</v>
      </c>
      <c r="D1151">
        <v>-0.27379999999999999</v>
      </c>
      <c r="E1151">
        <v>1.6000000000000001E-3</v>
      </c>
    </row>
    <row r="1152" spans="1:5" x14ac:dyDescent="0.55000000000000004">
      <c r="A1152">
        <v>1935</v>
      </c>
      <c r="B1152">
        <v>0.4496</v>
      </c>
      <c r="C1152">
        <v>9.9900000000000003E-2</v>
      </c>
      <c r="D1152">
        <v>9.7799999999999998E-2</v>
      </c>
      <c r="E1152">
        <v>1.7000000000000001E-3</v>
      </c>
    </row>
    <row r="1153" spans="1:5" x14ac:dyDescent="0.55000000000000004">
      <c r="A1153">
        <v>1936</v>
      </c>
      <c r="B1153">
        <v>0.32069999999999999</v>
      </c>
      <c r="C1153">
        <v>0.1789</v>
      </c>
      <c r="D1153">
        <v>0.35859999999999997</v>
      </c>
      <c r="E1153">
        <v>1.8E-3</v>
      </c>
    </row>
    <row r="1154" spans="1:5" x14ac:dyDescent="0.55000000000000004">
      <c r="A1154">
        <v>1937</v>
      </c>
      <c r="B1154">
        <v>-0.34960000000000002</v>
      </c>
      <c r="C1154">
        <v>-0.14000000000000001</v>
      </c>
      <c r="D1154">
        <v>-3.9699999999999999E-2</v>
      </c>
      <c r="E1154">
        <v>3.0999999999999999E-3</v>
      </c>
    </row>
    <row r="1155" spans="1:5" x14ac:dyDescent="0.55000000000000004">
      <c r="A1155">
        <v>1938</v>
      </c>
      <c r="B1155">
        <v>0.2848</v>
      </c>
      <c r="C1155">
        <v>9.35E-2</v>
      </c>
      <c r="D1155">
        <v>-0.12179999999999999</v>
      </c>
      <c r="E1155">
        <v>-2.0000000000000001E-4</v>
      </c>
    </row>
    <row r="1156" spans="1:5" x14ac:dyDescent="0.55000000000000004">
      <c r="A1156">
        <v>1939</v>
      </c>
      <c r="B1156">
        <v>2.7000000000000003E-2</v>
      </c>
      <c r="C1156">
        <v>5.8499999999999996E-2</v>
      </c>
      <c r="D1156">
        <v>-0.19170000000000001</v>
      </c>
      <c r="E1156">
        <v>2.0000000000000001E-4</v>
      </c>
    </row>
    <row r="1157" spans="1:5" x14ac:dyDescent="0.55000000000000004">
      <c r="A1157">
        <v>1940</v>
      </c>
      <c r="B1157">
        <v>-7.1399999999999991E-2</v>
      </c>
      <c r="C1157">
        <v>7.9000000000000008E-3</v>
      </c>
      <c r="D1157">
        <v>-8.199999999999999E-3</v>
      </c>
      <c r="E1157">
        <v>0</v>
      </c>
    </row>
    <row r="1158" spans="1:5" x14ac:dyDescent="0.55000000000000004">
      <c r="A1158">
        <v>1941</v>
      </c>
      <c r="B1158">
        <v>-0.10529999999999999</v>
      </c>
      <c r="C1158">
        <v>-4.0399999999999998E-2</v>
      </c>
      <c r="D1158">
        <v>0.11130000000000001</v>
      </c>
      <c r="E1158">
        <v>5.9999999999999995E-4</v>
      </c>
    </row>
    <row r="1159" spans="1:5" x14ac:dyDescent="0.55000000000000004">
      <c r="A1159">
        <v>1942</v>
      </c>
      <c r="B1159">
        <v>0.16200000000000001</v>
      </c>
      <c r="C1159">
        <v>5.0499999999999996E-2</v>
      </c>
      <c r="D1159">
        <v>0.19870000000000002</v>
      </c>
      <c r="E1159">
        <v>2.7000000000000001E-3</v>
      </c>
    </row>
    <row r="1160" spans="1:5" x14ac:dyDescent="0.55000000000000004">
      <c r="A1160">
        <v>1943</v>
      </c>
      <c r="B1160">
        <v>0.27960000000000002</v>
      </c>
      <c r="C1160">
        <v>0.33350000000000002</v>
      </c>
      <c r="D1160">
        <v>0.38969999999999999</v>
      </c>
      <c r="E1160">
        <v>3.4999999999999996E-3</v>
      </c>
    </row>
    <row r="1161" spans="1:5" x14ac:dyDescent="0.55000000000000004">
      <c r="A1161">
        <v>1944</v>
      </c>
      <c r="B1161">
        <v>0.2097</v>
      </c>
      <c r="C1161">
        <v>0.17980000000000002</v>
      </c>
      <c r="D1161">
        <v>0.15609999999999999</v>
      </c>
      <c r="E1161">
        <v>3.3E-3</v>
      </c>
    </row>
    <row r="1162" spans="1:5" x14ac:dyDescent="0.55000000000000004">
      <c r="A1162">
        <v>1945</v>
      </c>
      <c r="B1162">
        <v>0.38380000000000003</v>
      </c>
      <c r="C1162">
        <v>0.25559999999999999</v>
      </c>
      <c r="D1162">
        <v>0.114</v>
      </c>
      <c r="E1162">
        <v>3.3E-3</v>
      </c>
    </row>
    <row r="1163" spans="1:5" x14ac:dyDescent="0.55000000000000004">
      <c r="A1163">
        <v>1946</v>
      </c>
      <c r="B1163">
        <v>-6.7299999999999999E-2</v>
      </c>
      <c r="C1163">
        <v>-3.7900000000000003E-2</v>
      </c>
      <c r="D1163">
        <v>2.98E-2</v>
      </c>
      <c r="E1163">
        <v>3.4999999999999996E-3</v>
      </c>
    </row>
    <row r="1164" spans="1:5" x14ac:dyDescent="0.55000000000000004">
      <c r="A1164">
        <v>1947</v>
      </c>
      <c r="B1164">
        <v>2.9500000000000002E-2</v>
      </c>
      <c r="C1164">
        <v>-7.0800000000000002E-2</v>
      </c>
      <c r="D1164">
        <v>9.7599999999999992E-2</v>
      </c>
      <c r="E1164">
        <v>5.0000000000000001E-3</v>
      </c>
    </row>
    <row r="1165" spans="1:5" x14ac:dyDescent="0.55000000000000004">
      <c r="A1165">
        <v>1948</v>
      </c>
      <c r="B1165">
        <v>1.0700000000000001E-2</v>
      </c>
      <c r="C1165">
        <v>-9.1400000000000009E-2</v>
      </c>
      <c r="D1165">
        <v>3.5200000000000002E-2</v>
      </c>
      <c r="E1165">
        <v>8.1000000000000013E-3</v>
      </c>
    </row>
    <row r="1166" spans="1:5" x14ac:dyDescent="0.55000000000000004">
      <c r="A1166">
        <v>1949</v>
      </c>
      <c r="B1166">
        <v>0.19120000000000001</v>
      </c>
      <c r="C1166">
        <v>3.9300000000000002E-2</v>
      </c>
      <c r="D1166">
        <v>-4.5499999999999999E-2</v>
      </c>
      <c r="E1166">
        <v>1.1000000000000001E-2</v>
      </c>
    </row>
    <row r="1167" spans="1:5" x14ac:dyDescent="0.55000000000000004">
      <c r="A1167">
        <v>1950</v>
      </c>
      <c r="B1167">
        <v>0.28820000000000001</v>
      </c>
      <c r="C1167">
        <v>9.300000000000001E-3</v>
      </c>
      <c r="D1167">
        <v>0.27010000000000001</v>
      </c>
      <c r="E1167">
        <v>1.2E-2</v>
      </c>
    </row>
    <row r="1168" spans="1:5" x14ac:dyDescent="0.55000000000000004">
      <c r="A1168">
        <v>1951</v>
      </c>
      <c r="B1168">
        <v>0.19219999999999998</v>
      </c>
      <c r="C1168">
        <v>-4.9299999999999997E-2</v>
      </c>
      <c r="D1168">
        <v>-5.9500000000000004E-2</v>
      </c>
      <c r="E1168">
        <v>1.49E-2</v>
      </c>
    </row>
    <row r="1169" spans="1:5" x14ac:dyDescent="0.55000000000000004">
      <c r="A1169">
        <v>1952</v>
      </c>
      <c r="B1169">
        <v>0.11800000000000001</v>
      </c>
      <c r="C1169">
        <v>-6.7099999999999993E-2</v>
      </c>
      <c r="D1169">
        <v>3.44E-2</v>
      </c>
      <c r="E1169">
        <v>1.66E-2</v>
      </c>
    </row>
    <row r="1170" spans="1:5" x14ac:dyDescent="0.55000000000000004">
      <c r="A1170">
        <v>1953</v>
      </c>
      <c r="B1170">
        <v>-1.0500000000000001E-2</v>
      </c>
      <c r="C1170">
        <v>-1.1699999999999999E-2</v>
      </c>
      <c r="D1170">
        <v>-7.7199999999999991E-2</v>
      </c>
      <c r="E1170">
        <v>1.8200000000000001E-2</v>
      </c>
    </row>
    <row r="1171" spans="1:5" x14ac:dyDescent="0.55000000000000004">
      <c r="A1171">
        <v>1954</v>
      </c>
      <c r="B1171">
        <v>0.49349999999999999</v>
      </c>
      <c r="C1171">
        <v>-2.18E-2</v>
      </c>
      <c r="D1171">
        <v>0.26200000000000001</v>
      </c>
      <c r="E1171">
        <v>8.6E-3</v>
      </c>
    </row>
    <row r="1172" spans="1:5" x14ac:dyDescent="0.55000000000000004">
      <c r="A1172">
        <v>1955</v>
      </c>
      <c r="B1172">
        <v>0.23749999999999999</v>
      </c>
      <c r="C1172">
        <v>-6.0400000000000002E-2</v>
      </c>
      <c r="D1172">
        <v>4.7899999999999998E-2</v>
      </c>
      <c r="E1172">
        <v>1.5700000000000002E-2</v>
      </c>
    </row>
    <row r="1173" spans="1:5" x14ac:dyDescent="0.55000000000000004">
      <c r="A1173">
        <v>1956</v>
      </c>
      <c r="B1173">
        <v>5.9000000000000004E-2</v>
      </c>
      <c r="C1173">
        <v>-9.1000000000000004E-3</v>
      </c>
      <c r="D1173">
        <v>-2.0299999999999999E-2</v>
      </c>
      <c r="E1173">
        <v>2.46E-2</v>
      </c>
    </row>
    <row r="1174" spans="1:5" x14ac:dyDescent="0.55000000000000004">
      <c r="A1174">
        <v>1957</v>
      </c>
      <c r="B1174">
        <v>-0.13159999999999999</v>
      </c>
      <c r="C1174">
        <v>-2.8399999999999998E-2</v>
      </c>
      <c r="D1174">
        <v>-6.1500000000000006E-2</v>
      </c>
      <c r="E1174">
        <v>3.1400000000000004E-2</v>
      </c>
    </row>
    <row r="1175" spans="1:5" x14ac:dyDescent="0.55000000000000004">
      <c r="A1175">
        <v>1958</v>
      </c>
      <c r="B1175">
        <v>0.43450000000000005</v>
      </c>
      <c r="C1175">
        <v>0.14710000000000001</v>
      </c>
      <c r="D1175">
        <v>0.13500000000000001</v>
      </c>
      <c r="E1175">
        <v>1.54E-2</v>
      </c>
    </row>
    <row r="1176" spans="1:5" x14ac:dyDescent="0.55000000000000004">
      <c r="A1176">
        <v>1959</v>
      </c>
      <c r="B1176">
        <v>9.7599999999999992E-2</v>
      </c>
      <c r="C1176">
        <v>5.6100000000000004E-2</v>
      </c>
      <c r="D1176">
        <v>1.47E-2</v>
      </c>
      <c r="E1176">
        <v>2.9500000000000002E-2</v>
      </c>
    </row>
    <row r="1177" spans="1:5" x14ac:dyDescent="0.55000000000000004">
      <c r="A1177">
        <v>1960</v>
      </c>
      <c r="B1177">
        <v>-1.46E-2</v>
      </c>
      <c r="C1177">
        <v>-2.8399999999999998E-2</v>
      </c>
      <c r="D1177">
        <v>-4.4000000000000004E-2</v>
      </c>
      <c r="E1177">
        <v>2.6600000000000002E-2</v>
      </c>
    </row>
    <row r="1178" spans="1:5" x14ac:dyDescent="0.55000000000000004">
      <c r="A1178">
        <v>1961</v>
      </c>
      <c r="B1178">
        <v>0.24809999999999999</v>
      </c>
      <c r="C1178">
        <v>1.3500000000000002E-2</v>
      </c>
      <c r="D1178">
        <v>5.5099999999999996E-2</v>
      </c>
      <c r="E1178">
        <v>2.1299999999999999E-2</v>
      </c>
    </row>
    <row r="1179" spans="1:5" x14ac:dyDescent="0.55000000000000004">
      <c r="A1179">
        <v>1962</v>
      </c>
      <c r="B1179">
        <v>-0.129</v>
      </c>
      <c r="C1179">
        <v>-8.3199999999999996E-2</v>
      </c>
      <c r="D1179">
        <v>8.9200000000000002E-2</v>
      </c>
      <c r="E1179">
        <v>2.7300000000000001E-2</v>
      </c>
    </row>
    <row r="1180" spans="1:5" x14ac:dyDescent="0.55000000000000004">
      <c r="A1180">
        <v>1963</v>
      </c>
      <c r="B1180">
        <v>0.1784</v>
      </c>
      <c r="C1180">
        <v>-6.0199999999999997E-2</v>
      </c>
      <c r="D1180">
        <v>0.1575</v>
      </c>
      <c r="E1180">
        <v>3.1200000000000002E-2</v>
      </c>
    </row>
    <row r="1181" spans="1:5" x14ac:dyDescent="0.55000000000000004">
      <c r="A1181">
        <v>1964</v>
      </c>
      <c r="B1181">
        <v>0.12539999999999998</v>
      </c>
      <c r="C1181">
        <v>-1.11E-2</v>
      </c>
      <c r="D1181">
        <v>0.1</v>
      </c>
      <c r="E1181">
        <v>3.5400000000000001E-2</v>
      </c>
    </row>
    <row r="1182" spans="1:5" x14ac:dyDescent="0.55000000000000004">
      <c r="A1182">
        <v>1965</v>
      </c>
      <c r="B1182">
        <v>0.1052</v>
      </c>
      <c r="C1182">
        <v>0.21870000000000001</v>
      </c>
      <c r="D1182">
        <v>7.2300000000000003E-2</v>
      </c>
      <c r="E1182">
        <v>3.9300000000000002E-2</v>
      </c>
    </row>
    <row r="1183" spans="1:5" x14ac:dyDescent="0.55000000000000004">
      <c r="A1183">
        <v>1966</v>
      </c>
      <c r="B1183">
        <v>-0.1351</v>
      </c>
      <c r="C1183">
        <v>2.7000000000000003E-2</v>
      </c>
      <c r="D1183">
        <v>-8.3999999999999995E-3</v>
      </c>
      <c r="E1183">
        <v>4.7599999999999996E-2</v>
      </c>
    </row>
    <row r="1184" spans="1:5" x14ac:dyDescent="0.55000000000000004">
      <c r="A1184">
        <v>1967</v>
      </c>
      <c r="B1184">
        <v>0.24489999999999998</v>
      </c>
      <c r="C1184">
        <v>0.50309999999999999</v>
      </c>
      <c r="D1184">
        <v>-7.5999999999999998E-2</v>
      </c>
      <c r="E1184">
        <v>4.2099999999999999E-2</v>
      </c>
    </row>
    <row r="1185" spans="1:5" x14ac:dyDescent="0.55000000000000004">
      <c r="A1185">
        <v>1968</v>
      </c>
      <c r="B1185">
        <v>8.7899999999999992E-2</v>
      </c>
      <c r="C1185">
        <v>0.24420000000000003</v>
      </c>
      <c r="D1185">
        <v>0.1837</v>
      </c>
      <c r="E1185">
        <v>5.21E-2</v>
      </c>
    </row>
    <row r="1186" spans="1:5" x14ac:dyDescent="0.55000000000000004">
      <c r="A1186">
        <v>1969</v>
      </c>
      <c r="B1186">
        <v>-0.1754</v>
      </c>
      <c r="C1186">
        <v>-0.13970000000000002</v>
      </c>
      <c r="D1186">
        <v>-0.1009</v>
      </c>
      <c r="E1186">
        <v>6.5799999999999997E-2</v>
      </c>
    </row>
    <row r="1187" spans="1:5" x14ac:dyDescent="0.55000000000000004">
      <c r="A1187">
        <v>1970</v>
      </c>
      <c r="B1187">
        <v>-6.4899999999999999E-2</v>
      </c>
      <c r="C1187">
        <v>-0.11810000000000001</v>
      </c>
      <c r="D1187">
        <v>0.21489999999999998</v>
      </c>
      <c r="E1187">
        <v>6.5199999999999994E-2</v>
      </c>
    </row>
    <row r="1188" spans="1:5" x14ac:dyDescent="0.55000000000000004">
      <c r="A1188">
        <v>1971</v>
      </c>
      <c r="B1188">
        <v>0.11779999999999999</v>
      </c>
      <c r="C1188">
        <v>5.5899999999999998E-2</v>
      </c>
      <c r="D1188">
        <v>-0.1119</v>
      </c>
      <c r="E1188">
        <v>4.3899999999999995E-2</v>
      </c>
    </row>
    <row r="1189" spans="1:5" x14ac:dyDescent="0.55000000000000004">
      <c r="A1189">
        <v>1972</v>
      </c>
      <c r="B1189">
        <v>0.1305</v>
      </c>
      <c r="C1189">
        <v>-0.11900000000000001</v>
      </c>
      <c r="D1189">
        <v>1.49E-2</v>
      </c>
      <c r="E1189">
        <v>3.8399999999999997E-2</v>
      </c>
    </row>
    <row r="1190" spans="1:5" x14ac:dyDescent="0.55000000000000004">
      <c r="A1190">
        <v>1973</v>
      </c>
      <c r="B1190">
        <v>-0.26190000000000002</v>
      </c>
      <c r="C1190">
        <v>-0.2339</v>
      </c>
      <c r="D1190">
        <v>0.17920000000000003</v>
      </c>
      <c r="E1190">
        <v>6.93E-2</v>
      </c>
    </row>
    <row r="1191" spans="1:5" x14ac:dyDescent="0.55000000000000004">
      <c r="A1191">
        <v>1974</v>
      </c>
      <c r="B1191">
        <v>-0.35749999999999998</v>
      </c>
      <c r="C1191">
        <v>-7.4000000000000003E-3</v>
      </c>
      <c r="D1191">
        <v>9.7100000000000006E-2</v>
      </c>
      <c r="E1191">
        <v>0.08</v>
      </c>
    </row>
    <row r="1192" spans="1:5" x14ac:dyDescent="0.55000000000000004">
      <c r="A1192">
        <v>1975</v>
      </c>
      <c r="B1192">
        <v>0.32439999999999997</v>
      </c>
      <c r="C1192">
        <v>0.15289999999999998</v>
      </c>
      <c r="D1192">
        <v>9.3900000000000011E-2</v>
      </c>
      <c r="E1192">
        <v>5.7999999999999996E-2</v>
      </c>
    </row>
    <row r="1193" spans="1:5" x14ac:dyDescent="0.55000000000000004">
      <c r="A1193">
        <v>1976</v>
      </c>
      <c r="B1193">
        <v>0.21909999999999999</v>
      </c>
      <c r="C1193">
        <v>0.1469</v>
      </c>
      <c r="D1193">
        <v>0.2445</v>
      </c>
      <c r="E1193">
        <v>5.0799999999999998E-2</v>
      </c>
    </row>
    <row r="1194" spans="1:5" x14ac:dyDescent="0.55000000000000004">
      <c r="A1194">
        <v>1977</v>
      </c>
      <c r="B1194">
        <v>-8.2599999999999993E-2</v>
      </c>
      <c r="C1194">
        <v>0.2293</v>
      </c>
      <c r="D1194">
        <v>7.4400000000000008E-2</v>
      </c>
      <c r="E1194">
        <v>5.1200000000000002E-2</v>
      </c>
    </row>
    <row r="1195" spans="1:5" x14ac:dyDescent="0.55000000000000004">
      <c r="A1195">
        <v>1978</v>
      </c>
      <c r="B1195">
        <v>1.03E-2</v>
      </c>
      <c r="C1195">
        <v>0.14400000000000002</v>
      </c>
      <c r="D1195">
        <v>3.0999999999999999E-3</v>
      </c>
      <c r="E1195">
        <v>7.1800000000000003E-2</v>
      </c>
    </row>
    <row r="1196" spans="1:5" x14ac:dyDescent="0.55000000000000004">
      <c r="A1196">
        <v>1979</v>
      </c>
      <c r="B1196">
        <v>0.13089999999999999</v>
      </c>
      <c r="C1196">
        <v>0.21170000000000003</v>
      </c>
      <c r="D1196">
        <v>-2.3599999999999999E-2</v>
      </c>
      <c r="E1196">
        <v>0.1038</v>
      </c>
    </row>
    <row r="1197" spans="1:5" x14ac:dyDescent="0.55000000000000004">
      <c r="A1197">
        <v>1980</v>
      </c>
      <c r="B1197">
        <v>0.2213</v>
      </c>
      <c r="C1197">
        <v>5.5099999999999996E-2</v>
      </c>
      <c r="D1197">
        <v>-0.25030000000000002</v>
      </c>
      <c r="E1197">
        <v>0.1124</v>
      </c>
    </row>
    <row r="1198" spans="1:5" x14ac:dyDescent="0.55000000000000004">
      <c r="A1198">
        <v>1981</v>
      </c>
      <c r="B1198">
        <v>-0.18129999999999999</v>
      </c>
      <c r="C1198">
        <v>7.22E-2</v>
      </c>
      <c r="D1198">
        <v>0.25019999999999998</v>
      </c>
      <c r="E1198">
        <v>0.14710000000000001</v>
      </c>
    </row>
    <row r="1199" spans="1:5" x14ac:dyDescent="0.55000000000000004">
      <c r="A1199">
        <v>1982</v>
      </c>
      <c r="B1199">
        <v>0.1066</v>
      </c>
      <c r="C1199">
        <v>8.8499999999999995E-2</v>
      </c>
      <c r="D1199">
        <v>0.13369999999999999</v>
      </c>
      <c r="E1199">
        <v>0.10539999999999999</v>
      </c>
    </row>
    <row r="1200" spans="1:5" x14ac:dyDescent="0.55000000000000004">
      <c r="A1200">
        <v>1983</v>
      </c>
      <c r="B1200">
        <v>0.13739999999999999</v>
      </c>
      <c r="C1200">
        <v>0.13619999999999999</v>
      </c>
      <c r="D1200">
        <v>0.20760000000000001</v>
      </c>
      <c r="E1200">
        <v>8.8000000000000009E-2</v>
      </c>
    </row>
    <row r="1201" spans="1:5" x14ac:dyDescent="0.55000000000000004">
      <c r="A1201">
        <v>1984</v>
      </c>
      <c r="B1201">
        <v>-6.0499999999999998E-2</v>
      </c>
      <c r="C1201">
        <v>-8.3800000000000013E-2</v>
      </c>
      <c r="D1201">
        <v>0.19600000000000001</v>
      </c>
      <c r="E1201">
        <v>9.849999999999999E-2</v>
      </c>
    </row>
    <row r="1202" spans="1:5" x14ac:dyDescent="0.55000000000000004">
      <c r="A1202">
        <v>1985</v>
      </c>
      <c r="B1202">
        <v>0.24909999999999999</v>
      </c>
      <c r="C1202">
        <v>1.7000000000000001E-3</v>
      </c>
      <c r="D1202">
        <v>1.3899999999999999E-2</v>
      </c>
      <c r="E1202">
        <v>7.7199999999999991E-2</v>
      </c>
    </row>
    <row r="1203" spans="1:5" x14ac:dyDescent="0.55000000000000004">
      <c r="A1203">
        <v>1986</v>
      </c>
      <c r="B1203">
        <v>0.1012</v>
      </c>
      <c r="C1203">
        <v>-9.6699999999999994E-2</v>
      </c>
      <c r="D1203">
        <v>9.2600000000000002E-2</v>
      </c>
      <c r="E1203">
        <v>6.1600000000000002E-2</v>
      </c>
    </row>
    <row r="1204" spans="1:5" x14ac:dyDescent="0.55000000000000004">
      <c r="A1204">
        <v>1987</v>
      </c>
      <c r="B1204">
        <v>-3.8699999999999998E-2</v>
      </c>
      <c r="C1204">
        <v>-0.11</v>
      </c>
      <c r="D1204">
        <v>-1.72E-2</v>
      </c>
      <c r="E1204">
        <v>5.4699999999999999E-2</v>
      </c>
    </row>
    <row r="1205" spans="1:5" x14ac:dyDescent="0.55000000000000004">
      <c r="A1205">
        <v>1988</v>
      </c>
      <c r="B1205">
        <v>0.11550000000000001</v>
      </c>
      <c r="C1205">
        <v>5.8799999999999998E-2</v>
      </c>
      <c r="D1205">
        <v>0.14810000000000001</v>
      </c>
      <c r="E1205">
        <v>6.3500000000000001E-2</v>
      </c>
    </row>
    <row r="1206" spans="1:5" x14ac:dyDescent="0.55000000000000004">
      <c r="A1206">
        <v>1989</v>
      </c>
      <c r="B1206">
        <v>0.20489999999999997</v>
      </c>
      <c r="C1206">
        <v>-0.127</v>
      </c>
      <c r="D1206">
        <v>-4.2199999999999994E-2</v>
      </c>
      <c r="E1206">
        <v>8.3699999999999997E-2</v>
      </c>
    </row>
    <row r="1207" spans="1:5" x14ac:dyDescent="0.55000000000000004">
      <c r="A1207">
        <v>1990</v>
      </c>
      <c r="B1207">
        <v>-0.13949999999999999</v>
      </c>
      <c r="C1207">
        <v>-0.14169999999999999</v>
      </c>
      <c r="D1207">
        <v>-0.10199999999999999</v>
      </c>
      <c r="E1207">
        <v>7.8100000000000003E-2</v>
      </c>
    </row>
    <row r="1208" spans="1:5" x14ac:dyDescent="0.55000000000000004">
      <c r="A1208">
        <v>1991</v>
      </c>
      <c r="B1208">
        <v>0.2918</v>
      </c>
      <c r="C1208">
        <v>0.161</v>
      </c>
      <c r="D1208">
        <v>-0.1439</v>
      </c>
      <c r="E1208">
        <v>5.5999999999999994E-2</v>
      </c>
    </row>
    <row r="1209" spans="1:5" x14ac:dyDescent="0.55000000000000004">
      <c r="A1209">
        <v>1992</v>
      </c>
      <c r="B1209">
        <v>6.2300000000000001E-2</v>
      </c>
      <c r="C1209">
        <v>7.5399999999999995E-2</v>
      </c>
      <c r="D1209">
        <v>0.24579999999999999</v>
      </c>
      <c r="E1209">
        <v>3.5099999999999999E-2</v>
      </c>
    </row>
    <row r="1210" spans="1:5" x14ac:dyDescent="0.55000000000000004">
      <c r="A1210">
        <v>1993</v>
      </c>
      <c r="B1210">
        <v>8.2100000000000006E-2</v>
      </c>
      <c r="C1210">
        <v>6.3700000000000007E-2</v>
      </c>
      <c r="D1210">
        <v>0.1714</v>
      </c>
      <c r="E1210">
        <v>2.8999999999999998E-2</v>
      </c>
    </row>
    <row r="1211" spans="1:5" x14ac:dyDescent="0.55000000000000004">
      <c r="A1211">
        <v>1994</v>
      </c>
      <c r="B1211">
        <v>-4.0999999999999995E-2</v>
      </c>
      <c r="C1211">
        <v>-4.5000000000000005E-3</v>
      </c>
      <c r="D1211">
        <v>-9.3999999999999986E-3</v>
      </c>
      <c r="E1211">
        <v>3.9E-2</v>
      </c>
    </row>
    <row r="1212" spans="1:5" x14ac:dyDescent="0.55000000000000004">
      <c r="A1212">
        <v>1995</v>
      </c>
      <c r="B1212">
        <v>0.31219999999999998</v>
      </c>
      <c r="C1212">
        <v>-0.1024</v>
      </c>
      <c r="D1212">
        <v>6.4199999999999993E-2</v>
      </c>
      <c r="E1212">
        <v>5.5999999999999994E-2</v>
      </c>
    </row>
    <row r="1213" spans="1:5" x14ac:dyDescent="0.55000000000000004">
      <c r="A1213">
        <v>1996</v>
      </c>
      <c r="B1213">
        <v>0.15960000000000002</v>
      </c>
      <c r="C1213">
        <v>-4.41E-2</v>
      </c>
      <c r="D1213">
        <v>8.2400000000000001E-2</v>
      </c>
      <c r="E1213">
        <v>5.21E-2</v>
      </c>
    </row>
    <row r="1214" spans="1:5" x14ac:dyDescent="0.55000000000000004">
      <c r="A1214">
        <v>1997</v>
      </c>
      <c r="B1214">
        <v>0.2596</v>
      </c>
      <c r="C1214">
        <v>-8.1199999999999994E-2</v>
      </c>
      <c r="D1214">
        <v>0.19359999999999999</v>
      </c>
      <c r="E1214">
        <v>5.2600000000000001E-2</v>
      </c>
    </row>
    <row r="1215" spans="1:5" x14ac:dyDescent="0.55000000000000004">
      <c r="A1215">
        <v>1998</v>
      </c>
      <c r="B1215">
        <v>0.1946</v>
      </c>
      <c r="C1215">
        <v>-0.25619999999999998</v>
      </c>
      <c r="D1215">
        <v>-9.8800000000000013E-2</v>
      </c>
      <c r="E1215">
        <v>4.8600000000000004E-2</v>
      </c>
    </row>
    <row r="1216" spans="1:5" x14ac:dyDescent="0.55000000000000004">
      <c r="A1216">
        <v>1999</v>
      </c>
      <c r="B1216">
        <v>0.20569999999999999</v>
      </c>
      <c r="C1216">
        <v>0.15179999999999999</v>
      </c>
      <c r="D1216">
        <v>-0.31629999999999997</v>
      </c>
      <c r="E1216">
        <v>4.6799999999999994E-2</v>
      </c>
    </row>
    <row r="1217" spans="1:5" x14ac:dyDescent="0.55000000000000004">
      <c r="A1217">
        <v>2000</v>
      </c>
      <c r="B1217">
        <v>-0.17600000000000002</v>
      </c>
      <c r="C1217">
        <v>-5.1699999999999996E-2</v>
      </c>
      <c r="D1217">
        <v>0.4607</v>
      </c>
      <c r="E1217">
        <v>5.8899999999999994E-2</v>
      </c>
    </row>
    <row r="1218" spans="1:5" x14ac:dyDescent="0.55000000000000004">
      <c r="A1218">
        <v>2001</v>
      </c>
      <c r="B1218">
        <v>-0.152</v>
      </c>
      <c r="C1218">
        <v>0.1827</v>
      </c>
      <c r="D1218">
        <v>0.1867</v>
      </c>
      <c r="E1218">
        <v>3.8300000000000001E-2</v>
      </c>
    </row>
    <row r="1219" spans="1:5" x14ac:dyDescent="0.55000000000000004">
      <c r="A1219">
        <v>2002</v>
      </c>
      <c r="B1219">
        <v>-0.22760000000000002</v>
      </c>
      <c r="C1219">
        <v>3.95E-2</v>
      </c>
      <c r="D1219">
        <v>8.199999999999999E-2</v>
      </c>
      <c r="E1219">
        <v>1.6500000000000001E-2</v>
      </c>
    </row>
    <row r="1220" spans="1:5" x14ac:dyDescent="0.55000000000000004">
      <c r="A1220">
        <v>2003</v>
      </c>
      <c r="B1220">
        <v>0.3075</v>
      </c>
      <c r="C1220">
        <v>0.25989999999999996</v>
      </c>
      <c r="D1220">
        <v>4.0599999999999997E-2</v>
      </c>
      <c r="E1220">
        <v>1.0200000000000001E-2</v>
      </c>
    </row>
    <row r="1221" spans="1:5" x14ac:dyDescent="0.55000000000000004">
      <c r="A1221">
        <v>2004</v>
      </c>
      <c r="B1221">
        <v>0.1072</v>
      </c>
      <c r="C1221">
        <v>4.1799999999999997E-2</v>
      </c>
      <c r="D1221">
        <v>7.4700000000000003E-2</v>
      </c>
      <c r="E1221">
        <v>1.2E-2</v>
      </c>
    </row>
    <row r="1222" spans="1:5" x14ac:dyDescent="0.55000000000000004">
      <c r="A1222">
        <v>2005</v>
      </c>
      <c r="B1222">
        <v>3.0899999999999997E-2</v>
      </c>
      <c r="C1222">
        <v>-2.4900000000000002E-2</v>
      </c>
      <c r="D1222">
        <v>9.6300000000000011E-2</v>
      </c>
      <c r="E1222">
        <v>2.98E-2</v>
      </c>
    </row>
    <row r="1223" spans="1:5" x14ac:dyDescent="0.55000000000000004">
      <c r="A1223">
        <v>2006</v>
      </c>
      <c r="B1223">
        <v>0.106</v>
      </c>
      <c r="C1223">
        <v>1.7000000000000001E-3</v>
      </c>
      <c r="D1223">
        <v>0.12119999999999999</v>
      </c>
      <c r="E1223">
        <v>4.8000000000000001E-2</v>
      </c>
    </row>
    <row r="1224" spans="1:5" x14ac:dyDescent="0.55000000000000004">
      <c r="A1224">
        <v>2007</v>
      </c>
      <c r="B1224">
        <v>1.04E-2</v>
      </c>
      <c r="C1224">
        <v>-6.93E-2</v>
      </c>
      <c r="D1224">
        <v>-0.17019999999999999</v>
      </c>
      <c r="E1224">
        <v>4.6600000000000003E-2</v>
      </c>
    </row>
    <row r="1225" spans="1:5" x14ac:dyDescent="0.55000000000000004">
      <c r="A1225">
        <v>2008</v>
      </c>
      <c r="B1225">
        <v>-0.38340000000000002</v>
      </c>
      <c r="C1225">
        <v>2.7999999999999997E-2</v>
      </c>
      <c r="D1225">
        <v>5.6999999999999993E-3</v>
      </c>
      <c r="E1225">
        <v>1.6E-2</v>
      </c>
    </row>
    <row r="1226" spans="1:5" x14ac:dyDescent="0.55000000000000004">
      <c r="A1226">
        <v>2009</v>
      </c>
      <c r="B1226">
        <v>0.28260000000000002</v>
      </c>
      <c r="C1226">
        <v>9.5600000000000004E-2</v>
      </c>
      <c r="D1226">
        <v>-9.2100000000000015E-2</v>
      </c>
      <c r="E1226">
        <v>1E-3</v>
      </c>
    </row>
    <row r="1227" spans="1:5" x14ac:dyDescent="0.55000000000000004">
      <c r="A1227">
        <v>2010</v>
      </c>
      <c r="B1227">
        <v>0.17370000000000002</v>
      </c>
      <c r="C1227">
        <v>0.13900000000000001</v>
      </c>
      <c r="D1227">
        <v>-5.33E-2</v>
      </c>
      <c r="E1227">
        <v>1.1999999999999999E-3</v>
      </c>
    </row>
    <row r="1228" spans="1:5" x14ac:dyDescent="0.55000000000000004">
      <c r="A1228">
        <v>2011</v>
      </c>
      <c r="B1228">
        <v>4.4000000000000003E-3</v>
      </c>
      <c r="C1228">
        <v>-5.79E-2</v>
      </c>
      <c r="D1228">
        <v>-8.4000000000000005E-2</v>
      </c>
      <c r="E1228">
        <v>4.0000000000000002E-4</v>
      </c>
    </row>
    <row r="1229" spans="1:5" x14ac:dyDescent="0.55000000000000004">
      <c r="A1229">
        <v>2012</v>
      </c>
      <c r="B1229">
        <v>0.16269999999999998</v>
      </c>
      <c r="C1229">
        <v>-1.0200000000000001E-2</v>
      </c>
      <c r="D1229">
        <v>9.9700000000000011E-2</v>
      </c>
      <c r="E1229">
        <v>5.9999999999999995E-4</v>
      </c>
    </row>
    <row r="1230" spans="1:5" x14ac:dyDescent="0.55000000000000004">
      <c r="A1230">
        <v>2013</v>
      </c>
      <c r="B1230">
        <v>0.35200000000000004</v>
      </c>
      <c r="C1230">
        <v>6.8499999999999991E-2</v>
      </c>
      <c r="D1230">
        <v>2.53E-2</v>
      </c>
      <c r="E1230">
        <v>2.0000000000000001E-4</v>
      </c>
    </row>
    <row r="1231" spans="1:5" x14ac:dyDescent="0.55000000000000004">
      <c r="A1231">
        <v>2014</v>
      </c>
      <c r="B1231">
        <v>0.11710000000000001</v>
      </c>
      <c r="C1231">
        <v>-7.9399999999999998E-2</v>
      </c>
      <c r="D1231">
        <v>-1.52E-2</v>
      </c>
      <c r="E1231">
        <v>2.0000000000000001E-4</v>
      </c>
    </row>
    <row r="1232" spans="1:5" x14ac:dyDescent="0.55000000000000004">
      <c r="A1232">
        <v>2015</v>
      </c>
      <c r="B1232">
        <v>8.0000000000000004E-4</v>
      </c>
      <c r="C1232">
        <v>-3.9599999999999996E-2</v>
      </c>
      <c r="D1232">
        <v>-9.5000000000000001E-2</v>
      </c>
      <c r="E1232">
        <v>2.0000000000000001E-4</v>
      </c>
    </row>
    <row r="1233" spans="1:6" x14ac:dyDescent="0.55000000000000004">
      <c r="A1233">
        <v>2016</v>
      </c>
      <c r="B1233">
        <v>0.13300000000000001</v>
      </c>
      <c r="C1233">
        <v>6.5299999999999997E-2</v>
      </c>
      <c r="D1233">
        <v>0.2286</v>
      </c>
      <c r="E1233">
        <v>2E-3</v>
      </c>
    </row>
    <row r="1234" spans="1:6" x14ac:dyDescent="0.55000000000000004">
      <c r="A1234">
        <v>2017</v>
      </c>
      <c r="B1234">
        <v>0.21510000000000001</v>
      </c>
      <c r="C1234">
        <v>-4.9599999999999998E-2</v>
      </c>
      <c r="D1234">
        <v>-0.1384</v>
      </c>
      <c r="E1234">
        <v>8.0000000000000002E-3</v>
      </c>
    </row>
    <row r="1235" spans="1:6" x14ac:dyDescent="0.55000000000000004">
      <c r="A1235">
        <v>2018</v>
      </c>
      <c r="B1235">
        <v>-6.93E-2</v>
      </c>
      <c r="C1235">
        <v>-3.15E-2</v>
      </c>
      <c r="D1235">
        <v>-9.3399999999999997E-2</v>
      </c>
      <c r="E1235">
        <v>1.8100000000000002E-2</v>
      </c>
    </row>
    <row r="1236" spans="1:6" x14ac:dyDescent="0.55000000000000004">
      <c r="A1236">
        <v>2019</v>
      </c>
      <c r="B1236">
        <v>0.2828</v>
      </c>
      <c r="C1236">
        <v>-6.2600000000000003E-2</v>
      </c>
      <c r="D1236">
        <v>-0.10679999999999999</v>
      </c>
      <c r="E1236">
        <v>2.1400000000000002E-2</v>
      </c>
    </row>
    <row r="1237" spans="1:6" x14ac:dyDescent="0.55000000000000004">
      <c r="A1237">
        <v>2020</v>
      </c>
      <c r="B1237">
        <v>0.23670000000000002</v>
      </c>
      <c r="C1237">
        <v>0.13070000000000001</v>
      </c>
      <c r="D1237">
        <v>-0.47200000000000003</v>
      </c>
      <c r="E1237">
        <v>4.4000000000000003E-3</v>
      </c>
    </row>
    <row r="1238" spans="1:6" x14ac:dyDescent="0.55000000000000004">
      <c r="A1238" s="69" t="s">
        <v>387</v>
      </c>
      <c r="B1238" s="72">
        <f>AVERAGE(B1144:B1237)</f>
        <v>8.7121276595744687E-2</v>
      </c>
      <c r="C1238" s="72">
        <f t="shared" ref="C1238:E1238" si="0">AVERAGE(C1144:C1237)</f>
        <v>3.0930851063829791E-2</v>
      </c>
      <c r="D1238" s="72">
        <f t="shared" si="0"/>
        <v>3.9715957446808517E-2</v>
      </c>
      <c r="E1238" s="72">
        <f t="shared" si="0"/>
        <v>3.338617021276595E-2</v>
      </c>
      <c r="F1238" s="72">
        <v>100</v>
      </c>
    </row>
    <row r="1242" spans="1:6" x14ac:dyDescent="0.55000000000000004">
      <c r="A1242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874-8495-4E52-A32B-8AB820D9F5C0}">
  <dimension ref="A2:B14"/>
  <sheetViews>
    <sheetView showGridLines="0" workbookViewId="0">
      <selection activeCell="A2" sqref="A2"/>
    </sheetView>
  </sheetViews>
  <sheetFormatPr defaultRowHeight="14.4" x14ac:dyDescent="0.55000000000000004"/>
  <cols>
    <col min="2" max="2" width="69.1015625" bestFit="1" customWidth="1"/>
  </cols>
  <sheetData>
    <row r="2" spans="1:2" ht="35.700000000000003" x14ac:dyDescent="1.3">
      <c r="A2" s="283" t="s">
        <v>521</v>
      </c>
    </row>
    <row r="5" spans="1:2" ht="18.3" x14ac:dyDescent="0.7">
      <c r="B5" s="286" t="s">
        <v>522</v>
      </c>
    </row>
    <row r="6" spans="1:2" ht="49.2" x14ac:dyDescent="0.55000000000000004">
      <c r="B6" s="285" t="s">
        <v>494</v>
      </c>
    </row>
    <row r="8" spans="1:2" ht="18.3" x14ac:dyDescent="0.7">
      <c r="B8" s="286" t="s">
        <v>523</v>
      </c>
    </row>
    <row r="9" spans="1:2" x14ac:dyDescent="0.55000000000000004">
      <c r="B9" s="285" t="s">
        <v>524</v>
      </c>
    </row>
    <row r="13" spans="1:2" x14ac:dyDescent="0.55000000000000004">
      <c r="A13" s="287" t="s">
        <v>525</v>
      </c>
      <c r="B13" s="284" t="s">
        <v>526</v>
      </c>
    </row>
    <row r="14" spans="1:2" x14ac:dyDescent="0.55000000000000004">
      <c r="B14" s="2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BCFD-8221-4B9E-B7FD-B16FF0FF5875}">
  <sheetPr>
    <tabColor rgb="FF00B0F0"/>
  </sheetPr>
  <dimension ref="B1:D25"/>
  <sheetViews>
    <sheetView showGridLines="0" tabSelected="1" zoomScale="70" zoomScaleNormal="70" workbookViewId="0">
      <selection activeCell="C25" sqref="C25"/>
    </sheetView>
  </sheetViews>
  <sheetFormatPr defaultRowHeight="15.6" x14ac:dyDescent="0.55000000000000004"/>
  <cols>
    <col min="1" max="1" width="8.83984375" style="158"/>
    <col min="2" max="2" width="28" style="158" customWidth="1"/>
    <col min="3" max="3" width="24.83984375" style="158" customWidth="1"/>
    <col min="4" max="16384" width="8.83984375" style="158"/>
  </cols>
  <sheetData>
    <row r="1" spans="2:4" ht="15.9" thickBot="1" x14ac:dyDescent="0.6"/>
    <row r="2" spans="2:4" ht="61.2" x14ac:dyDescent="0.55000000000000004">
      <c r="B2" s="159" t="s">
        <v>493</v>
      </c>
      <c r="C2" s="160" t="s">
        <v>494</v>
      </c>
    </row>
    <row r="3" spans="2:4" x14ac:dyDescent="0.55000000000000004">
      <c r="B3" s="161"/>
      <c r="C3" s="162"/>
    </row>
    <row r="4" spans="2:4" x14ac:dyDescent="0.55000000000000004">
      <c r="B4" s="161"/>
      <c r="C4" s="162"/>
    </row>
    <row r="5" spans="2:4" x14ac:dyDescent="0.55000000000000004">
      <c r="B5" s="161" t="s">
        <v>495</v>
      </c>
      <c r="C5" s="163">
        <v>44291</v>
      </c>
    </row>
    <row r="6" spans="2:4" ht="30.6" x14ac:dyDescent="0.55000000000000004">
      <c r="B6" s="161" t="s">
        <v>496</v>
      </c>
      <c r="C6" s="164" t="str">
        <f>Dell_Financial_statements!C1</f>
        <v>DELL TECHNOLOGIES INC</v>
      </c>
    </row>
    <row r="7" spans="2:4" ht="30.6" x14ac:dyDescent="0.55000000000000004">
      <c r="B7" s="161" t="s">
        <v>497</v>
      </c>
      <c r="C7" s="164" t="str">
        <f>Dell_Financial_statements!C2</f>
        <v>DELL</v>
      </c>
    </row>
    <row r="8" spans="2:4" ht="30.6" x14ac:dyDescent="0.55000000000000004">
      <c r="B8" s="161" t="s">
        <v>498</v>
      </c>
      <c r="C8" s="164" t="str">
        <f>Dell_Financial_statements!C3</f>
        <v>3571</v>
      </c>
    </row>
    <row r="9" spans="2:4" x14ac:dyDescent="0.55000000000000004">
      <c r="B9" s="161"/>
      <c r="C9" s="164"/>
    </row>
    <row r="10" spans="2:4" x14ac:dyDescent="0.55000000000000004">
      <c r="B10" s="161"/>
      <c r="C10" s="164"/>
    </row>
    <row r="11" spans="2:4" x14ac:dyDescent="0.55000000000000004">
      <c r="B11" s="161" t="s">
        <v>499</v>
      </c>
      <c r="C11" s="165">
        <f>Proforma!current_price</f>
        <v>89</v>
      </c>
    </row>
    <row r="12" spans="2:4" x14ac:dyDescent="0.55000000000000004">
      <c r="B12" s="161" t="s">
        <v>500</v>
      </c>
      <c r="C12" s="166">
        <f>Proforma!F18</f>
        <v>749</v>
      </c>
    </row>
    <row r="13" spans="2:4" x14ac:dyDescent="0.55000000000000004">
      <c r="B13" s="161" t="s">
        <v>501</v>
      </c>
      <c r="C13" s="165">
        <f>C11*C12</f>
        <v>66661</v>
      </c>
    </row>
    <row r="14" spans="2:4" x14ac:dyDescent="0.55000000000000004">
      <c r="B14" s="161"/>
      <c r="C14" s="164"/>
    </row>
    <row r="15" spans="2:4" x14ac:dyDescent="0.55000000000000004">
      <c r="B15" s="161" t="s">
        <v>502</v>
      </c>
      <c r="C15" s="166">
        <f>C13/Proforma!D39</f>
        <v>23.414471373375484</v>
      </c>
      <c r="D15" s="282"/>
    </row>
    <row r="16" spans="2:4" x14ac:dyDescent="0.55000000000000004">
      <c r="B16" s="161" t="s">
        <v>503</v>
      </c>
      <c r="C16" s="166">
        <f>C13/Proforma!D62</f>
        <v>6.5727667126799449</v>
      </c>
    </row>
    <row r="17" spans="2:3" x14ac:dyDescent="0.55000000000000004">
      <c r="B17" s="161"/>
      <c r="C17" s="164"/>
    </row>
    <row r="18" spans="2:3" x14ac:dyDescent="0.55000000000000004">
      <c r="B18" s="167" t="s">
        <v>504</v>
      </c>
      <c r="C18" s="164"/>
    </row>
    <row r="19" spans="2:3" x14ac:dyDescent="0.55000000000000004">
      <c r="B19" s="161" t="s">
        <v>362</v>
      </c>
      <c r="C19" s="168">
        <f>Proforma!Intrinsic_FCFE</f>
        <v>113.74808138055901</v>
      </c>
    </row>
    <row r="20" spans="2:3" x14ac:dyDescent="0.55000000000000004">
      <c r="B20" s="161" t="s">
        <v>505</v>
      </c>
      <c r="C20" s="168" t="str">
        <f>Proforma!C100</f>
        <v>Buy</v>
      </c>
    </row>
    <row r="21" spans="2:3" x14ac:dyDescent="0.55000000000000004">
      <c r="B21" s="161"/>
      <c r="C21" s="164"/>
    </row>
    <row r="22" spans="2:3" x14ac:dyDescent="0.55000000000000004">
      <c r="B22" s="161" t="s">
        <v>506</v>
      </c>
      <c r="C22" s="165" t="s">
        <v>435</v>
      </c>
    </row>
    <row r="23" spans="2:3" x14ac:dyDescent="0.55000000000000004">
      <c r="B23" s="161" t="s">
        <v>507</v>
      </c>
      <c r="C23" s="165" t="s">
        <v>435</v>
      </c>
    </row>
    <row r="24" spans="2:3" x14ac:dyDescent="0.55000000000000004">
      <c r="B24" s="169"/>
      <c r="C24" s="170"/>
    </row>
    <row r="25" spans="2:3" ht="15.9" thickBot="1" x14ac:dyDescent="0.6">
      <c r="B25" s="171" t="s">
        <v>508</v>
      </c>
      <c r="C25" s="172" t="str">
        <f>C20</f>
        <v>Buy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71AB-6C09-491A-9207-720156F7D8D8}">
  <sheetPr>
    <tabColor theme="9" tint="0.59999389629810485"/>
    <outlinePr summaryBelow="0"/>
  </sheetPr>
  <dimension ref="B1:G14"/>
  <sheetViews>
    <sheetView showGridLines="0" zoomScale="90" zoomScaleNormal="90" workbookViewId="0">
      <selection activeCell="B2" sqref="B2"/>
    </sheetView>
  </sheetViews>
  <sheetFormatPr defaultRowHeight="14.4" outlineLevelRow="1" outlineLevelCol="1" x14ac:dyDescent="0.55000000000000004"/>
  <cols>
    <col min="3" max="3" width="13.15625" bestFit="1" customWidth="1"/>
    <col min="4" max="7" width="11.68359375" bestFit="1" customWidth="1" outlineLevel="1"/>
  </cols>
  <sheetData>
    <row r="1" spans="2:7" ht="14.7" thickBot="1" x14ac:dyDescent="0.6"/>
    <row r="2" spans="2:7" x14ac:dyDescent="0.55000000000000004">
      <c r="B2" s="189" t="s">
        <v>484</v>
      </c>
      <c r="C2" s="190"/>
      <c r="D2" s="190"/>
      <c r="E2" s="190"/>
      <c r="F2" s="190"/>
      <c r="G2" s="191"/>
    </row>
    <row r="3" spans="2:7" ht="29.1" collapsed="1" thickBot="1" x14ac:dyDescent="0.6">
      <c r="B3" s="192"/>
      <c r="C3" s="193"/>
      <c r="D3" s="194" t="s">
        <v>486</v>
      </c>
      <c r="E3" s="194" t="s">
        <v>478</v>
      </c>
      <c r="F3" s="194" t="s">
        <v>477</v>
      </c>
      <c r="G3" s="195" t="s">
        <v>476</v>
      </c>
    </row>
    <row r="4" spans="2:7" ht="57.6" hidden="1" outlineLevel="1" x14ac:dyDescent="0.55000000000000004">
      <c r="B4" s="181"/>
      <c r="C4" s="181"/>
      <c r="D4" s="183"/>
      <c r="E4" s="184" t="s">
        <v>482</v>
      </c>
      <c r="F4" s="184" t="s">
        <v>482</v>
      </c>
      <c r="G4" s="184" t="s">
        <v>513</v>
      </c>
    </row>
    <row r="5" spans="2:7" ht="14.7" thickBot="1" x14ac:dyDescent="0.6">
      <c r="B5" s="196" t="s">
        <v>485</v>
      </c>
      <c r="C5" s="197"/>
      <c r="D5" s="198"/>
      <c r="E5" s="198"/>
      <c r="F5" s="198"/>
      <c r="G5" s="199"/>
    </row>
    <row r="6" spans="2:7" outlineLevel="1" x14ac:dyDescent="0.55000000000000004">
      <c r="B6" s="200"/>
      <c r="C6" s="201" t="s">
        <v>479</v>
      </c>
      <c r="D6" s="202">
        <v>8.0476348581763002E-2</v>
      </c>
      <c r="E6" s="203">
        <v>0.03</v>
      </c>
      <c r="F6" s="203">
        <v>0.1</v>
      </c>
      <c r="G6" s="204">
        <v>8.0476348581763002E-2</v>
      </c>
    </row>
    <row r="7" spans="2:7" outlineLevel="1" x14ac:dyDescent="0.55000000000000004">
      <c r="B7" s="205"/>
      <c r="C7" s="186" t="s">
        <v>480</v>
      </c>
      <c r="D7" s="188">
        <v>2.09175040937601E-2</v>
      </c>
      <c r="E7" s="187">
        <v>0.01</v>
      </c>
      <c r="F7" s="187">
        <v>0.04</v>
      </c>
      <c r="G7" s="206">
        <v>2.09175040937601E-2</v>
      </c>
    </row>
    <row r="8" spans="2:7" ht="14.7" outlineLevel="1" thickBot="1" x14ac:dyDescent="0.6">
      <c r="B8" s="207"/>
      <c r="C8" s="208" t="s">
        <v>481</v>
      </c>
      <c r="D8" s="209">
        <v>0.14032416351101301</v>
      </c>
      <c r="E8" s="210">
        <v>0.16</v>
      </c>
      <c r="F8" s="210">
        <v>0.09</v>
      </c>
      <c r="G8" s="211">
        <v>0.14032416351101301</v>
      </c>
    </row>
    <row r="9" spans="2:7" ht="14.7" thickBot="1" x14ac:dyDescent="0.6">
      <c r="B9" s="196" t="s">
        <v>487</v>
      </c>
      <c r="C9" s="197"/>
      <c r="D9" s="198"/>
      <c r="E9" s="198"/>
      <c r="F9" s="198"/>
      <c r="G9" s="199"/>
    </row>
    <row r="10" spans="2:7" outlineLevel="1" x14ac:dyDescent="0.55000000000000004">
      <c r="B10" s="200"/>
      <c r="C10" s="201" t="s">
        <v>475</v>
      </c>
      <c r="D10" s="212">
        <v>113.748081380559</v>
      </c>
      <c r="E10" s="213">
        <v>75.203868221082402</v>
      </c>
      <c r="F10" s="213">
        <v>155.81660300156801</v>
      </c>
      <c r="G10" s="214">
        <v>113.748081380559</v>
      </c>
    </row>
    <row r="11" spans="2:7" ht="14.7" outlineLevel="1" thickBot="1" x14ac:dyDescent="0.6">
      <c r="B11" s="215"/>
      <c r="C11" s="182" t="s">
        <v>505</v>
      </c>
      <c r="D11" s="185" t="s">
        <v>483</v>
      </c>
      <c r="E11" s="216" t="s">
        <v>512</v>
      </c>
      <c r="F11" s="216" t="s">
        <v>483</v>
      </c>
      <c r="G11" s="217" t="s">
        <v>483</v>
      </c>
    </row>
    <row r="12" spans="2:7" x14ac:dyDescent="0.55000000000000004">
      <c r="B12" s="218" t="s">
        <v>488</v>
      </c>
      <c r="C12" s="219"/>
      <c r="D12" s="219"/>
      <c r="E12" s="219"/>
      <c r="F12" s="219"/>
      <c r="G12" s="220"/>
    </row>
    <row r="13" spans="2:7" x14ac:dyDescent="0.55000000000000004">
      <c r="B13" s="221" t="s">
        <v>489</v>
      </c>
      <c r="C13" s="222"/>
      <c r="D13" s="222"/>
      <c r="E13" s="222"/>
      <c r="F13" s="222"/>
      <c r="G13" s="223"/>
    </row>
    <row r="14" spans="2:7" ht="14.7" thickBot="1" x14ac:dyDescent="0.6">
      <c r="B14" s="224" t="s">
        <v>490</v>
      </c>
      <c r="C14" s="225"/>
      <c r="D14" s="225"/>
      <c r="E14" s="225"/>
      <c r="F14" s="225"/>
      <c r="G14" s="2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7EAE-6C7D-420A-95FC-C00C3E8E1C47}">
  <sheetPr codeName="Sheet3">
    <tabColor rgb="FFFF0000"/>
    <pageSetUpPr fitToPage="1"/>
  </sheetPr>
  <dimension ref="B1:P147"/>
  <sheetViews>
    <sheetView topLeftCell="A99" zoomScale="70" zoomScaleNormal="70" workbookViewId="0">
      <selection activeCell="B120" sqref="B120"/>
    </sheetView>
  </sheetViews>
  <sheetFormatPr defaultRowHeight="12.3" x14ac:dyDescent="0.4"/>
  <cols>
    <col min="1" max="1" width="4.15625" style="6" customWidth="1"/>
    <col min="2" max="2" width="41.734375" style="6" customWidth="1"/>
    <col min="3" max="3" width="13.26171875" style="6" customWidth="1"/>
    <col min="4" max="4" width="39.15625" style="6" customWidth="1"/>
    <col min="5" max="5" width="43.47265625" style="6" bestFit="1" customWidth="1"/>
    <col min="6" max="6" width="17.15625" style="6" customWidth="1"/>
    <col min="7" max="7" width="13" style="6" customWidth="1"/>
    <col min="8" max="8" width="23.15625" style="6" bestFit="1" customWidth="1"/>
    <col min="9" max="9" width="22.47265625" style="6" bestFit="1" customWidth="1"/>
    <col min="10" max="10" width="10.5234375" style="6" bestFit="1" customWidth="1"/>
    <col min="11" max="11" width="15.3671875" style="6" customWidth="1"/>
    <col min="12" max="12" width="8.734375" style="6"/>
    <col min="13" max="13" width="9.15625" style="6" customWidth="1"/>
    <col min="14" max="258" width="8.734375" style="6"/>
    <col min="259" max="259" width="36" style="6" customWidth="1"/>
    <col min="260" max="514" width="8.734375" style="6"/>
    <col min="515" max="515" width="36" style="6" customWidth="1"/>
    <col min="516" max="770" width="8.734375" style="6"/>
    <col min="771" max="771" width="36" style="6" customWidth="1"/>
    <col min="772" max="1026" width="8.734375" style="6"/>
    <col min="1027" max="1027" width="36" style="6" customWidth="1"/>
    <col min="1028" max="1282" width="8.734375" style="6"/>
    <col min="1283" max="1283" width="36" style="6" customWidth="1"/>
    <col min="1284" max="1538" width="8.734375" style="6"/>
    <col min="1539" max="1539" width="36" style="6" customWidth="1"/>
    <col min="1540" max="1794" width="8.734375" style="6"/>
    <col min="1795" max="1795" width="36" style="6" customWidth="1"/>
    <col min="1796" max="2050" width="8.734375" style="6"/>
    <col min="2051" max="2051" width="36" style="6" customWidth="1"/>
    <col min="2052" max="2306" width="8.734375" style="6"/>
    <col min="2307" max="2307" width="36" style="6" customWidth="1"/>
    <col min="2308" max="2562" width="8.734375" style="6"/>
    <col min="2563" max="2563" width="36" style="6" customWidth="1"/>
    <col min="2564" max="2818" width="8.734375" style="6"/>
    <col min="2819" max="2819" width="36" style="6" customWidth="1"/>
    <col min="2820" max="3074" width="8.734375" style="6"/>
    <col min="3075" max="3075" width="36" style="6" customWidth="1"/>
    <col min="3076" max="3330" width="8.734375" style="6"/>
    <col min="3331" max="3331" width="36" style="6" customWidth="1"/>
    <col min="3332" max="3586" width="8.734375" style="6"/>
    <col min="3587" max="3587" width="36" style="6" customWidth="1"/>
    <col min="3588" max="3842" width="8.734375" style="6"/>
    <col min="3843" max="3843" width="36" style="6" customWidth="1"/>
    <col min="3844" max="4098" width="8.734375" style="6"/>
    <col min="4099" max="4099" width="36" style="6" customWidth="1"/>
    <col min="4100" max="4354" width="8.734375" style="6"/>
    <col min="4355" max="4355" width="36" style="6" customWidth="1"/>
    <col min="4356" max="4610" width="8.734375" style="6"/>
    <col min="4611" max="4611" width="36" style="6" customWidth="1"/>
    <col min="4612" max="4866" width="8.734375" style="6"/>
    <col min="4867" max="4867" width="36" style="6" customWidth="1"/>
    <col min="4868" max="5122" width="8.734375" style="6"/>
    <col min="5123" max="5123" width="36" style="6" customWidth="1"/>
    <col min="5124" max="5378" width="8.734375" style="6"/>
    <col min="5379" max="5379" width="36" style="6" customWidth="1"/>
    <col min="5380" max="5634" width="8.734375" style="6"/>
    <col min="5635" max="5635" width="36" style="6" customWidth="1"/>
    <col min="5636" max="5890" width="8.734375" style="6"/>
    <col min="5891" max="5891" width="36" style="6" customWidth="1"/>
    <col min="5892" max="6146" width="8.734375" style="6"/>
    <col min="6147" max="6147" width="36" style="6" customWidth="1"/>
    <col min="6148" max="6402" width="8.734375" style="6"/>
    <col min="6403" max="6403" width="36" style="6" customWidth="1"/>
    <col min="6404" max="6658" width="8.734375" style="6"/>
    <col min="6659" max="6659" width="36" style="6" customWidth="1"/>
    <col min="6660" max="6914" width="8.734375" style="6"/>
    <col min="6915" max="6915" width="36" style="6" customWidth="1"/>
    <col min="6916" max="7170" width="8.734375" style="6"/>
    <col min="7171" max="7171" width="36" style="6" customWidth="1"/>
    <col min="7172" max="7426" width="8.734375" style="6"/>
    <col min="7427" max="7427" width="36" style="6" customWidth="1"/>
    <col min="7428" max="7682" width="8.734375" style="6"/>
    <col min="7683" max="7683" width="36" style="6" customWidth="1"/>
    <col min="7684" max="7938" width="8.734375" style="6"/>
    <col min="7939" max="7939" width="36" style="6" customWidth="1"/>
    <col min="7940" max="8194" width="8.734375" style="6"/>
    <col min="8195" max="8195" width="36" style="6" customWidth="1"/>
    <col min="8196" max="8450" width="8.734375" style="6"/>
    <col min="8451" max="8451" width="36" style="6" customWidth="1"/>
    <col min="8452" max="8706" width="8.734375" style="6"/>
    <col min="8707" max="8707" width="36" style="6" customWidth="1"/>
    <col min="8708" max="8962" width="8.734375" style="6"/>
    <col min="8963" max="8963" width="36" style="6" customWidth="1"/>
    <col min="8964" max="9218" width="8.734375" style="6"/>
    <col min="9219" max="9219" width="36" style="6" customWidth="1"/>
    <col min="9220" max="9474" width="8.734375" style="6"/>
    <col min="9475" max="9475" width="36" style="6" customWidth="1"/>
    <col min="9476" max="9730" width="8.734375" style="6"/>
    <col min="9731" max="9731" width="36" style="6" customWidth="1"/>
    <col min="9732" max="9986" width="8.734375" style="6"/>
    <col min="9987" max="9987" width="36" style="6" customWidth="1"/>
    <col min="9988" max="10242" width="8.734375" style="6"/>
    <col min="10243" max="10243" width="36" style="6" customWidth="1"/>
    <col min="10244" max="10498" width="8.734375" style="6"/>
    <col min="10499" max="10499" width="36" style="6" customWidth="1"/>
    <col min="10500" max="10754" width="8.734375" style="6"/>
    <col min="10755" max="10755" width="36" style="6" customWidth="1"/>
    <col min="10756" max="11010" width="8.734375" style="6"/>
    <col min="11011" max="11011" width="36" style="6" customWidth="1"/>
    <col min="11012" max="11266" width="8.734375" style="6"/>
    <col min="11267" max="11267" width="36" style="6" customWidth="1"/>
    <col min="11268" max="11522" width="8.734375" style="6"/>
    <col min="11523" max="11523" width="36" style="6" customWidth="1"/>
    <col min="11524" max="11778" width="8.734375" style="6"/>
    <col min="11779" max="11779" width="36" style="6" customWidth="1"/>
    <col min="11780" max="12034" width="8.734375" style="6"/>
    <col min="12035" max="12035" width="36" style="6" customWidth="1"/>
    <col min="12036" max="12290" width="8.734375" style="6"/>
    <col min="12291" max="12291" width="36" style="6" customWidth="1"/>
    <col min="12292" max="12546" width="8.734375" style="6"/>
    <col min="12547" max="12547" width="36" style="6" customWidth="1"/>
    <col min="12548" max="12802" width="8.734375" style="6"/>
    <col min="12803" max="12803" width="36" style="6" customWidth="1"/>
    <col min="12804" max="13058" width="8.734375" style="6"/>
    <col min="13059" max="13059" width="36" style="6" customWidth="1"/>
    <col min="13060" max="13314" width="8.734375" style="6"/>
    <col min="13315" max="13315" width="36" style="6" customWidth="1"/>
    <col min="13316" max="13570" width="8.734375" style="6"/>
    <col min="13571" max="13571" width="36" style="6" customWidth="1"/>
    <col min="13572" max="13826" width="8.734375" style="6"/>
    <col min="13827" max="13827" width="36" style="6" customWidth="1"/>
    <col min="13828" max="14082" width="8.734375" style="6"/>
    <col min="14083" max="14083" width="36" style="6" customWidth="1"/>
    <col min="14084" max="14338" width="8.734375" style="6"/>
    <col min="14339" max="14339" width="36" style="6" customWidth="1"/>
    <col min="14340" max="14594" width="8.734375" style="6"/>
    <col min="14595" max="14595" width="36" style="6" customWidth="1"/>
    <col min="14596" max="14850" width="8.734375" style="6"/>
    <col min="14851" max="14851" width="36" style="6" customWidth="1"/>
    <col min="14852" max="15106" width="8.734375" style="6"/>
    <col min="15107" max="15107" width="36" style="6" customWidth="1"/>
    <col min="15108" max="15362" width="8.734375" style="6"/>
    <col min="15363" max="15363" width="36" style="6" customWidth="1"/>
    <col min="15364" max="15618" width="8.734375" style="6"/>
    <col min="15619" max="15619" width="36" style="6" customWidth="1"/>
    <col min="15620" max="15874" width="8.734375" style="6"/>
    <col min="15875" max="15875" width="36" style="6" customWidth="1"/>
    <col min="15876" max="16130" width="8.734375" style="6"/>
    <col min="16131" max="16131" width="36" style="6" customWidth="1"/>
    <col min="16132" max="16384" width="8.734375" style="6"/>
  </cols>
  <sheetData>
    <row r="1" spans="2:11" ht="17.7" x14ac:dyDescent="0.6">
      <c r="B1" s="5" t="s">
        <v>296</v>
      </c>
    </row>
    <row r="2" spans="2:11" ht="17.7" x14ac:dyDescent="0.6">
      <c r="B2" s="5"/>
    </row>
    <row r="3" spans="2:11" ht="12.6" thickBot="1" x14ac:dyDescent="0.45"/>
    <row r="4" spans="2:11" x14ac:dyDescent="0.4">
      <c r="B4" s="257"/>
      <c r="C4" s="7"/>
      <c r="D4" s="7"/>
      <c r="E4" s="7"/>
      <c r="F4" s="7"/>
      <c r="G4" s="7"/>
      <c r="H4" s="7"/>
      <c r="I4" s="7"/>
      <c r="J4" s="7"/>
      <c r="K4" s="8"/>
    </row>
    <row r="5" spans="2:11" ht="12.6" thickBot="1" x14ac:dyDescent="0.45">
      <c r="B5" s="258" t="s">
        <v>297</v>
      </c>
      <c r="C5" s="106"/>
      <c r="D5" s="106"/>
      <c r="E5" s="106"/>
      <c r="F5" s="106"/>
      <c r="G5" s="106"/>
      <c r="H5" s="106"/>
      <c r="I5" s="106"/>
      <c r="J5" s="106"/>
      <c r="K5" s="10"/>
    </row>
    <row r="6" spans="2:11" ht="14.4" customHeight="1" x14ac:dyDescent="0.45">
      <c r="B6" s="248" t="s">
        <v>298</v>
      </c>
      <c r="C6" s="8"/>
      <c r="D6" s="107" t="s">
        <v>491</v>
      </c>
      <c r="E6" s="259" t="s">
        <v>436</v>
      </c>
      <c r="F6" s="8"/>
      <c r="G6" s="106"/>
      <c r="H6" s="228" t="s">
        <v>509</v>
      </c>
      <c r="I6" s="229"/>
      <c r="J6" s="230"/>
      <c r="K6" s="100"/>
    </row>
    <row r="7" spans="2:11" ht="12.6" x14ac:dyDescent="0.45">
      <c r="B7" s="9" t="s">
        <v>299</v>
      </c>
      <c r="C7" s="249">
        <v>8.0476348581763002E-2</v>
      </c>
      <c r="D7" s="107" t="s">
        <v>510</v>
      </c>
      <c r="E7" s="9" t="s">
        <v>300</v>
      </c>
      <c r="F7" s="260">
        <f>D49/D30</f>
        <v>0.18361563932755987</v>
      </c>
      <c r="G7" s="106"/>
      <c r="H7" s="101"/>
      <c r="I7" s="173"/>
      <c r="J7" s="173"/>
      <c r="K7" s="102"/>
    </row>
    <row r="8" spans="2:11" ht="26.4" x14ac:dyDescent="0.85">
      <c r="B8" s="9" t="s">
        <v>468</v>
      </c>
      <c r="C8" s="250">
        <v>89</v>
      </c>
      <c r="D8" s="107" t="s">
        <v>402</v>
      </c>
      <c r="E8" s="9" t="s">
        <v>301</v>
      </c>
      <c r="F8" s="260">
        <f>D33/D49</f>
        <v>0.31154268539390789</v>
      </c>
      <c r="G8" s="106"/>
      <c r="H8" s="103" t="s">
        <v>389</v>
      </c>
      <c r="I8" s="174" t="s">
        <v>390</v>
      </c>
      <c r="J8" s="174" t="s">
        <v>391</v>
      </c>
      <c r="K8" s="104" t="s">
        <v>388</v>
      </c>
    </row>
    <row r="9" spans="2:11" ht="12.6" x14ac:dyDescent="0.45">
      <c r="B9" s="9" t="s">
        <v>302</v>
      </c>
      <c r="C9" s="251">
        <v>2.09175040937601E-2</v>
      </c>
      <c r="D9" s="107" t="s">
        <v>433</v>
      </c>
      <c r="E9" s="9" t="s">
        <v>303</v>
      </c>
      <c r="F9" s="260">
        <f>D48/D30</f>
        <v>0.46237688911529973</v>
      </c>
      <c r="G9" s="106"/>
      <c r="H9" s="101">
        <f>Dell_Stock_data!H513</f>
        <v>-6.9836410747587761E-3</v>
      </c>
      <c r="I9" s="173">
        <f>Dell_Stock_data!I513</f>
        <v>0.37820082819136852</v>
      </c>
      <c r="J9" s="173">
        <f>Dell_Stock_data!J513</f>
        <v>1.0963714666878155</v>
      </c>
      <c r="K9" s="102">
        <f>Dell_Stock_data!K513</f>
        <v>-7.0635135635169468E-5</v>
      </c>
    </row>
    <row r="10" spans="2:11" ht="12.9" thickBot="1" x14ac:dyDescent="0.5">
      <c r="B10" s="9" t="s">
        <v>304</v>
      </c>
      <c r="C10" s="251" t="s">
        <v>435</v>
      </c>
      <c r="D10" s="107" t="s">
        <v>403</v>
      </c>
      <c r="E10" s="9" t="s">
        <v>305</v>
      </c>
      <c r="F10" s="260">
        <f>D56/D30</f>
        <v>0.57450331125827814</v>
      </c>
      <c r="G10" s="107"/>
      <c r="H10" s="105" t="s">
        <v>308</v>
      </c>
      <c r="I10" s="175">
        <v>0.14032416351101301</v>
      </c>
      <c r="J10" s="176"/>
      <c r="K10" s="177"/>
    </row>
    <row r="11" spans="2:11" ht="12.6" x14ac:dyDescent="0.45">
      <c r="B11" s="9" t="s">
        <v>306</v>
      </c>
      <c r="C11" s="252">
        <v>21</v>
      </c>
      <c r="D11" s="107" t="s">
        <v>401</v>
      </c>
      <c r="E11" s="9" t="s">
        <v>307</v>
      </c>
      <c r="F11" s="260">
        <f>D31/D30</f>
        <v>0.65066225165562919</v>
      </c>
      <c r="G11" s="106"/>
      <c r="H11" s="106"/>
      <c r="I11" s="106"/>
      <c r="J11" s="106"/>
      <c r="K11" s="10"/>
    </row>
    <row r="12" spans="2:11" x14ac:dyDescent="0.4">
      <c r="B12" s="9" t="s">
        <v>309</v>
      </c>
      <c r="C12" s="253">
        <v>0.1</v>
      </c>
      <c r="D12" s="106"/>
      <c r="E12" s="9" t="s">
        <v>310</v>
      </c>
      <c r="F12" s="260">
        <f>D32/D30</f>
        <v>0.23481278655119714</v>
      </c>
      <c r="G12" s="106"/>
      <c r="H12" s="106"/>
      <c r="I12" s="106"/>
      <c r="J12" s="106"/>
      <c r="K12" s="10"/>
    </row>
    <row r="13" spans="2:11" ht="40.5" customHeight="1" x14ac:dyDescent="0.85">
      <c r="B13" s="254" t="s">
        <v>311</v>
      </c>
      <c r="C13" s="250">
        <v>2</v>
      </c>
      <c r="D13" s="106"/>
      <c r="E13" s="9" t="s">
        <v>312</v>
      </c>
      <c r="F13" s="260">
        <f>D36/C57</f>
        <v>3.8150141326392106E-2</v>
      </c>
      <c r="G13" s="106"/>
      <c r="H13" s="108"/>
      <c r="I13" s="106"/>
      <c r="J13" s="106"/>
      <c r="K13" s="10"/>
    </row>
    <row r="14" spans="2:11" ht="24.6" x14ac:dyDescent="0.4">
      <c r="B14" s="254" t="s">
        <v>313</v>
      </c>
      <c r="C14" s="251" t="s">
        <v>435</v>
      </c>
      <c r="D14" s="106"/>
      <c r="E14" s="9" t="s">
        <v>314</v>
      </c>
      <c r="F14" s="260">
        <f>D41/D39</f>
        <v>0</v>
      </c>
      <c r="G14" s="106"/>
      <c r="H14" s="109"/>
      <c r="I14" s="106"/>
      <c r="J14" s="106"/>
      <c r="K14" s="10"/>
    </row>
    <row r="15" spans="2:11" ht="25.2" thickBot="1" x14ac:dyDescent="0.5">
      <c r="B15" s="255" t="s">
        <v>473</v>
      </c>
      <c r="C15" s="256">
        <v>1</v>
      </c>
      <c r="D15" s="106"/>
      <c r="E15" s="9" t="s">
        <v>315</v>
      </c>
      <c r="F15" s="260">
        <v>0.21</v>
      </c>
      <c r="G15" s="107" t="s">
        <v>511</v>
      </c>
      <c r="H15" s="106"/>
      <c r="I15" s="106"/>
      <c r="J15" s="106"/>
      <c r="K15" s="111"/>
    </row>
    <row r="16" spans="2:11" x14ac:dyDescent="0.4">
      <c r="B16" s="9"/>
      <c r="C16" s="106"/>
      <c r="D16" s="106"/>
      <c r="E16" s="9" t="s">
        <v>316</v>
      </c>
      <c r="F16" s="260">
        <f>D57/D53</f>
        <v>0.48798712678838863</v>
      </c>
      <c r="G16" s="106"/>
      <c r="H16" s="106"/>
      <c r="I16" s="106"/>
      <c r="J16" s="106"/>
      <c r="K16" s="10"/>
    </row>
    <row r="17" spans="2:12" x14ac:dyDescent="0.4">
      <c r="B17" s="9"/>
      <c r="C17" s="106"/>
      <c r="D17" s="106"/>
      <c r="E17" s="9" t="s">
        <v>317</v>
      </c>
      <c r="F17" s="261">
        <f>D52</f>
        <v>73417</v>
      </c>
      <c r="G17" s="106"/>
      <c r="H17" s="106"/>
      <c r="I17" s="106"/>
      <c r="J17" s="106"/>
      <c r="K17" s="10"/>
    </row>
    <row r="18" spans="2:12" ht="12.6" thickBot="1" x14ac:dyDescent="0.45">
      <c r="B18" s="9"/>
      <c r="C18" s="106"/>
      <c r="D18" s="106"/>
      <c r="E18" s="13" t="s">
        <v>318</v>
      </c>
      <c r="F18" s="262">
        <f>D43</f>
        <v>749</v>
      </c>
      <c r="G18" s="106"/>
      <c r="H18" s="106"/>
      <c r="I18" s="106"/>
      <c r="J18" s="106"/>
      <c r="K18" s="10"/>
    </row>
    <row r="19" spans="2:12" ht="12.6" thickBot="1" x14ac:dyDescent="0.45">
      <c r="B19" s="13"/>
      <c r="C19" s="14"/>
      <c r="D19" s="14"/>
      <c r="E19" s="14"/>
      <c r="F19" s="14"/>
      <c r="G19" s="14"/>
      <c r="H19" s="14"/>
      <c r="I19" s="14"/>
      <c r="J19" s="14"/>
      <c r="K19" s="112"/>
    </row>
    <row r="20" spans="2:12" ht="12.6" thickBot="1" x14ac:dyDescent="0.45">
      <c r="B20" s="9"/>
      <c r="K20" s="10"/>
    </row>
    <row r="21" spans="2:12" ht="12.6" thickBot="1" x14ac:dyDescent="0.45">
      <c r="B21" s="124" t="s">
        <v>319</v>
      </c>
      <c r="C21" s="125"/>
      <c r="D21" s="125"/>
      <c r="E21" s="113" t="s">
        <v>320</v>
      </c>
      <c r="F21" s="113"/>
      <c r="G21" s="113">
        <v>1</v>
      </c>
      <c r="H21" s="113">
        <v>2</v>
      </c>
      <c r="I21" s="113">
        <v>3</v>
      </c>
      <c r="J21" s="113">
        <v>4</v>
      </c>
      <c r="K21" s="114">
        <v>5</v>
      </c>
    </row>
    <row r="22" spans="2:12" ht="12.6" thickTop="1" x14ac:dyDescent="0.4">
      <c r="B22" s="12" t="s">
        <v>321</v>
      </c>
      <c r="C22" s="115"/>
      <c r="D22" s="115"/>
      <c r="E22" s="116"/>
      <c r="F22" s="116"/>
      <c r="G22" s="117">
        <f>IF($C$15=1,sales_growth,Sales_growth!G5)</f>
        <v>8.0476348581763002E-2</v>
      </c>
      <c r="H22" s="117">
        <f>IF($C$15=1,sales_growth,Sales_growth!H5)</f>
        <v>8.0476348581763002E-2</v>
      </c>
      <c r="I22" s="117">
        <f>IF($C$15=1,sales_growth,Sales_growth!I5)</f>
        <v>8.0476348581763002E-2</v>
      </c>
      <c r="J22" s="117">
        <f>IF($C$15=1,sales_growth,Sales_growth!J5)</f>
        <v>8.0476348581763002E-2</v>
      </c>
      <c r="K22" s="118">
        <f>IF($C$15=1,sales_growth,Sales_growth!K5)</f>
        <v>8.0476348581763002E-2</v>
      </c>
    </row>
    <row r="23" spans="2:12" ht="12.6" thickBot="1" x14ac:dyDescent="0.45">
      <c r="B23" s="119" t="s">
        <v>322</v>
      </c>
      <c r="C23" s="120"/>
      <c r="D23" s="120"/>
      <c r="E23" s="121"/>
      <c r="F23" s="121"/>
      <c r="G23" s="122">
        <f>$F$16</f>
        <v>0.48798712678838863</v>
      </c>
      <c r="H23" s="122">
        <f>$F$16</f>
        <v>0.48798712678838863</v>
      </c>
      <c r="I23" s="122">
        <f>$F$16</f>
        <v>0.48798712678838863</v>
      </c>
      <c r="J23" s="122">
        <f>$F$16</f>
        <v>0.48798712678838863</v>
      </c>
      <c r="K23" s="123">
        <f>$F$16</f>
        <v>0.48798712678838863</v>
      </c>
    </row>
    <row r="24" spans="2:12" ht="12.6" thickBot="1" x14ac:dyDescent="0.45">
      <c r="B24" s="13"/>
      <c r="C24" s="14"/>
      <c r="D24" s="14"/>
      <c r="E24" s="14"/>
      <c r="F24" s="14"/>
      <c r="G24" s="14"/>
      <c r="H24" s="14"/>
      <c r="I24" s="14"/>
      <c r="J24" s="14"/>
      <c r="K24" s="14"/>
    </row>
    <row r="25" spans="2:12" x14ac:dyDescent="0.4">
      <c r="B25" s="15"/>
      <c r="E25" s="15"/>
      <c r="F25" s="15"/>
      <c r="G25" s="16"/>
      <c r="H25" s="16"/>
      <c r="I25" s="16"/>
      <c r="J25" s="16"/>
      <c r="K25" s="16"/>
    </row>
    <row r="26" spans="2:12" s="128" customFormat="1" x14ac:dyDescent="0.4">
      <c r="B26" s="126"/>
      <c r="C26" s="227" t="s">
        <v>323</v>
      </c>
      <c r="D26" s="227"/>
      <c r="E26" s="126"/>
      <c r="F26" s="126"/>
      <c r="G26" s="127" t="s">
        <v>324</v>
      </c>
      <c r="H26" s="127"/>
      <c r="I26" s="127"/>
      <c r="J26" s="127"/>
      <c r="K26" s="127"/>
    </row>
    <row r="27" spans="2:12" s="129" customFormat="1" ht="12.6" thickBot="1" x14ac:dyDescent="0.45">
      <c r="C27" s="130">
        <v>2019</v>
      </c>
      <c r="D27" s="130">
        <v>2020</v>
      </c>
      <c r="E27" s="131" t="s">
        <v>325</v>
      </c>
      <c r="F27" s="132">
        <f>$D$27+F28</f>
        <v>2020</v>
      </c>
      <c r="G27" s="132">
        <f>$D$27+G28</f>
        <v>2021</v>
      </c>
      <c r="H27" s="132">
        <f t="shared" ref="H27:K27" si="0">$D$27+H28</f>
        <v>2022</v>
      </c>
      <c r="I27" s="132">
        <f t="shared" si="0"/>
        <v>2023</v>
      </c>
      <c r="J27" s="132">
        <f t="shared" si="0"/>
        <v>2024</v>
      </c>
      <c r="K27" s="132">
        <f t="shared" si="0"/>
        <v>2025</v>
      </c>
    </row>
    <row r="28" spans="2:12" s="106" customFormat="1" ht="12.9" thickTop="1" thickBot="1" x14ac:dyDescent="0.45">
      <c r="C28" s="18">
        <v>-1</v>
      </c>
      <c r="D28" s="19">
        <v>0</v>
      </c>
      <c r="E28" s="20" t="s">
        <v>320</v>
      </c>
      <c r="F28" s="21">
        <v>0</v>
      </c>
      <c r="G28" s="22">
        <v>1</v>
      </c>
      <c r="H28" s="11">
        <v>2</v>
      </c>
      <c r="I28" s="11">
        <v>3</v>
      </c>
      <c r="J28" s="11">
        <v>4</v>
      </c>
      <c r="K28" s="23">
        <v>5</v>
      </c>
    </row>
    <row r="29" spans="2:12" s="106" customFormat="1" ht="20.7" thickTop="1" thickBot="1" x14ac:dyDescent="0.75">
      <c r="B29" s="133" t="s">
        <v>326</v>
      </c>
      <c r="C29" s="133"/>
      <c r="F29" s="134"/>
      <c r="G29" s="129"/>
      <c r="H29" s="129"/>
      <c r="I29" s="129"/>
      <c r="J29" s="129"/>
      <c r="K29" s="129"/>
    </row>
    <row r="30" spans="2:12" s="106" customFormat="1" ht="12.9" thickTop="1" thickBot="1" x14ac:dyDescent="0.45">
      <c r="B30" s="106" t="s">
        <v>327</v>
      </c>
      <c r="C30" s="25">
        <f>Dell_Financial_statements!V68</f>
        <v>92154</v>
      </c>
      <c r="D30" s="25">
        <f>Dell_Financial_statements!W68</f>
        <v>94224</v>
      </c>
      <c r="E30" s="135"/>
      <c r="F30" s="136">
        <f>D30</f>
        <v>94224</v>
      </c>
      <c r="G30" s="26">
        <f t="shared" ref="G30:J30" si="1">F30*(1+G22)</f>
        <v>101806.80346876803</v>
      </c>
      <c r="H30" s="26">
        <f t="shared" si="1"/>
        <v>109999.84327271565</v>
      </c>
      <c r="I30" s="26">
        <f t="shared" si="1"/>
        <v>118852.22900387002</v>
      </c>
      <c r="J30" s="26">
        <f t="shared" si="1"/>
        <v>128417.02241490498</v>
      </c>
      <c r="K30" s="26">
        <f>J30*(1+K22)</f>
        <v>138751.55547459895</v>
      </c>
      <c r="L30" s="137"/>
    </row>
    <row r="31" spans="2:12" s="106" customFormat="1" ht="12.9" thickTop="1" thickBot="1" x14ac:dyDescent="0.45">
      <c r="B31" s="106" t="s">
        <v>328</v>
      </c>
      <c r="C31" s="28">
        <f>Dell_Financial_statements!V69</f>
        <v>59410</v>
      </c>
      <c r="D31" s="28">
        <f>Dell_Financial_statements!W69</f>
        <v>61308</v>
      </c>
      <c r="E31" s="135"/>
      <c r="F31" s="136">
        <f t="shared" ref="F31:F43" si="2">D31</f>
        <v>61308</v>
      </c>
      <c r="G31" s="26">
        <f t="shared" ref="G31:J31" si="3">G30*$F$11</f>
        <v>66241.843978850724</v>
      </c>
      <c r="H31" s="26">
        <f t="shared" si="3"/>
        <v>71572.745705591471</v>
      </c>
      <c r="I31" s="26">
        <f t="shared" si="3"/>
        <v>77332.658937948538</v>
      </c>
      <c r="J31" s="26">
        <f t="shared" si="3"/>
        <v>83556.108955393473</v>
      </c>
      <c r="K31" s="26">
        <f>K30*$F$11</f>
        <v>90280.399505823501</v>
      </c>
      <c r="L31" s="137"/>
    </row>
    <row r="32" spans="2:12" s="106" customFormat="1" ht="12.9" thickTop="1" thickBot="1" x14ac:dyDescent="0.45">
      <c r="B32" s="106" t="s">
        <v>329</v>
      </c>
      <c r="C32" s="28">
        <f>Dell_Financial_statements!V72</f>
        <v>23075</v>
      </c>
      <c r="D32" s="28">
        <f>Dell_Financial_statements!W72</f>
        <v>22125</v>
      </c>
      <c r="E32" s="135"/>
      <c r="F32" s="136">
        <f t="shared" si="2"/>
        <v>22125</v>
      </c>
      <c r="G32" s="26">
        <f t="shared" ref="G32:J32" si="4">$F$12*G30</f>
        <v>23905.539212371506</v>
      </c>
      <c r="H32" s="26">
        <f t="shared" si="4"/>
        <v>25829.369719061317</v>
      </c>
      <c r="I32" s="26">
        <f t="shared" si="4"/>
        <v>27908.023080219733</v>
      </c>
      <c r="J32" s="26">
        <f t="shared" si="4"/>
        <v>30153.958873851381</v>
      </c>
      <c r="K32" s="26">
        <f>$F$12*K30</f>
        <v>32580.639379303593</v>
      </c>
      <c r="L32" s="137"/>
    </row>
    <row r="33" spans="2:12" s="138" customFormat="1" ht="12.9" thickTop="1" thickBot="1" x14ac:dyDescent="0.45">
      <c r="B33" s="138" t="s">
        <v>330</v>
      </c>
      <c r="C33" s="28">
        <f>Dell_Financial_statements!V75</f>
        <v>6143</v>
      </c>
      <c r="D33" s="28">
        <f>Dell_Financial_statements!W75</f>
        <v>5390</v>
      </c>
      <c r="E33" s="135"/>
      <c r="F33" s="136">
        <f t="shared" si="2"/>
        <v>5390</v>
      </c>
      <c r="G33" s="99">
        <f t="shared" ref="G33:J33" si="5">$F$8*F49</f>
        <v>5390</v>
      </c>
      <c r="H33" s="99">
        <f t="shared" si="5"/>
        <v>5823.7675188557032</v>
      </c>
      <c r="I33" s="99">
        <f t="shared" si="5"/>
        <v>6292.4430637622836</v>
      </c>
      <c r="J33" s="99">
        <f t="shared" si="5"/>
        <v>6798.8359051925145</v>
      </c>
      <c r="K33" s="99">
        <f>$F$8*J49</f>
        <v>7345.9813934489921</v>
      </c>
      <c r="L33" s="139"/>
    </row>
    <row r="34" spans="2:12" s="106" customFormat="1" ht="12.9" thickTop="1" thickBot="1" x14ac:dyDescent="0.45">
      <c r="B34" s="106" t="s">
        <v>331</v>
      </c>
      <c r="C34" s="28">
        <f>C30-SUM(C31:C33)</f>
        <v>3526</v>
      </c>
      <c r="D34" s="28">
        <f>D30-SUM(D31:D33)</f>
        <v>5401</v>
      </c>
      <c r="E34" s="135"/>
      <c r="F34" s="136">
        <f t="shared" si="2"/>
        <v>5401</v>
      </c>
      <c r="G34" s="26">
        <f>G30-SUM(G31:G33)</f>
        <v>6269.4202775457961</v>
      </c>
      <c r="H34" s="26">
        <f>H30-SUM(H31:H33)</f>
        <v>6773.9603292071552</v>
      </c>
      <c r="I34" s="26">
        <f>I30-SUM(I31:I33)</f>
        <v>7319.1039219394588</v>
      </c>
      <c r="J34" s="26">
        <f>J30-SUM(J31:J33)</f>
        <v>7908.1186804676108</v>
      </c>
      <c r="K34" s="26">
        <f>K30-SUM(K31:K33)</f>
        <v>8544.5351960228581</v>
      </c>
      <c r="L34" s="137"/>
    </row>
    <row r="35" spans="2:12" s="106" customFormat="1" ht="12.9" thickTop="1" thickBot="1" x14ac:dyDescent="0.45">
      <c r="C35" s="28"/>
      <c r="D35" s="28"/>
      <c r="E35" s="135"/>
      <c r="F35" s="136"/>
      <c r="G35" s="26"/>
      <c r="H35" s="26"/>
      <c r="I35" s="26"/>
      <c r="J35" s="26"/>
      <c r="K35" s="26"/>
      <c r="L35" s="137"/>
    </row>
    <row r="36" spans="2:12" s="106" customFormat="1" ht="12.9" thickTop="1" thickBot="1" x14ac:dyDescent="0.45">
      <c r="B36" s="106" t="s">
        <v>332</v>
      </c>
      <c r="C36" s="28">
        <f>Dell_Financial_statements!V78</f>
        <v>2675</v>
      </c>
      <c r="D36" s="98">
        <v>2389</v>
      </c>
      <c r="E36" s="135"/>
      <c r="F36" s="136">
        <f t="shared" si="2"/>
        <v>2389</v>
      </c>
      <c r="G36" s="26">
        <f t="shared" ref="G36:J36" si="6">F57*$F$13</f>
        <v>2337.0013573721276</v>
      </c>
      <c r="H36" s="26">
        <f t="shared" si="6"/>
        <v>2325.6345929621743</v>
      </c>
      <c r="I36" s="26">
        <f t="shared" si="6"/>
        <v>2315.7467564479257</v>
      </c>
      <c r="J36" s="26">
        <f t="shared" si="6"/>
        <v>2305.0631829556364</v>
      </c>
      <c r="K36" s="26">
        <f>J57*$F$13</f>
        <v>2293.5198344788837</v>
      </c>
      <c r="L36" s="137"/>
    </row>
    <row r="37" spans="2:12" s="106" customFormat="1" ht="12.9" thickTop="1" thickBot="1" x14ac:dyDescent="0.45">
      <c r="B37" s="106" t="s">
        <v>333</v>
      </c>
      <c r="C37" s="28">
        <f>C34-C36</f>
        <v>851</v>
      </c>
      <c r="D37" s="28">
        <f>D34-D36</f>
        <v>3012</v>
      </c>
      <c r="E37" s="135"/>
      <c r="F37" s="136">
        <f t="shared" si="2"/>
        <v>3012</v>
      </c>
      <c r="G37" s="26">
        <f t="shared" ref="G37:K37" si="7">G34-G36</f>
        <v>3932.4189201736685</v>
      </c>
      <c r="H37" s="26">
        <f t="shared" si="7"/>
        <v>4448.3257362449804</v>
      </c>
      <c r="I37" s="26">
        <f t="shared" si="7"/>
        <v>5003.3571654915331</v>
      </c>
      <c r="J37" s="26">
        <f t="shared" si="7"/>
        <v>5603.055497511974</v>
      </c>
      <c r="K37" s="26">
        <f t="shared" si="7"/>
        <v>6251.015361543974</v>
      </c>
      <c r="L37" s="137"/>
    </row>
    <row r="38" spans="2:12" s="106" customFormat="1" ht="12.9" thickTop="1" thickBot="1" x14ac:dyDescent="0.45">
      <c r="B38" s="106" t="s">
        <v>334</v>
      </c>
      <c r="C38" s="28">
        <f>Dell_Financial_statements!V83</f>
        <v>-5533</v>
      </c>
      <c r="D38" s="28">
        <f>Dell_Financial_statements!W83</f>
        <v>165</v>
      </c>
      <c r="E38" s="135"/>
      <c r="F38" s="136">
        <f t="shared" si="2"/>
        <v>165</v>
      </c>
      <c r="G38" s="26">
        <f t="shared" ref="G38:J38" si="8">$F$15*G37</f>
        <v>825.80797323647039</v>
      </c>
      <c r="H38" s="26">
        <f t="shared" si="8"/>
        <v>934.14840461144581</v>
      </c>
      <c r="I38" s="26">
        <f t="shared" si="8"/>
        <v>1050.7050047532218</v>
      </c>
      <c r="J38" s="26">
        <f t="shared" si="8"/>
        <v>1176.6416544775145</v>
      </c>
      <c r="K38" s="26">
        <f>$F$15*K37</f>
        <v>1312.7132259242344</v>
      </c>
      <c r="L38" s="137"/>
    </row>
    <row r="39" spans="2:12" s="106" customFormat="1" ht="12.9" thickTop="1" thickBot="1" x14ac:dyDescent="0.45">
      <c r="B39" s="106" t="s">
        <v>335</v>
      </c>
      <c r="C39" s="28">
        <f>C37-C38</f>
        <v>6384</v>
      </c>
      <c r="D39" s="28">
        <f>D37-D38</f>
        <v>2847</v>
      </c>
      <c r="E39" s="135"/>
      <c r="F39" s="136">
        <f t="shared" si="2"/>
        <v>2847</v>
      </c>
      <c r="G39" s="26">
        <f t="shared" ref="G39:J39" si="9">G37-G38</f>
        <v>3106.6109469371982</v>
      </c>
      <c r="H39" s="26">
        <f t="shared" si="9"/>
        <v>3514.1773316335348</v>
      </c>
      <c r="I39" s="26">
        <f t="shared" si="9"/>
        <v>3952.6521607383111</v>
      </c>
      <c r="J39" s="26">
        <f t="shared" si="9"/>
        <v>4426.4138430344592</v>
      </c>
      <c r="K39" s="26">
        <f>K37-K38</f>
        <v>4938.3021356197396</v>
      </c>
      <c r="L39" s="137"/>
    </row>
    <row r="40" spans="2:12" s="106" customFormat="1" ht="12.9" thickTop="1" thickBot="1" x14ac:dyDescent="0.45">
      <c r="C40" s="28"/>
      <c r="D40" s="28"/>
      <c r="E40" s="135"/>
      <c r="F40" s="136"/>
      <c r="G40" s="26"/>
      <c r="H40" s="26"/>
      <c r="I40" s="26"/>
      <c r="J40" s="26"/>
      <c r="K40" s="26"/>
      <c r="L40" s="137"/>
    </row>
    <row r="41" spans="2:12" s="106" customFormat="1" ht="12.9" thickTop="1" thickBot="1" x14ac:dyDescent="0.45">
      <c r="B41" s="106" t="s">
        <v>336</v>
      </c>
      <c r="C41" s="28">
        <f>Dell_Financial_statements!V114</f>
        <v>0</v>
      </c>
      <c r="D41" s="28">
        <f>Dell_Financial_statements!W114</f>
        <v>0</v>
      </c>
      <c r="E41" s="135"/>
      <c r="F41" s="136">
        <f t="shared" si="2"/>
        <v>0</v>
      </c>
      <c r="G41" s="26">
        <f t="shared" ref="G41:J41" si="10">G39*$F$14</f>
        <v>0</v>
      </c>
      <c r="H41" s="26">
        <f t="shared" si="10"/>
        <v>0</v>
      </c>
      <c r="I41" s="26">
        <f t="shared" si="10"/>
        <v>0</v>
      </c>
      <c r="J41" s="26">
        <f t="shared" si="10"/>
        <v>0</v>
      </c>
      <c r="K41" s="26">
        <f>K39*$F$14</f>
        <v>0</v>
      </c>
      <c r="L41" s="137"/>
    </row>
    <row r="42" spans="2:12" s="106" customFormat="1" ht="12.9" thickTop="1" thickBot="1" x14ac:dyDescent="0.45">
      <c r="B42" s="106" t="s">
        <v>337</v>
      </c>
      <c r="C42" s="28">
        <f>C39-C41</f>
        <v>6384</v>
      </c>
      <c r="D42" s="28">
        <f>D39-D41</f>
        <v>2847</v>
      </c>
      <c r="E42" s="135"/>
      <c r="F42" s="136">
        <f t="shared" si="2"/>
        <v>2847</v>
      </c>
      <c r="G42" s="26">
        <f t="shared" ref="G42:J42" si="11">G39-G41</f>
        <v>3106.6109469371982</v>
      </c>
      <c r="H42" s="26">
        <f t="shared" si="11"/>
        <v>3514.1773316335348</v>
      </c>
      <c r="I42" s="26">
        <f t="shared" si="11"/>
        <v>3952.6521607383111</v>
      </c>
      <c r="J42" s="26">
        <f t="shared" si="11"/>
        <v>4426.4138430344592</v>
      </c>
      <c r="K42" s="26">
        <f>K39-K41</f>
        <v>4938.3021356197396</v>
      </c>
      <c r="L42" s="137"/>
    </row>
    <row r="43" spans="2:12" s="106" customFormat="1" ht="12.9" thickTop="1" thickBot="1" x14ac:dyDescent="0.45">
      <c r="B43" s="106" t="s">
        <v>318</v>
      </c>
      <c r="C43" s="28">
        <f>Dell_Financial_statements!V106</f>
        <v>743</v>
      </c>
      <c r="D43" s="28">
        <f>Dell_Financial_statements!W106</f>
        <v>749</v>
      </c>
      <c r="E43" s="135"/>
      <c r="F43" s="136">
        <f t="shared" si="2"/>
        <v>749</v>
      </c>
      <c r="G43" s="26"/>
      <c r="H43" s="26"/>
      <c r="I43" s="26"/>
      <c r="J43" s="26"/>
      <c r="K43" s="26"/>
      <c r="L43" s="137"/>
    </row>
    <row r="44" spans="2:12" s="106" customFormat="1" ht="12.6" thickTop="1" x14ac:dyDescent="0.4">
      <c r="C44" s="28"/>
      <c r="D44" s="28"/>
      <c r="E44" s="140"/>
      <c r="F44" s="141"/>
      <c r="G44" s="142"/>
      <c r="H44" s="142"/>
      <c r="I44" s="142"/>
      <c r="J44" s="142"/>
      <c r="K44" s="142"/>
      <c r="L44" s="143"/>
    </row>
    <row r="45" spans="2:12" s="106" customFormat="1" x14ac:dyDescent="0.4">
      <c r="C45" s="28"/>
      <c r="D45" s="28"/>
      <c r="E45" s="140"/>
      <c r="F45" s="141"/>
      <c r="G45" s="142"/>
      <c r="H45" s="142"/>
      <c r="I45" s="142"/>
      <c r="J45" s="142"/>
      <c r="K45" s="142"/>
      <c r="L45" s="143"/>
    </row>
    <row r="46" spans="2:12" s="106" customFormat="1" ht="20.100000000000001" x14ac:dyDescent="0.7">
      <c r="B46" s="133" t="s">
        <v>338</v>
      </c>
      <c r="C46" s="28"/>
      <c r="D46" s="28"/>
      <c r="E46" s="140"/>
      <c r="F46" s="141"/>
      <c r="G46" s="142"/>
      <c r="H46" s="142"/>
      <c r="I46" s="142"/>
      <c r="J46" s="142"/>
      <c r="K46" s="142"/>
      <c r="L46" s="143"/>
    </row>
    <row r="47" spans="2:12" s="106" customFormat="1" ht="12.6" thickBot="1" x14ac:dyDescent="0.45">
      <c r="C47" s="28"/>
      <c r="D47" s="28"/>
      <c r="E47" s="140"/>
      <c r="F47" s="136"/>
      <c r="G47" s="142"/>
      <c r="H47" s="142"/>
      <c r="I47" s="142"/>
      <c r="J47" s="142"/>
      <c r="K47" s="142"/>
      <c r="L47" s="143"/>
    </row>
    <row r="48" spans="2:12" s="106" customFormat="1" ht="12.9" thickTop="1" thickBot="1" x14ac:dyDescent="0.45">
      <c r="B48" s="144" t="s">
        <v>339</v>
      </c>
      <c r="C48" s="28">
        <f>Dell_Financial_statements!V18</f>
        <v>36868</v>
      </c>
      <c r="D48" s="28">
        <f>Dell_Financial_statements!W18</f>
        <v>43567</v>
      </c>
      <c r="E48" s="135"/>
      <c r="F48" s="136">
        <f t="shared" ref="F48:F53" si="12">D48</f>
        <v>43567</v>
      </c>
      <c r="G48" s="26">
        <f>G30*$F$9</f>
        <v>47073.11307866167</v>
      </c>
      <c r="H48" s="26">
        <f>H30*$F$9</f>
        <v>50861.385335608793</v>
      </c>
      <c r="I48" s="26">
        <f>I30*$F$9</f>
        <v>54954.523911228614</v>
      </c>
      <c r="J48" s="26">
        <f>J30*$F$9</f>
        <v>59377.063333653474</v>
      </c>
      <c r="K48" s="26">
        <f>K30*$F$9</f>
        <v>64155.512580253999</v>
      </c>
      <c r="L48" s="137"/>
    </row>
    <row r="49" spans="2:12" s="147" customFormat="1" ht="12.9" thickTop="1" thickBot="1" x14ac:dyDescent="0.45">
      <c r="B49" s="145" t="s">
        <v>340</v>
      </c>
      <c r="C49" s="28">
        <f>Dell_Financial_statements!V20</f>
        <v>16407</v>
      </c>
      <c r="D49" s="28">
        <v>17301</v>
      </c>
      <c r="E49" s="136"/>
      <c r="F49" s="136">
        <f>D49</f>
        <v>17301</v>
      </c>
      <c r="G49" s="96">
        <f>G30*$F$7</f>
        <v>18693.321306813083</v>
      </c>
      <c r="H49" s="96">
        <f>H30*$F$7</f>
        <v>20197.691548451068</v>
      </c>
      <c r="I49" s="96">
        <f>I30*$F$7</f>
        <v>21823.128014051148</v>
      </c>
      <c r="J49" s="96">
        <f>J30*$F$7</f>
        <v>23579.373671254361</v>
      </c>
      <c r="K49" s="96">
        <f>K30*$F$7</f>
        <v>25476.955566161876</v>
      </c>
      <c r="L49" s="146"/>
    </row>
    <row r="50" spans="2:12" s="147" customFormat="1" ht="12.9" thickTop="1" thickBot="1" x14ac:dyDescent="0.45">
      <c r="B50" s="145" t="s">
        <v>341</v>
      </c>
      <c r="C50" s="28">
        <f>Dell_Financial_statements!V21</f>
        <v>8572</v>
      </c>
      <c r="D50" s="28">
        <v>8753</v>
      </c>
      <c r="E50" s="136"/>
      <c r="F50" s="136">
        <f>C50+300</f>
        <v>8872</v>
      </c>
      <c r="G50" s="97">
        <f>F50+G33</f>
        <v>14262</v>
      </c>
      <c r="H50" s="97">
        <f>G50+H33</f>
        <v>20085.767518855704</v>
      </c>
      <c r="I50" s="97">
        <f>H50+I33</f>
        <v>26378.210582617987</v>
      </c>
      <c r="J50" s="97">
        <f>I50+J33</f>
        <v>33177.046487810498</v>
      </c>
      <c r="K50" s="97">
        <f>J50+K33</f>
        <v>40523.027881259492</v>
      </c>
      <c r="L50" s="146"/>
    </row>
    <row r="51" spans="2:12" s="147" customFormat="1" ht="12.9" thickTop="1" thickBot="1" x14ac:dyDescent="0.45">
      <c r="B51" s="145" t="s">
        <v>342</v>
      </c>
      <c r="C51" s="28">
        <f>C49-C50</f>
        <v>7835</v>
      </c>
      <c r="D51" s="28">
        <f>D49-D50</f>
        <v>8548</v>
      </c>
      <c r="E51" s="136"/>
      <c r="F51" s="136">
        <f t="shared" si="12"/>
        <v>8548</v>
      </c>
      <c r="G51" s="96">
        <f t="shared" ref="G51:J51" si="13">G49-G50</f>
        <v>4431.3213068130826</v>
      </c>
      <c r="H51" s="96">
        <f t="shared" si="13"/>
        <v>111.92402959536412</v>
      </c>
      <c r="I51" s="96">
        <f t="shared" si="13"/>
        <v>-4555.0825685668387</v>
      </c>
      <c r="J51" s="96">
        <f t="shared" si="13"/>
        <v>-9597.6728165561362</v>
      </c>
      <c r="K51" s="96">
        <f>K49-K50</f>
        <v>-15046.072315097616</v>
      </c>
      <c r="L51" s="146"/>
    </row>
    <row r="52" spans="2:12" s="106" customFormat="1" ht="12.9" thickTop="1" thickBot="1" x14ac:dyDescent="0.45">
      <c r="B52" s="144" t="s">
        <v>343</v>
      </c>
      <c r="C52" s="28">
        <f>SUM(Dell_Financial_statements!V25:V29)</f>
        <v>74158</v>
      </c>
      <c r="D52" s="28">
        <f>SUM(Dell_Financial_statements!W25:W29)</f>
        <v>73417</v>
      </c>
      <c r="E52" s="135"/>
      <c r="F52" s="136">
        <f t="shared" si="12"/>
        <v>73417</v>
      </c>
      <c r="G52" s="26">
        <f t="shared" ref="G52:J52" si="14">$F$17</f>
        <v>73417</v>
      </c>
      <c r="H52" s="26">
        <f t="shared" si="14"/>
        <v>73417</v>
      </c>
      <c r="I52" s="26">
        <f t="shared" si="14"/>
        <v>73417</v>
      </c>
      <c r="J52" s="26">
        <f t="shared" si="14"/>
        <v>73417</v>
      </c>
      <c r="K52" s="26">
        <f>$F$17</f>
        <v>73417</v>
      </c>
      <c r="L52" s="137"/>
    </row>
    <row r="53" spans="2:12" s="106" customFormat="1" ht="12.9" thickTop="1" thickBot="1" x14ac:dyDescent="0.45">
      <c r="B53" s="110" t="s">
        <v>344</v>
      </c>
      <c r="C53" s="30">
        <f>C48+C51+C52</f>
        <v>118861</v>
      </c>
      <c r="D53" s="30">
        <f>D48+D51+D52</f>
        <v>125532</v>
      </c>
      <c r="E53" s="135"/>
      <c r="F53" s="136">
        <f t="shared" si="12"/>
        <v>125532</v>
      </c>
      <c r="G53" s="31">
        <f t="shared" ref="G53:K53" si="15">G48+G51+G52</f>
        <v>124921.43438547476</v>
      </c>
      <c r="H53" s="31">
        <f t="shared" si="15"/>
        <v>124390.30936520416</v>
      </c>
      <c r="I53" s="31">
        <f t="shared" si="15"/>
        <v>123816.44134266177</v>
      </c>
      <c r="J53" s="31">
        <f t="shared" si="15"/>
        <v>123196.39051709734</v>
      </c>
      <c r="K53" s="31">
        <f t="shared" si="15"/>
        <v>122526.44026515639</v>
      </c>
      <c r="L53" s="137"/>
    </row>
    <row r="54" spans="2:12" s="106" customFormat="1" ht="12.9" thickTop="1" thickBot="1" x14ac:dyDescent="0.45">
      <c r="C54" s="28"/>
      <c r="D54" s="28"/>
      <c r="E54" s="140"/>
      <c r="F54" s="141"/>
      <c r="G54" s="26"/>
      <c r="H54" s="26"/>
      <c r="I54" s="26"/>
      <c r="J54" s="26"/>
      <c r="K54" s="26"/>
      <c r="L54" s="137"/>
    </row>
    <row r="55" spans="2:12" s="106" customFormat="1" ht="12.9" thickTop="1" thickBot="1" x14ac:dyDescent="0.45">
      <c r="C55" s="28"/>
      <c r="D55" s="28"/>
      <c r="E55" s="140"/>
      <c r="F55" s="141"/>
      <c r="G55" s="26"/>
      <c r="H55" s="26"/>
      <c r="I55" s="26"/>
      <c r="J55" s="26"/>
      <c r="K55" s="26"/>
      <c r="L55" s="137"/>
    </row>
    <row r="56" spans="2:12" s="106" customFormat="1" ht="12.9" thickTop="1" thickBot="1" x14ac:dyDescent="0.45">
      <c r="B56" s="144" t="s">
        <v>345</v>
      </c>
      <c r="C56" s="28">
        <f>Dell_Financial_statements!V41</f>
        <v>52456</v>
      </c>
      <c r="D56" s="28">
        <f>Dell_Financial_statements!W41</f>
        <v>54132</v>
      </c>
      <c r="E56" s="135"/>
      <c r="F56" s="136">
        <f t="shared" ref="F56:F58" si="16">D56</f>
        <v>54132</v>
      </c>
      <c r="G56" s="26">
        <f>G30*$F$10</f>
        <v>58488.345701427992</v>
      </c>
      <c r="H56" s="26">
        <f>H30*$F$10</f>
        <v>63195.274198066771</v>
      </c>
      <c r="I56" s="26">
        <f>I30*$F$10</f>
        <v>68280.999113150494</v>
      </c>
      <c r="J56" s="26">
        <f>J30*$F$10</f>
        <v>73776.004599291438</v>
      </c>
      <c r="K56" s="26">
        <f>K30*$F$10</f>
        <v>79713.22806239377</v>
      </c>
      <c r="L56" s="137"/>
    </row>
    <row r="57" spans="2:12" s="106" customFormat="1" ht="12.9" thickTop="1" thickBot="1" x14ac:dyDescent="0.45">
      <c r="B57" s="144" t="s">
        <v>346</v>
      </c>
      <c r="C57" s="28">
        <f>SUM(Dell_Financial_statements!V43:V46)</f>
        <v>62621</v>
      </c>
      <c r="D57" s="28">
        <f>SUM(Dell_Financial_statements!W43:W46)</f>
        <v>61258</v>
      </c>
      <c r="E57" s="135"/>
      <c r="F57" s="136">
        <f t="shared" si="16"/>
        <v>61258</v>
      </c>
      <c r="G57" s="26">
        <f>G23*G53</f>
        <v>60960.051840052038</v>
      </c>
      <c r="H57" s="26">
        <f>H23*H53</f>
        <v>60700.869667444764</v>
      </c>
      <c r="I57" s="26">
        <f>I23*I53</f>
        <v>60420.829459968569</v>
      </c>
      <c r="J57" s="26">
        <f>J23*J53</f>
        <v>60118.25263913862</v>
      </c>
      <c r="K57" s="26">
        <f>K23*K53</f>
        <v>59791.325540602797</v>
      </c>
      <c r="L57" s="137"/>
    </row>
    <row r="58" spans="2:12" s="106" customFormat="1" ht="12.9" thickTop="1" thickBot="1" x14ac:dyDescent="0.45">
      <c r="B58" s="148" t="s">
        <v>347</v>
      </c>
      <c r="C58" s="30">
        <f>SUM(C56:C57)</f>
        <v>115077</v>
      </c>
      <c r="D58" s="30">
        <f>SUM(D56:D57)</f>
        <v>115390</v>
      </c>
      <c r="E58" s="149"/>
      <c r="F58" s="136">
        <f t="shared" si="16"/>
        <v>115390</v>
      </c>
      <c r="G58" s="31">
        <f t="shared" ref="G58:K58" si="17">SUM(G56:G57)</f>
        <v>119448.39754148002</v>
      </c>
      <c r="H58" s="31">
        <f t="shared" si="17"/>
        <v>123896.14386551153</v>
      </c>
      <c r="I58" s="31">
        <f t="shared" si="17"/>
        <v>128701.82857311907</v>
      </c>
      <c r="J58" s="31">
        <f t="shared" si="17"/>
        <v>133894.25723843006</v>
      </c>
      <c r="K58" s="31">
        <f t="shared" si="17"/>
        <v>139504.55360299657</v>
      </c>
      <c r="L58" s="137"/>
    </row>
    <row r="59" spans="2:12" s="106" customFormat="1" ht="12.9" thickTop="1" thickBot="1" x14ac:dyDescent="0.45">
      <c r="C59" s="28"/>
      <c r="D59" s="28"/>
      <c r="E59" s="140"/>
      <c r="F59" s="141"/>
      <c r="G59" s="90"/>
      <c r="H59" s="90"/>
      <c r="I59" s="90"/>
      <c r="J59" s="90"/>
      <c r="K59" s="90"/>
      <c r="L59" s="137"/>
    </row>
    <row r="60" spans="2:12" s="106" customFormat="1" ht="12.9" thickTop="1" thickBot="1" x14ac:dyDescent="0.45">
      <c r="B60" s="144" t="s">
        <v>348</v>
      </c>
      <c r="C60" s="28">
        <f>Dell_Financial_statements!V55</f>
        <v>-17600</v>
      </c>
      <c r="D60" s="98">
        <f>SUM(Dell_Financial_statements!W112:W114)</f>
        <v>-14350</v>
      </c>
      <c r="E60" s="135"/>
      <c r="F60" s="136">
        <f t="shared" ref="F60:F62" si="18">D60</f>
        <v>-14350</v>
      </c>
      <c r="G60" s="26">
        <f t="shared" ref="G60:J60" si="19">F60+G42</f>
        <v>-11243.389053062801</v>
      </c>
      <c r="H60" s="26">
        <f t="shared" si="19"/>
        <v>-7729.2117214292666</v>
      </c>
      <c r="I60" s="26">
        <f t="shared" si="19"/>
        <v>-3776.5595606909555</v>
      </c>
      <c r="J60" s="26">
        <f t="shared" si="19"/>
        <v>649.85428234350366</v>
      </c>
      <c r="K60" s="26">
        <f>J60+K42</f>
        <v>5588.1564179632433</v>
      </c>
      <c r="L60" s="137"/>
    </row>
    <row r="61" spans="2:12" s="106" customFormat="1" ht="12.9" thickTop="1" thickBot="1" x14ac:dyDescent="0.45">
      <c r="B61" s="144" t="s">
        <v>349</v>
      </c>
      <c r="C61" s="28">
        <f>C53-C56-C57-C60</f>
        <v>21384</v>
      </c>
      <c r="D61" s="28">
        <f>D53-D56-D57-D60</f>
        <v>24492</v>
      </c>
      <c r="E61" s="135"/>
      <c r="F61" s="136">
        <f t="shared" si="18"/>
        <v>24492</v>
      </c>
      <c r="G61" s="26">
        <f t="shared" ref="G61:K61" si="20">G53-G56-G57-G60</f>
        <v>16716.425897057521</v>
      </c>
      <c r="H61" s="32">
        <f t="shared" si="20"/>
        <v>8223.3772211218893</v>
      </c>
      <c r="I61" s="32">
        <f t="shared" si="20"/>
        <v>-1108.8276697663387</v>
      </c>
      <c r="J61" s="32">
        <f t="shared" si="20"/>
        <v>-11347.721003676217</v>
      </c>
      <c r="K61" s="32">
        <f t="shared" si="20"/>
        <v>-22566.269755803423</v>
      </c>
      <c r="L61" s="137"/>
    </row>
    <row r="62" spans="2:12" s="106" customFormat="1" ht="12.9" thickTop="1" thickBot="1" x14ac:dyDescent="0.45">
      <c r="B62" s="148" t="s">
        <v>350</v>
      </c>
      <c r="C62" s="30">
        <f>SUM(C60:C61)</f>
        <v>3784</v>
      </c>
      <c r="D62" s="30">
        <f>SUM(D60:D61)</f>
        <v>10142</v>
      </c>
      <c r="E62" s="135"/>
      <c r="F62" s="136">
        <f t="shared" si="18"/>
        <v>10142</v>
      </c>
      <c r="G62" s="31">
        <f t="shared" ref="G62:K62" si="21">SUM(G60:G61)</f>
        <v>5473.0368439947197</v>
      </c>
      <c r="H62" s="31">
        <f t="shared" si="21"/>
        <v>494.16549969262269</v>
      </c>
      <c r="I62" s="31">
        <f t="shared" si="21"/>
        <v>-4885.3872304572942</v>
      </c>
      <c r="J62" s="31">
        <f t="shared" si="21"/>
        <v>-10697.866721332713</v>
      </c>
      <c r="K62" s="31">
        <f t="shared" si="21"/>
        <v>-16978.113337840179</v>
      </c>
      <c r="L62" s="137"/>
    </row>
    <row r="63" spans="2:12" s="106" customFormat="1" ht="12.9" thickTop="1" thickBot="1" x14ac:dyDescent="0.45">
      <c r="C63" s="28"/>
      <c r="D63" s="28"/>
      <c r="E63" s="150"/>
      <c r="F63" s="134"/>
      <c r="G63" s="26"/>
      <c r="H63" s="26"/>
      <c r="I63" s="26"/>
      <c r="J63" s="26"/>
      <c r="K63" s="26"/>
      <c r="L63" s="137"/>
    </row>
    <row r="64" spans="2:12" s="106" customFormat="1" ht="12.9" thickTop="1" thickBot="1" x14ac:dyDescent="0.45">
      <c r="B64" s="110" t="s">
        <v>351</v>
      </c>
      <c r="C64" s="30">
        <f>C53</f>
        <v>118861</v>
      </c>
      <c r="D64" s="30">
        <f>D62+D58</f>
        <v>125532</v>
      </c>
      <c r="E64" s="135"/>
      <c r="F64" s="136">
        <f t="shared" ref="F64:F65" si="22">D64</f>
        <v>125532</v>
      </c>
      <c r="G64" s="31">
        <f t="shared" ref="G64:J64" si="23">G53</f>
        <v>124921.43438547476</v>
      </c>
      <c r="H64" s="31">
        <f t="shared" si="23"/>
        <v>124390.30936520416</v>
      </c>
      <c r="I64" s="31">
        <f t="shared" si="23"/>
        <v>123816.44134266177</v>
      </c>
      <c r="J64" s="31">
        <f t="shared" si="23"/>
        <v>123196.39051709734</v>
      </c>
      <c r="K64" s="31">
        <f>K53</f>
        <v>122526.44026515639</v>
      </c>
      <c r="L64" s="137"/>
    </row>
    <row r="65" spans="2:16" s="42" customFormat="1" ht="12.6" thickTop="1" x14ac:dyDescent="0.4">
      <c r="B65" s="42" t="s">
        <v>352</v>
      </c>
      <c r="C65" s="151">
        <f>C48-C56</f>
        <v>-15588</v>
      </c>
      <c r="D65" s="151">
        <f>D48-D56</f>
        <v>-10565</v>
      </c>
      <c r="E65" s="152"/>
      <c r="F65" s="153">
        <f t="shared" si="22"/>
        <v>-10565</v>
      </c>
      <c r="G65" s="154">
        <f t="shared" ref="G65:J65" si="24">G48-G56</f>
        <v>-11415.232622766322</v>
      </c>
      <c r="H65" s="154">
        <f t="shared" si="24"/>
        <v>-12333.888862457978</v>
      </c>
      <c r="I65" s="154">
        <f t="shared" si="24"/>
        <v>-13326.475201921879</v>
      </c>
      <c r="J65" s="154">
        <f t="shared" si="24"/>
        <v>-14398.941265637965</v>
      </c>
      <c r="K65" s="154">
        <f>K48-K56</f>
        <v>-15557.715482139771</v>
      </c>
      <c r="L65" s="155"/>
    </row>
    <row r="66" spans="2:16" x14ac:dyDescent="0.4">
      <c r="G66" s="33"/>
      <c r="H66" s="33"/>
      <c r="I66" s="33"/>
      <c r="J66" s="33"/>
      <c r="K66" s="33"/>
    </row>
    <row r="67" spans="2:16" x14ac:dyDescent="0.4">
      <c r="G67" s="33"/>
      <c r="H67" s="33"/>
      <c r="I67" s="33"/>
      <c r="J67" s="33"/>
      <c r="K67" s="33"/>
    </row>
    <row r="68" spans="2:16" x14ac:dyDescent="0.4">
      <c r="B68" s="34"/>
      <c r="C68" s="34"/>
      <c r="D68" s="34"/>
      <c r="E68" s="35"/>
      <c r="F68" s="35"/>
      <c r="G68" s="35"/>
      <c r="H68" s="35"/>
      <c r="I68" s="35"/>
      <c r="J68" s="35"/>
      <c r="K68" s="35"/>
      <c r="L68" s="34"/>
      <c r="M68" s="34"/>
      <c r="N68" s="34"/>
      <c r="O68" s="34"/>
      <c r="P68" s="34"/>
    </row>
    <row r="69" spans="2:16" ht="12.6" thickBot="1" x14ac:dyDescent="0.45">
      <c r="B69" s="36" t="s">
        <v>353</v>
      </c>
      <c r="C69" s="37"/>
      <c r="D69" s="37"/>
      <c r="E69" s="37"/>
      <c r="F69" s="37"/>
      <c r="G69" s="37"/>
      <c r="H69" s="37"/>
      <c r="I69" s="37"/>
      <c r="J69" s="37"/>
      <c r="K69" s="37"/>
    </row>
    <row r="70" spans="2:16" ht="12.9" thickTop="1" thickBot="1" x14ac:dyDescent="0.45">
      <c r="C70" s="22"/>
      <c r="D70" s="11"/>
      <c r="E70" s="22" t="s">
        <v>320</v>
      </c>
      <c r="F70" s="38">
        <v>0</v>
      </c>
      <c r="G70" s="22">
        <v>1</v>
      </c>
      <c r="H70" s="11">
        <v>2</v>
      </c>
      <c r="I70" s="11">
        <v>3</v>
      </c>
      <c r="J70" s="11">
        <v>4</v>
      </c>
      <c r="K70" s="23">
        <v>5</v>
      </c>
    </row>
    <row r="71" spans="2:16" ht="12.6" thickTop="1" x14ac:dyDescent="0.4">
      <c r="B71" s="17"/>
      <c r="C71" s="17"/>
      <c r="D71" s="17"/>
      <c r="E71" s="17"/>
      <c r="F71" s="39"/>
      <c r="G71" s="40"/>
      <c r="H71" s="40"/>
      <c r="I71" s="40"/>
      <c r="J71" s="40"/>
      <c r="K71" s="40"/>
    </row>
    <row r="72" spans="2:16" x14ac:dyDescent="0.4">
      <c r="C72" s="17"/>
      <c r="D72" s="17"/>
      <c r="E72" s="17"/>
      <c r="F72" s="39"/>
      <c r="G72" s="17"/>
      <c r="H72" s="17"/>
      <c r="I72" s="17"/>
      <c r="J72" s="17"/>
      <c r="K72" s="17"/>
    </row>
    <row r="73" spans="2:16" x14ac:dyDescent="0.4">
      <c r="B73" s="6" t="s">
        <v>354</v>
      </c>
      <c r="F73" s="24"/>
      <c r="L73" s="33"/>
      <c r="M73" s="33"/>
    </row>
    <row r="74" spans="2:16" x14ac:dyDescent="0.4">
      <c r="B74" s="29" t="s">
        <v>355</v>
      </c>
      <c r="C74" s="29"/>
      <c r="D74" s="33">
        <f t="shared" ref="D74" si="25">D34*(1-$F$15)</f>
        <v>4266.79</v>
      </c>
      <c r="F74" s="24"/>
      <c r="G74" s="33">
        <f t="shared" ref="G74:J74" si="26">G34*(1-$F$15)</f>
        <v>4952.8420192611793</v>
      </c>
      <c r="H74" s="33">
        <f t="shared" si="26"/>
        <v>5351.4286600736532</v>
      </c>
      <c r="I74" s="33">
        <f t="shared" si="26"/>
        <v>5782.092098332173</v>
      </c>
      <c r="J74" s="33">
        <f t="shared" si="26"/>
        <v>6247.4137575694131</v>
      </c>
      <c r="K74" s="33">
        <f>K34*(1-$F$15)</f>
        <v>6750.1828048580583</v>
      </c>
      <c r="L74" s="27"/>
    </row>
    <row r="75" spans="2:16" x14ac:dyDescent="0.4">
      <c r="B75" s="29" t="s">
        <v>356</v>
      </c>
      <c r="C75" s="29"/>
      <c r="D75" s="33">
        <f>D33</f>
        <v>5390</v>
      </c>
      <c r="F75" s="24"/>
      <c r="G75" s="33">
        <f>G33</f>
        <v>5390</v>
      </c>
      <c r="H75" s="33">
        <f>H33</f>
        <v>5823.7675188557032</v>
      </c>
      <c r="I75" s="33">
        <f>I33</f>
        <v>6292.4430637622836</v>
      </c>
      <c r="J75" s="33">
        <f>J33</f>
        <v>6798.8359051925145</v>
      </c>
      <c r="K75" s="33">
        <f>K33</f>
        <v>7345.9813934489921</v>
      </c>
      <c r="L75" s="27"/>
    </row>
    <row r="76" spans="2:16" x14ac:dyDescent="0.4">
      <c r="B76" s="29" t="s">
        <v>357</v>
      </c>
      <c r="C76" s="29"/>
      <c r="D76" s="33">
        <f t="shared" ref="D76:J76" si="27">D49-C49</f>
        <v>894</v>
      </c>
      <c r="F76" s="24"/>
      <c r="G76" s="33">
        <f t="shared" si="27"/>
        <v>1392.3213068130826</v>
      </c>
      <c r="H76" s="33">
        <f t="shared" si="27"/>
        <v>1504.3702416379856</v>
      </c>
      <c r="I76" s="33">
        <f t="shared" si="27"/>
        <v>1625.4364656000798</v>
      </c>
      <c r="J76" s="33">
        <f t="shared" si="27"/>
        <v>1756.2456572032133</v>
      </c>
      <c r="K76" s="33">
        <f>K49-J49</f>
        <v>1897.5818949075147</v>
      </c>
      <c r="L76" s="27"/>
    </row>
    <row r="77" spans="2:16" x14ac:dyDescent="0.4">
      <c r="B77" s="41" t="s">
        <v>358</v>
      </c>
      <c r="C77" s="41"/>
      <c r="D77" s="44">
        <f t="shared" ref="D77:J77" si="28">D65-C65</f>
        <v>5023</v>
      </c>
      <c r="E77" s="42"/>
      <c r="F77" s="43"/>
      <c r="G77" s="44">
        <f t="shared" si="28"/>
        <v>-850.23262276632158</v>
      </c>
      <c r="H77" s="44">
        <f t="shared" si="28"/>
        <v>-918.65623969165608</v>
      </c>
      <c r="I77" s="44">
        <f t="shared" si="28"/>
        <v>-992.58633946390182</v>
      </c>
      <c r="J77" s="44">
        <f t="shared" si="28"/>
        <v>-1072.466063716085</v>
      </c>
      <c r="K77" s="44">
        <f>K65-J65</f>
        <v>-1158.7742165018062</v>
      </c>
      <c r="L77" s="27"/>
    </row>
    <row r="78" spans="2:16" ht="12.6" x14ac:dyDescent="0.45">
      <c r="B78" s="45" t="s">
        <v>359</v>
      </c>
      <c r="C78" s="46"/>
      <c r="D78" s="48">
        <f t="shared" ref="D78" si="29">D74+D75-D76-D77</f>
        <v>3739.7900000000009</v>
      </c>
      <c r="E78" s="46"/>
      <c r="F78" s="47"/>
      <c r="G78" s="48">
        <f t="shared" ref="G78:J78" si="30">G74+G75-G76-G77</f>
        <v>9800.7533352144183</v>
      </c>
      <c r="H78" s="48">
        <f t="shared" si="30"/>
        <v>10589.482176983027</v>
      </c>
      <c r="I78" s="48">
        <f t="shared" si="30"/>
        <v>11441.685035958279</v>
      </c>
      <c r="J78" s="48">
        <f t="shared" si="30"/>
        <v>12362.470069274799</v>
      </c>
      <c r="K78" s="48">
        <f>K74+K75-K76-K77</f>
        <v>13357.356519901343</v>
      </c>
      <c r="L78" s="27"/>
    </row>
    <row r="79" spans="2:16" ht="12.6" x14ac:dyDescent="0.45">
      <c r="B79" s="45"/>
      <c r="C79" s="46"/>
      <c r="D79" s="48"/>
      <c r="E79" s="46"/>
      <c r="F79" s="47"/>
      <c r="G79" s="48"/>
      <c r="H79" s="48"/>
      <c r="I79" s="48"/>
      <c r="J79" s="48"/>
      <c r="K79" s="48"/>
      <c r="L79" s="27"/>
    </row>
    <row r="80" spans="2:16" x14ac:dyDescent="0.4">
      <c r="B80" s="29" t="s">
        <v>360</v>
      </c>
      <c r="C80" s="29"/>
      <c r="D80" s="33">
        <f t="shared" ref="D80" si="31">D36*(1-$F$15)</f>
        <v>1887.3100000000002</v>
      </c>
      <c r="F80" s="24"/>
      <c r="G80" s="33">
        <f t="shared" ref="G80:J80" si="32">G36*(1-$F$15)</f>
        <v>1846.2310723239809</v>
      </c>
      <c r="H80" s="33">
        <f t="shared" si="32"/>
        <v>1837.2513284401177</v>
      </c>
      <c r="I80" s="33">
        <f t="shared" si="32"/>
        <v>1829.4399375938615</v>
      </c>
      <c r="J80" s="33">
        <f t="shared" si="32"/>
        <v>1820.9999145349529</v>
      </c>
      <c r="K80" s="33">
        <f>K36*(1-$F$15)</f>
        <v>1811.8806692383182</v>
      </c>
      <c r="L80" s="27"/>
    </row>
    <row r="81" spans="2:12" x14ac:dyDescent="0.4">
      <c r="B81" s="41" t="s">
        <v>361</v>
      </c>
      <c r="C81" s="41"/>
      <c r="D81" s="44">
        <f t="shared" ref="D81:J81" si="33">D57-C57</f>
        <v>-1363</v>
      </c>
      <c r="E81" s="42"/>
      <c r="F81" s="43"/>
      <c r="G81" s="44">
        <f t="shared" si="33"/>
        <v>-297.94815994796227</v>
      </c>
      <c r="H81" s="44">
        <f t="shared" si="33"/>
        <v>-259.18217260727397</v>
      </c>
      <c r="I81" s="44">
        <f t="shared" si="33"/>
        <v>-280.04020747619506</v>
      </c>
      <c r="J81" s="44">
        <f t="shared" si="33"/>
        <v>-302.5768208299487</v>
      </c>
      <c r="K81" s="44">
        <f>K57-J57</f>
        <v>-326.92709853582346</v>
      </c>
      <c r="L81" s="27"/>
    </row>
    <row r="82" spans="2:12" x14ac:dyDescent="0.4">
      <c r="B82" s="15" t="s">
        <v>362</v>
      </c>
      <c r="C82" s="15"/>
      <c r="D82" s="49">
        <f t="shared" ref="D82" si="34">D78-D80+D81</f>
        <v>489.4800000000007</v>
      </c>
      <c r="F82" s="24"/>
      <c r="G82" s="49">
        <f t="shared" ref="G82:J82" si="35">G78-G80+G81</f>
        <v>7656.5741029424753</v>
      </c>
      <c r="H82" s="49">
        <f t="shared" si="35"/>
        <v>8493.0486759356354</v>
      </c>
      <c r="I82" s="49">
        <f t="shared" si="35"/>
        <v>9332.2048908882225</v>
      </c>
      <c r="J82" s="49">
        <f t="shared" si="35"/>
        <v>10238.893333909899</v>
      </c>
      <c r="K82" s="49">
        <f>K78-K80+K81</f>
        <v>11218.548752127201</v>
      </c>
      <c r="L82" s="27"/>
    </row>
    <row r="83" spans="2:12" x14ac:dyDescent="0.4">
      <c r="F83" s="24"/>
      <c r="G83" s="33"/>
      <c r="H83" s="33"/>
      <c r="I83" s="33"/>
      <c r="J83" s="33"/>
      <c r="K83" s="33"/>
      <c r="L83" s="27"/>
    </row>
    <row r="84" spans="2:12" x14ac:dyDescent="0.4">
      <c r="B84" s="50" t="s">
        <v>363</v>
      </c>
      <c r="C84" s="51"/>
      <c r="D84" s="51"/>
      <c r="E84" s="51"/>
      <c r="F84" s="52"/>
      <c r="G84" s="53">
        <f>G82/(1+cost_equity)^G70</f>
        <v>6714.3838111508448</v>
      </c>
      <c r="H84" s="53">
        <f>H82/(1+cost_equity)^H70</f>
        <v>6531.4101810788343</v>
      </c>
      <c r="I84" s="53">
        <f>I82/(1+cost_equity)^I70</f>
        <v>6293.6021259119598</v>
      </c>
      <c r="J84" s="53">
        <f>J82/(1+cost_equity)^J70</f>
        <v>6055.3564086101815</v>
      </c>
      <c r="K84" s="53">
        <f>K82/(1+cost_equity)^K70</f>
        <v>5818.2857127807356</v>
      </c>
      <c r="L84" s="27"/>
    </row>
    <row r="85" spans="2:12" x14ac:dyDescent="0.4">
      <c r="G85" s="54"/>
      <c r="H85" s="54"/>
      <c r="I85" s="54"/>
      <c r="J85" s="54"/>
      <c r="K85" s="54"/>
    </row>
    <row r="86" spans="2:12" x14ac:dyDescent="0.4">
      <c r="G86" s="54"/>
      <c r="H86" s="54"/>
      <c r="I86" s="54"/>
      <c r="J86" s="54"/>
      <c r="K86" s="54"/>
    </row>
    <row r="87" spans="2:12" x14ac:dyDescent="0.4">
      <c r="E87" s="55"/>
      <c r="F87" s="55"/>
      <c r="K87" s="56"/>
    </row>
    <row r="88" spans="2:12" x14ac:dyDescent="0.4">
      <c r="B88" s="15"/>
      <c r="C88" s="15"/>
      <c r="D88" s="15"/>
      <c r="E88" s="15"/>
      <c r="F88" s="15"/>
      <c r="K88" s="56"/>
    </row>
    <row r="89" spans="2:12" x14ac:dyDescent="0.4">
      <c r="B89" s="29" t="s">
        <v>364</v>
      </c>
      <c r="C89" s="56">
        <f>(K82*(1+LTgrowth_FCFE)/(cost_equity-LTgrowth_FCFE))</f>
        <v>95917.70549039419</v>
      </c>
      <c r="D89" s="27"/>
    </row>
    <row r="90" spans="2:12" x14ac:dyDescent="0.4">
      <c r="B90" s="29" t="s">
        <v>365</v>
      </c>
      <c r="C90" s="54">
        <f>C89/(1+cost_equity)^K70</f>
        <v>49745.883160836762</v>
      </c>
      <c r="D90" s="27"/>
    </row>
    <row r="91" spans="2:12" x14ac:dyDescent="0.4">
      <c r="B91" s="29"/>
      <c r="C91" s="54"/>
      <c r="D91" s="27"/>
    </row>
    <row r="92" spans="2:12" x14ac:dyDescent="0.4">
      <c r="B92" s="29" t="s">
        <v>366</v>
      </c>
      <c r="C92" s="56">
        <f>terminal_pe*K39</f>
        <v>103704.34484801453</v>
      </c>
      <c r="D92" s="27"/>
    </row>
    <row r="93" spans="2:12" x14ac:dyDescent="0.4">
      <c r="B93" s="29" t="s">
        <v>367</v>
      </c>
      <c r="C93" s="54">
        <f>C92/(1+cost_equity)^K70</f>
        <v>53784.274714506137</v>
      </c>
      <c r="D93" s="27"/>
    </row>
    <row r="94" spans="2:12" x14ac:dyDescent="0.4">
      <c r="B94" s="29"/>
      <c r="C94" s="54"/>
      <c r="D94" s="27"/>
    </row>
    <row r="95" spans="2:12" x14ac:dyDescent="0.4">
      <c r="B95" s="15" t="s">
        <v>368</v>
      </c>
      <c r="C95" s="57">
        <f>IF(C13=1,C90,C93)</f>
        <v>53784.274714506137</v>
      </c>
      <c r="D95" s="27"/>
    </row>
    <row r="96" spans="2:12" x14ac:dyDescent="0.4">
      <c r="D96" s="27"/>
      <c r="H96" s="56"/>
    </row>
    <row r="97" spans="2:16" x14ac:dyDescent="0.4">
      <c r="B97" s="58" t="s">
        <v>369</v>
      </c>
      <c r="C97" s="59">
        <f>SUM(G84:K84)+C95</f>
        <v>85197.312954038702</v>
      </c>
      <c r="D97" s="27"/>
    </row>
    <row r="98" spans="2:16" x14ac:dyDescent="0.4">
      <c r="B98" s="6" t="s">
        <v>370</v>
      </c>
      <c r="C98" s="60">
        <f>D43</f>
        <v>749</v>
      </c>
      <c r="D98" s="27"/>
    </row>
    <row r="99" spans="2:16" x14ac:dyDescent="0.4">
      <c r="B99" s="61" t="s">
        <v>371</v>
      </c>
      <c r="C99" s="62">
        <f>C97/C98</f>
        <v>113.74808138055901</v>
      </c>
      <c r="D99" s="27"/>
    </row>
    <row r="100" spans="2:16" x14ac:dyDescent="0.4">
      <c r="B100" s="61" t="s">
        <v>372</v>
      </c>
      <c r="C100" s="61" t="str">
        <f>IF(Intrinsic_FCFE/current_price-1&gt;BSH_margin,"Buy",IF(Intrinsic_FCFE/current_price-1&lt;-BSH_margin,"Sell","Hold"))</f>
        <v>Buy</v>
      </c>
      <c r="D100" s="27"/>
      <c r="E100" s="15"/>
      <c r="F100" s="15"/>
      <c r="G100" s="63"/>
    </row>
    <row r="101" spans="2:16" x14ac:dyDescent="0.4">
      <c r="B101" s="34"/>
      <c r="C101" s="34"/>
      <c r="D101" s="34"/>
      <c r="E101" s="34"/>
      <c r="F101" s="34"/>
      <c r="G101" s="35"/>
      <c r="H101" s="35"/>
      <c r="I101" s="35"/>
      <c r="J101" s="35"/>
      <c r="K101" s="35"/>
      <c r="L101" s="34"/>
      <c r="M101" s="34"/>
      <c r="N101" s="34"/>
      <c r="O101" s="34"/>
      <c r="P101" s="34"/>
    </row>
    <row r="105" spans="2:16" ht="29.25" customHeight="1" x14ac:dyDescent="0.5">
      <c r="B105" s="276"/>
      <c r="C105" s="279"/>
      <c r="D105" s="281" t="s">
        <v>373</v>
      </c>
      <c r="E105" s="281"/>
      <c r="F105" s="281"/>
      <c r="G105" s="281"/>
      <c r="H105" s="281"/>
      <c r="I105" s="281"/>
    </row>
    <row r="106" spans="2:16" ht="15.3" customHeight="1" x14ac:dyDescent="0.5">
      <c r="B106" s="277"/>
      <c r="C106" s="280"/>
      <c r="D106" s="270" t="s">
        <v>374</v>
      </c>
      <c r="E106" s="270"/>
      <c r="F106" s="270"/>
      <c r="G106" s="270"/>
      <c r="H106" s="270"/>
      <c r="I106" s="270"/>
    </row>
    <row r="107" spans="2:16" ht="14.4" x14ac:dyDescent="0.55000000000000004">
      <c r="B107" s="278"/>
      <c r="C107" s="271">
        <f>IF(cost_equity&gt;LTgrowth_FCFE,C99,"N/A")</f>
        <v>113.74808138055901</v>
      </c>
      <c r="D107" s="272">
        <v>0.01</v>
      </c>
      <c r="E107" s="272">
        <v>2.0899999999999998E-2</v>
      </c>
      <c r="F107" s="272">
        <v>0.05</v>
      </c>
      <c r="G107" s="272">
        <v>7.0000000000000007E-2</v>
      </c>
      <c r="H107" s="272">
        <v>0.09</v>
      </c>
      <c r="I107" s="272">
        <v>0.11</v>
      </c>
    </row>
    <row r="108" spans="2:16" ht="14.4" x14ac:dyDescent="0.55000000000000004">
      <c r="B108" s="273" t="s">
        <v>375</v>
      </c>
      <c r="C108" s="272">
        <v>7.0000000000000007E-2</v>
      </c>
      <c r="D108" s="274">
        <f t="dataTable" ref="D108:I115" dt2D="1" dtr="1" r1="C9" r2="I10" ca="1"/>
        <v>149.45438044033975</v>
      </c>
      <c r="E108" s="274">
        <v>149.45438044033975</v>
      </c>
      <c r="F108" s="274">
        <v>149.45438044033975</v>
      </c>
      <c r="G108" s="274" t="str">
        <v>N/A</v>
      </c>
      <c r="H108" s="274" t="str">
        <v>N/A</v>
      </c>
      <c r="I108" s="274" t="str">
        <v>N/A</v>
      </c>
    </row>
    <row r="109" spans="2:16" ht="14.4" x14ac:dyDescent="0.55000000000000004">
      <c r="B109" s="273"/>
      <c r="C109" s="272">
        <f>C108+0.02</f>
        <v>9.0000000000000011E-2</v>
      </c>
      <c r="D109" s="274">
        <v>137.94989217453394</v>
      </c>
      <c r="E109" s="274">
        <v>137.94989217453394</v>
      </c>
      <c r="F109" s="274">
        <v>137.94989217453394</v>
      </c>
      <c r="G109" s="274">
        <v>137.94989217453394</v>
      </c>
      <c r="H109" s="274" t="str">
        <v>N/A</v>
      </c>
      <c r="I109" s="274" t="str">
        <v>N/A</v>
      </c>
    </row>
    <row r="110" spans="2:16" ht="14.4" x14ac:dyDescent="0.55000000000000004">
      <c r="B110" s="273"/>
      <c r="C110" s="272">
        <f t="shared" ref="C110:C115" si="36">C109+0.02</f>
        <v>0.11000000000000001</v>
      </c>
      <c r="D110" s="274">
        <v>127.58399350504705</v>
      </c>
      <c r="E110" s="274">
        <v>127.58399350504705</v>
      </c>
      <c r="F110" s="274">
        <v>127.58399350504705</v>
      </c>
      <c r="G110" s="274">
        <v>127.58399350504705</v>
      </c>
      <c r="H110" s="274">
        <v>127.58399350504705</v>
      </c>
      <c r="I110" s="274" t="str">
        <v>N/A</v>
      </c>
    </row>
    <row r="111" spans="2:16" ht="14.4" x14ac:dyDescent="0.55000000000000004">
      <c r="B111" s="273"/>
      <c r="C111" s="272">
        <v>0.14030999999999999</v>
      </c>
      <c r="D111" s="274">
        <v>113.75406623438288</v>
      </c>
      <c r="E111" s="275">
        <v>113.75406623438288</v>
      </c>
      <c r="F111" s="274">
        <v>113.75406623438288</v>
      </c>
      <c r="G111" s="274">
        <v>113.75406623438288</v>
      </c>
      <c r="H111" s="274">
        <v>113.75406623438288</v>
      </c>
      <c r="I111" s="274">
        <v>113.75406623438288</v>
      </c>
    </row>
    <row r="112" spans="2:16" ht="14.4" x14ac:dyDescent="0.55000000000000004">
      <c r="B112" s="273"/>
      <c r="C112" s="272">
        <f t="shared" si="36"/>
        <v>0.16030999999999998</v>
      </c>
      <c r="D112" s="274">
        <v>105.70504203392427</v>
      </c>
      <c r="E112" s="274">
        <v>105.70504203392427</v>
      </c>
      <c r="F112" s="274">
        <v>105.70504203392427</v>
      </c>
      <c r="G112" s="274">
        <v>105.70504203392427</v>
      </c>
      <c r="H112" s="274">
        <v>105.70504203392427</v>
      </c>
      <c r="I112" s="274">
        <v>105.70504203392427</v>
      </c>
    </row>
    <row r="113" spans="2:9" ht="14.4" x14ac:dyDescent="0.55000000000000004">
      <c r="B113" s="273"/>
      <c r="C113" s="272">
        <f t="shared" si="36"/>
        <v>0.18030999999999997</v>
      </c>
      <c r="D113" s="274">
        <v>98.400757751760608</v>
      </c>
      <c r="E113" s="274">
        <v>98.400757751760608</v>
      </c>
      <c r="F113" s="274">
        <v>98.400757751760608</v>
      </c>
      <c r="G113" s="274">
        <v>98.400757751760608</v>
      </c>
      <c r="H113" s="274">
        <v>98.400757751760608</v>
      </c>
      <c r="I113" s="274">
        <v>98.400757751760608</v>
      </c>
    </row>
    <row r="114" spans="2:9" ht="14.4" x14ac:dyDescent="0.55000000000000004">
      <c r="B114" s="273"/>
      <c r="C114" s="272">
        <f t="shared" si="36"/>
        <v>0.20030999999999996</v>
      </c>
      <c r="D114" s="274">
        <v>91.759807965771387</v>
      </c>
      <c r="E114" s="274">
        <v>91.759807965771387</v>
      </c>
      <c r="F114" s="274">
        <v>91.759807965771387</v>
      </c>
      <c r="G114" s="274">
        <v>91.759807965771387</v>
      </c>
      <c r="H114" s="274">
        <v>91.759807965771387</v>
      </c>
      <c r="I114" s="274">
        <v>91.759807965771387</v>
      </c>
    </row>
    <row r="115" spans="2:9" ht="14.4" x14ac:dyDescent="0.55000000000000004">
      <c r="B115" s="273"/>
      <c r="C115" s="272">
        <f t="shared" si="36"/>
        <v>0.22030999999999995</v>
      </c>
      <c r="D115" s="274">
        <v>85.710916696031703</v>
      </c>
      <c r="E115" s="274">
        <v>85.710916696031703</v>
      </c>
      <c r="F115" s="274">
        <v>85.710916696031703</v>
      </c>
      <c r="G115" s="274">
        <v>85.710916696031703</v>
      </c>
      <c r="H115" s="274">
        <v>85.710916696031703</v>
      </c>
      <c r="I115" s="274">
        <v>85.710916696031703</v>
      </c>
    </row>
    <row r="116" spans="2:9" ht="14.4" x14ac:dyDescent="0.55000000000000004">
      <c r="C116" s="65"/>
      <c r="D116" s="66"/>
      <c r="E116" s="66"/>
      <c r="F116" s="66"/>
      <c r="G116" s="66"/>
      <c r="H116" s="66"/>
      <c r="I116" s="66"/>
    </row>
    <row r="120" spans="2:9" ht="14.4" x14ac:dyDescent="0.55000000000000004">
      <c r="C120" s="65"/>
      <c r="D120" s="66"/>
      <c r="E120" s="66"/>
      <c r="F120" s="66"/>
      <c r="G120" s="66"/>
      <c r="H120" s="66"/>
      <c r="I120" s="66"/>
    </row>
    <row r="121" spans="2:9" ht="14.4" x14ac:dyDescent="0.55000000000000004">
      <c r="C121" s="65"/>
      <c r="D121" s="64" t="s">
        <v>376</v>
      </c>
      <c r="E121" s="66"/>
      <c r="F121" s="66"/>
      <c r="G121" s="66"/>
      <c r="H121" s="66"/>
      <c r="I121" s="66"/>
    </row>
    <row r="122" spans="2:9" ht="14.4" x14ac:dyDescent="0.55000000000000004">
      <c r="D122" s="94">
        <f>Intrinsic_FCFE</f>
        <v>113.74808138055901</v>
      </c>
      <c r="E122" s="27"/>
    </row>
    <row r="123" spans="2:9" x14ac:dyDescent="0.4">
      <c r="C123" s="67">
        <v>0.1</v>
      </c>
      <c r="D123" s="60">
        <f t="dataTable" ref="D123:D128" dt2D="0" dtr="0" r1="F7"/>
        <v>162.15063392116764</v>
      </c>
    </row>
    <row r="124" spans="2:9" x14ac:dyDescent="0.4">
      <c r="B124" s="15" t="s">
        <v>300</v>
      </c>
      <c r="C124" s="67">
        <v>0.15</v>
      </c>
      <c r="D124" s="60">
        <v>133.20715341329631</v>
      </c>
    </row>
    <row r="125" spans="2:9" x14ac:dyDescent="0.4">
      <c r="C125" s="67">
        <v>0.18360000000000001</v>
      </c>
      <c r="D125" s="178">
        <v>113.75713451200671</v>
      </c>
    </row>
    <row r="126" spans="2:9" x14ac:dyDescent="0.4">
      <c r="C126" s="67">
        <v>0.25</v>
      </c>
      <c r="D126" s="60">
        <v>75.320192397553754</v>
      </c>
    </row>
    <row r="127" spans="2:9" x14ac:dyDescent="0.4">
      <c r="C127" s="67">
        <v>0.3</v>
      </c>
      <c r="D127" s="60">
        <v>46.376711889682305</v>
      </c>
    </row>
    <row r="128" spans="2:9" x14ac:dyDescent="0.4">
      <c r="C128" s="67">
        <v>0.35</v>
      </c>
      <c r="D128" s="60">
        <v>17.433231381810838</v>
      </c>
    </row>
    <row r="129" spans="2:4" x14ac:dyDescent="0.4">
      <c r="C129" s="67"/>
    </row>
    <row r="131" spans="2:4" x14ac:dyDescent="0.4">
      <c r="D131" s="64" t="s">
        <v>376</v>
      </c>
    </row>
    <row r="132" spans="2:4" ht="14.4" x14ac:dyDescent="0.55000000000000004">
      <c r="D132" s="94">
        <f>Intrinsic_FCFE</f>
        <v>113.74808138055901</v>
      </c>
    </row>
    <row r="133" spans="2:4" x14ac:dyDescent="0.4">
      <c r="C133" s="67">
        <v>0.02</v>
      </c>
      <c r="D133" s="60">
        <f t="dataTable" ref="D133:D138" dt2D="0" dtr="0" r1="C7" ca="1"/>
        <v>74.988010313895003</v>
      </c>
    </row>
    <row r="134" spans="2:4" x14ac:dyDescent="0.4">
      <c r="B134" s="15" t="s">
        <v>474</v>
      </c>
      <c r="C134" s="67">
        <v>0.03</v>
      </c>
      <c r="D134" s="60">
        <v>80.763271985110748</v>
      </c>
    </row>
    <row r="135" spans="2:4" x14ac:dyDescent="0.4">
      <c r="C135" s="67">
        <v>0.05</v>
      </c>
      <c r="D135" s="60">
        <v>93.043136120720845</v>
      </c>
    </row>
    <row r="136" spans="2:4" x14ac:dyDescent="0.4">
      <c r="C136" s="67">
        <v>8.0479999999999996E-2</v>
      </c>
      <c r="D136" s="179">
        <v>113.75071388642341</v>
      </c>
    </row>
    <row r="137" spans="2:4" x14ac:dyDescent="0.4">
      <c r="C137" s="67">
        <v>0.09</v>
      </c>
      <c r="D137" s="60">
        <v>120.74296470638201</v>
      </c>
    </row>
    <row r="138" spans="2:4" x14ac:dyDescent="0.4">
      <c r="C138" s="67">
        <v>0.13</v>
      </c>
      <c r="D138" s="60">
        <v>153.07877124736424</v>
      </c>
    </row>
    <row r="140" spans="2:4" x14ac:dyDescent="0.4">
      <c r="D140" s="64" t="s">
        <v>376</v>
      </c>
    </row>
    <row r="141" spans="2:4" ht="14.4" x14ac:dyDescent="0.55000000000000004">
      <c r="D141" s="94">
        <f>D132</f>
        <v>113.74808138055901</v>
      </c>
    </row>
    <row r="142" spans="2:4" x14ac:dyDescent="0.4">
      <c r="C142" s="157">
        <v>11</v>
      </c>
      <c r="D142" s="60">
        <f t="dataTable" ref="D142:D147" dt2D="0" dtr="0" r1="C11" ca="1"/>
        <v>79.553743079010189</v>
      </c>
    </row>
    <row r="143" spans="2:4" x14ac:dyDescent="0.4">
      <c r="B143" s="15" t="s">
        <v>492</v>
      </c>
      <c r="C143" s="157">
        <v>15</v>
      </c>
      <c r="D143" s="60">
        <v>93.231478399629708</v>
      </c>
    </row>
    <row r="144" spans="2:4" x14ac:dyDescent="0.4">
      <c r="C144" s="157">
        <v>18</v>
      </c>
      <c r="D144" s="60">
        <v>103.48977989009437</v>
      </c>
    </row>
    <row r="145" spans="3:4" x14ac:dyDescent="0.4">
      <c r="C145" s="157">
        <v>21</v>
      </c>
      <c r="D145" s="178">
        <v>113.74808138055901</v>
      </c>
    </row>
    <row r="146" spans="3:4" x14ac:dyDescent="0.4">
      <c r="C146" s="157">
        <v>25</v>
      </c>
      <c r="D146" s="60">
        <v>127.42581670117852</v>
      </c>
    </row>
    <row r="147" spans="3:4" x14ac:dyDescent="0.4">
      <c r="C147" s="157">
        <v>30</v>
      </c>
      <c r="D147" s="60">
        <v>144.52298585195294</v>
      </c>
    </row>
  </sheetData>
  <scenarios current="0" show="0" sqref="B98 B99">
    <scenario name="Worst Case" locked="1" count="3" user="abhijay shukla" comment="Modified by abhijay shukla on 4/2/2021">
      <inputCells r="C7" val="0.03" numFmtId="10"/>
      <inputCells r="C9" val="0.01" numFmtId="9"/>
      <inputCells r="I10" val="0.16" numFmtId="9"/>
    </scenario>
    <scenario name="Best Case" locked="1" count="3" user="abhijay shukla" comment="Modified by abhijay shukla on 4/2/2021">
      <inputCells r="C7" val="0.1" numFmtId="10"/>
      <inputCells r="C9" val="0.04" numFmtId="9"/>
      <inputCells r="I10" val="0.09" numFmtId="9"/>
    </scenario>
    <scenario name="Base Case" locked="1" count="3" user="abhijay shukla" comment="Created by abhijay shukla on 4/5/2021">
      <inputCells r="C7" val="0.080476348581763"/>
      <inputCells r="C9" val="0.0209175040937601"/>
      <inputCells r="I10" val="0.140324163511013"/>
    </scenario>
  </scenarios>
  <mergeCells count="7">
    <mergeCell ref="C26:D26"/>
    <mergeCell ref="D105:I105"/>
    <mergeCell ref="H6:J6"/>
    <mergeCell ref="B108:B115"/>
    <mergeCell ref="D106:I106"/>
    <mergeCell ref="B105:B107"/>
    <mergeCell ref="C105:C106"/>
  </mergeCells>
  <conditionalFormatting sqref="D116:I116 E121:I121 D120:I120">
    <cfRule type="containsText" dxfId="1" priority="1" operator="containsText" text="N/A">
      <formula>NOT(ISERROR(SEARCH("N/A",D116)))</formula>
    </cfRule>
    <cfRule type="cellIs" dxfId="0" priority="2" operator="greaterThan">
      <formula>$C$8</formula>
    </cfRule>
  </conditionalFormatting>
  <printOptions gridLines="1"/>
  <pageMargins left="0.75" right="0.75" top="1" bottom="1" header="0.5" footer="0.5"/>
  <pageSetup scale="37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F69C-C804-4462-8492-8FCFBD00A30D}">
  <dimension ref="A1:Y386"/>
  <sheetViews>
    <sheetView workbookViewId="0">
      <pane xSplit="2" ySplit="9" topLeftCell="C68" activePane="bottomRight" state="frozen"/>
      <selection pane="topRight" activeCell="C1" sqref="C1"/>
      <selection pane="bottomLeft" activeCell="A10" sqref="A10"/>
      <selection pane="bottomRight" activeCell="V75" sqref="V75"/>
    </sheetView>
  </sheetViews>
  <sheetFormatPr defaultRowHeight="14.4" x14ac:dyDescent="0.55000000000000004"/>
  <cols>
    <col min="1" max="1" width="13.15625" customWidth="1"/>
    <col min="2" max="2" width="1.05078125" customWidth="1"/>
    <col min="3" max="3" width="4.20703125" customWidth="1"/>
    <col min="4" max="16" width="11.62890625" bestFit="1" customWidth="1"/>
    <col min="21" max="21" width="9.7890625" bestFit="1" customWidth="1"/>
    <col min="22" max="23" width="10.5234375" style="85" bestFit="1" customWidth="1"/>
    <col min="24" max="24" width="4.68359375" bestFit="1" customWidth="1"/>
  </cols>
  <sheetData>
    <row r="1" spans="1:24" x14ac:dyDescent="0.55000000000000004">
      <c r="A1" s="1" t="s">
        <v>0</v>
      </c>
      <c r="B1" s="75"/>
      <c r="C1" s="231" t="s">
        <v>437</v>
      </c>
      <c r="D1" s="231"/>
      <c r="E1" s="231"/>
      <c r="F1" s="231"/>
      <c r="G1" s="231"/>
      <c r="H1" s="231"/>
    </row>
    <row r="2" spans="1:24" x14ac:dyDescent="0.55000000000000004">
      <c r="A2" s="1" t="s">
        <v>1</v>
      </c>
      <c r="B2" s="75"/>
      <c r="C2" s="75" t="s">
        <v>438</v>
      </c>
    </row>
    <row r="3" spans="1:24" ht="21.9" x14ac:dyDescent="0.55000000000000004">
      <c r="A3" s="1" t="s">
        <v>2</v>
      </c>
      <c r="B3" s="75"/>
      <c r="C3" s="75" t="s">
        <v>439</v>
      </c>
    </row>
    <row r="4" spans="1:24" ht="21.9" x14ac:dyDescent="0.55000000000000004">
      <c r="A4" s="1" t="s">
        <v>3</v>
      </c>
      <c r="B4" s="75"/>
      <c r="C4" s="75" t="s">
        <v>4</v>
      </c>
      <c r="D4" s="231" t="s">
        <v>5</v>
      </c>
      <c r="E4" s="231"/>
      <c r="F4" s="231"/>
      <c r="G4" s="231"/>
      <c r="H4" s="231"/>
      <c r="I4" s="231"/>
    </row>
    <row r="5" spans="1:24" ht="21.9" x14ac:dyDescent="0.55000000000000004">
      <c r="A5" s="1" t="s">
        <v>6</v>
      </c>
      <c r="B5" s="75"/>
      <c r="C5" s="75" t="s">
        <v>440</v>
      </c>
      <c r="D5" s="231"/>
      <c r="E5" s="231"/>
      <c r="F5" s="231"/>
      <c r="G5" s="231"/>
      <c r="H5" s="231"/>
      <c r="I5" s="231"/>
    </row>
    <row r="8" spans="1:24" ht="31.8" x14ac:dyDescent="0.55000000000000004">
      <c r="A8" s="3" t="s">
        <v>7</v>
      </c>
    </row>
    <row r="9" spans="1:24" x14ac:dyDescent="0.55000000000000004">
      <c r="A9" s="1" t="s">
        <v>8</v>
      </c>
      <c r="B9" s="75"/>
      <c r="C9" s="3" t="s">
        <v>286</v>
      </c>
      <c r="D9" s="3" t="s">
        <v>287</v>
      </c>
      <c r="E9" s="3" t="s">
        <v>288</v>
      </c>
      <c r="F9" s="3" t="s">
        <v>289</v>
      </c>
      <c r="G9" s="3" t="s">
        <v>290</v>
      </c>
      <c r="H9" s="3" t="s">
        <v>291</v>
      </c>
      <c r="I9" s="3" t="s">
        <v>292</v>
      </c>
      <c r="J9" s="3" t="s">
        <v>293</v>
      </c>
      <c r="K9" s="3" t="s">
        <v>294</v>
      </c>
      <c r="L9" s="3" t="s">
        <v>295</v>
      </c>
      <c r="M9" s="3" t="s">
        <v>9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86" t="s">
        <v>18</v>
      </c>
      <c r="W9" s="86" t="s">
        <v>19</v>
      </c>
      <c r="X9" s="3" t="s">
        <v>20</v>
      </c>
    </row>
    <row r="10" spans="1:24" ht="32.4" x14ac:dyDescent="0.55000000000000004">
      <c r="A10" s="1" t="s">
        <v>21</v>
      </c>
      <c r="B10" s="75"/>
      <c r="C10" s="2" t="s">
        <v>441</v>
      </c>
      <c r="D10" s="2" t="s">
        <v>442</v>
      </c>
      <c r="E10" s="2" t="s">
        <v>443</v>
      </c>
      <c r="F10" s="2" t="s">
        <v>444</v>
      </c>
      <c r="G10" s="2" t="s">
        <v>445</v>
      </c>
      <c r="H10" s="2" t="s">
        <v>446</v>
      </c>
      <c r="I10" s="2" t="s">
        <v>447</v>
      </c>
      <c r="J10" s="2" t="s">
        <v>448</v>
      </c>
      <c r="K10" s="2" t="s">
        <v>449</v>
      </c>
      <c r="L10" s="2" t="s">
        <v>450</v>
      </c>
      <c r="M10" s="2" t="s">
        <v>451</v>
      </c>
      <c r="N10" s="2" t="s">
        <v>452</v>
      </c>
      <c r="O10" s="2" t="s">
        <v>453</v>
      </c>
      <c r="P10" s="2" t="s">
        <v>454</v>
      </c>
      <c r="Q10" s="2" t="s">
        <v>455</v>
      </c>
      <c r="R10" s="2" t="s">
        <v>456</v>
      </c>
      <c r="S10" s="2" t="s">
        <v>457</v>
      </c>
      <c r="T10" s="2" t="s">
        <v>458</v>
      </c>
      <c r="U10" s="2" t="s">
        <v>459</v>
      </c>
      <c r="V10" s="87" t="s">
        <v>460</v>
      </c>
      <c r="W10" s="87" t="s">
        <v>461</v>
      </c>
      <c r="X10" s="2" t="s">
        <v>22</v>
      </c>
    </row>
    <row r="11" spans="1:24" x14ac:dyDescent="0.55000000000000004">
      <c r="A11" s="75" t="s">
        <v>23</v>
      </c>
    </row>
    <row r="12" spans="1:24" ht="21.9" x14ac:dyDescent="0.55000000000000004">
      <c r="A12" s="75" t="s">
        <v>24</v>
      </c>
      <c r="B12" s="75"/>
      <c r="C12" s="1">
        <v>5438</v>
      </c>
      <c r="D12" s="1">
        <v>3914</v>
      </c>
      <c r="E12" s="1">
        <v>4638</v>
      </c>
      <c r="F12" s="1">
        <v>5405</v>
      </c>
      <c r="G12" s="1">
        <v>9807</v>
      </c>
      <c r="H12" s="1">
        <v>9058</v>
      </c>
      <c r="I12" s="1">
        <v>10298</v>
      </c>
      <c r="J12" s="1">
        <v>8266</v>
      </c>
      <c r="K12" s="1">
        <v>9305</v>
      </c>
      <c r="L12" s="1">
        <v>11155</v>
      </c>
      <c r="M12" s="1">
        <v>14390</v>
      </c>
      <c r="N12" s="1">
        <v>14818</v>
      </c>
      <c r="O12" s="1">
        <v>12777</v>
      </c>
      <c r="P12" s="1"/>
      <c r="Q12" s="1"/>
      <c r="R12" s="1"/>
      <c r="S12" s="1">
        <v>11449</v>
      </c>
      <c r="T12" s="1">
        <v>16129</v>
      </c>
      <c r="U12" s="1">
        <v>10198</v>
      </c>
      <c r="V12" s="88">
        <v>10032</v>
      </c>
      <c r="W12" s="88">
        <v>14201</v>
      </c>
      <c r="X12" s="1"/>
    </row>
    <row r="13" spans="1:24" ht="21.9" x14ac:dyDescent="0.55000000000000004">
      <c r="A13" s="75" t="s">
        <v>25</v>
      </c>
      <c r="B13" s="75"/>
      <c r="C13" s="1">
        <v>2895</v>
      </c>
      <c r="D13" s="1">
        <v>2269</v>
      </c>
      <c r="E13" s="1">
        <v>2586</v>
      </c>
      <c r="F13" s="1">
        <v>3635</v>
      </c>
      <c r="G13" s="1">
        <v>4414</v>
      </c>
      <c r="H13" s="1">
        <v>5452</v>
      </c>
      <c r="I13" s="1">
        <v>6152</v>
      </c>
      <c r="J13" s="1">
        <v>7693</v>
      </c>
      <c r="K13" s="1">
        <v>6443</v>
      </c>
      <c r="L13" s="1">
        <v>8543</v>
      </c>
      <c r="M13" s="1">
        <v>10136</v>
      </c>
      <c r="N13" s="1">
        <v>9803</v>
      </c>
      <c r="O13" s="1">
        <v>9842</v>
      </c>
      <c r="P13" s="1"/>
      <c r="Q13" s="1"/>
      <c r="R13" s="1"/>
      <c r="S13" s="1">
        <v>12642</v>
      </c>
      <c r="T13" s="1">
        <v>15096</v>
      </c>
      <c r="U13" s="1">
        <v>16769</v>
      </c>
      <c r="V13" s="88">
        <v>17379</v>
      </c>
      <c r="W13" s="88">
        <v>17943</v>
      </c>
      <c r="X13" s="1"/>
    </row>
    <row r="14" spans="1:24" x14ac:dyDescent="0.55000000000000004">
      <c r="A14" s="75" t="s">
        <v>26</v>
      </c>
      <c r="B14" s="75"/>
      <c r="C14" s="1">
        <v>400</v>
      </c>
      <c r="D14" s="1">
        <v>278</v>
      </c>
      <c r="E14" s="1">
        <v>729</v>
      </c>
      <c r="F14" s="1">
        <v>714</v>
      </c>
      <c r="G14" s="1">
        <v>459</v>
      </c>
      <c r="H14" s="1">
        <v>576</v>
      </c>
      <c r="I14" s="1">
        <v>660</v>
      </c>
      <c r="J14" s="1">
        <v>1180</v>
      </c>
      <c r="K14" s="1">
        <v>867</v>
      </c>
      <c r="L14" s="1">
        <v>1051</v>
      </c>
      <c r="M14" s="1">
        <v>1301</v>
      </c>
      <c r="N14" s="1">
        <v>1404</v>
      </c>
      <c r="O14" s="1">
        <v>1382</v>
      </c>
      <c r="P14" s="1"/>
      <c r="Q14" s="1"/>
      <c r="R14" s="1"/>
      <c r="S14" s="1">
        <v>2538</v>
      </c>
      <c r="T14" s="1">
        <v>2678</v>
      </c>
      <c r="U14" s="1">
        <v>3649</v>
      </c>
      <c r="V14" s="88">
        <v>3281</v>
      </c>
      <c r="W14" s="88">
        <v>3402</v>
      </c>
      <c r="X14" s="1"/>
    </row>
    <row r="15" spans="1:24" x14ac:dyDescent="0.55000000000000004">
      <c r="A15" s="75" t="s">
        <v>27</v>
      </c>
      <c r="B15" s="75"/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370</v>
      </c>
      <c r="K15" s="1">
        <v>447</v>
      </c>
      <c r="L15" s="1">
        <v>539</v>
      </c>
      <c r="M15" s="1">
        <v>374</v>
      </c>
      <c r="N15" s="1">
        <v>362</v>
      </c>
      <c r="O15" s="1">
        <v>446</v>
      </c>
      <c r="P15" s="1"/>
      <c r="Q15" s="1"/>
      <c r="R15" s="1"/>
      <c r="S15" s="1">
        <v>850</v>
      </c>
      <c r="T15" s="1">
        <v>1016</v>
      </c>
      <c r="U15" s="1">
        <v>795</v>
      </c>
      <c r="V15" s="88">
        <v>885</v>
      </c>
      <c r="W15" s="88"/>
      <c r="X15" s="1"/>
    </row>
    <row r="16" spans="1:24" ht="21.9" x14ac:dyDescent="0.55000000000000004">
      <c r="A16" s="75" t="s">
        <v>28</v>
      </c>
      <c r="B16" s="75"/>
      <c r="C16" s="1">
        <v>758</v>
      </c>
      <c r="D16" s="1">
        <v>1416</v>
      </c>
      <c r="E16" s="1">
        <v>971</v>
      </c>
      <c r="F16" s="1">
        <v>879</v>
      </c>
      <c r="G16" s="1">
        <v>2217</v>
      </c>
      <c r="H16" s="1">
        <v>2620</v>
      </c>
      <c r="I16" s="1">
        <v>2829</v>
      </c>
      <c r="J16" s="1">
        <v>2371</v>
      </c>
      <c r="K16" s="1">
        <v>3089</v>
      </c>
      <c r="L16" s="1">
        <v>2957</v>
      </c>
      <c r="M16" s="1">
        <v>2820</v>
      </c>
      <c r="N16" s="1">
        <v>3061</v>
      </c>
      <c r="O16" s="1">
        <v>3521</v>
      </c>
      <c r="P16" s="1"/>
      <c r="Q16" s="1"/>
      <c r="R16" s="1"/>
      <c r="S16" s="1">
        <v>3294</v>
      </c>
      <c r="T16" s="1">
        <v>4038</v>
      </c>
      <c r="U16" s="1">
        <v>4727</v>
      </c>
      <c r="V16" s="88">
        <v>5291</v>
      </c>
      <c r="W16" s="88">
        <v>8021</v>
      </c>
      <c r="X16" s="1"/>
    </row>
    <row r="18" spans="1:24" ht="21.9" x14ac:dyDescent="0.55000000000000004">
      <c r="A18" s="75" t="s">
        <v>29</v>
      </c>
      <c r="B18" s="75"/>
      <c r="C18" s="1">
        <v>9491</v>
      </c>
      <c r="D18" s="1">
        <v>7877</v>
      </c>
      <c r="E18" s="1">
        <v>8924</v>
      </c>
      <c r="F18" s="1">
        <v>10633</v>
      </c>
      <c r="G18" s="1">
        <v>16897</v>
      </c>
      <c r="H18" s="1">
        <v>17706</v>
      </c>
      <c r="I18" s="1">
        <v>19939</v>
      </c>
      <c r="J18" s="1">
        <v>19880</v>
      </c>
      <c r="K18" s="1">
        <v>20151</v>
      </c>
      <c r="L18" s="1">
        <v>24245</v>
      </c>
      <c r="M18" s="1">
        <v>29021</v>
      </c>
      <c r="N18" s="1">
        <v>29448</v>
      </c>
      <c r="O18" s="1">
        <v>27968</v>
      </c>
      <c r="P18" s="1"/>
      <c r="Q18" s="1"/>
      <c r="R18" s="1"/>
      <c r="S18" s="1">
        <v>30773</v>
      </c>
      <c r="T18" s="1">
        <v>38957</v>
      </c>
      <c r="U18" s="1">
        <v>36138</v>
      </c>
      <c r="V18" s="88">
        <v>36868</v>
      </c>
      <c r="W18" s="88">
        <v>43567</v>
      </c>
      <c r="X18" s="1"/>
    </row>
    <row r="20" spans="1:24" ht="21.9" x14ac:dyDescent="0.55000000000000004">
      <c r="A20" s="75" t="s">
        <v>30</v>
      </c>
      <c r="B20" s="75"/>
      <c r="C20" s="1">
        <v>1534</v>
      </c>
      <c r="D20" s="1">
        <v>1438</v>
      </c>
      <c r="E20" s="1">
        <v>1662</v>
      </c>
      <c r="F20" s="1">
        <v>2650</v>
      </c>
      <c r="G20" s="1">
        <v>3017</v>
      </c>
      <c r="H20" s="1">
        <v>3564</v>
      </c>
      <c r="I20" s="1">
        <v>4049</v>
      </c>
      <c r="J20" s="1">
        <v>4614</v>
      </c>
      <c r="K20" s="1">
        <v>4510</v>
      </c>
      <c r="L20" s="1">
        <v>4652</v>
      </c>
      <c r="M20" s="1">
        <v>4729</v>
      </c>
      <c r="N20" s="1">
        <v>4934</v>
      </c>
      <c r="O20" s="1">
        <v>5300</v>
      </c>
      <c r="P20" s="1"/>
      <c r="Q20" s="1"/>
      <c r="R20" s="1"/>
      <c r="S20" s="1">
        <v>13114</v>
      </c>
      <c r="T20" s="1">
        <v>13273</v>
      </c>
      <c r="U20" s="1">
        <v>13607</v>
      </c>
      <c r="V20" s="88">
        <v>16407</v>
      </c>
      <c r="W20" s="88"/>
      <c r="X20" s="1"/>
    </row>
    <row r="21" spans="1:24" ht="21.9" x14ac:dyDescent="0.55000000000000004">
      <c r="A21" s="75" t="s">
        <v>31</v>
      </c>
      <c r="B21" s="75"/>
      <c r="C21" s="1">
        <v>538</v>
      </c>
      <c r="D21" s="1">
        <v>612</v>
      </c>
      <c r="E21" s="1">
        <v>749</v>
      </c>
      <c r="F21" s="1">
        <v>1133</v>
      </c>
      <c r="G21" s="1">
        <v>1326</v>
      </c>
      <c r="H21" s="1">
        <v>1559</v>
      </c>
      <c r="I21" s="1">
        <v>1640</v>
      </c>
      <c r="J21" s="1">
        <v>1946</v>
      </c>
      <c r="K21" s="1">
        <v>2233</v>
      </c>
      <c r="L21" s="1">
        <v>2471</v>
      </c>
      <c r="M21" s="1">
        <v>2776</v>
      </c>
      <c r="N21" s="1">
        <v>2810</v>
      </c>
      <c r="O21" s="1">
        <v>3174</v>
      </c>
      <c r="P21" s="1"/>
      <c r="Q21" s="1"/>
      <c r="R21" s="1"/>
      <c r="S21" s="1">
        <v>7461</v>
      </c>
      <c r="T21" s="1">
        <v>7883</v>
      </c>
      <c r="U21" s="1">
        <v>8348</v>
      </c>
      <c r="V21" s="88">
        <v>8572</v>
      </c>
      <c r="W21" s="88"/>
      <c r="X21" s="1"/>
    </row>
    <row r="22" spans="1:24" x14ac:dyDescent="0.55000000000000004">
      <c r="S22" s="89"/>
      <c r="T22" s="89"/>
      <c r="U22" s="89"/>
      <c r="V22" s="89"/>
    </row>
    <row r="23" spans="1:24" ht="21.9" x14ac:dyDescent="0.55000000000000004">
      <c r="A23" s="75" t="s">
        <v>32</v>
      </c>
      <c r="B23" s="75"/>
      <c r="C23" s="1">
        <v>996</v>
      </c>
      <c r="D23" s="1">
        <v>826</v>
      </c>
      <c r="E23" s="1">
        <v>913</v>
      </c>
      <c r="F23" s="1">
        <v>1517</v>
      </c>
      <c r="G23" s="1">
        <v>1691</v>
      </c>
      <c r="H23" s="1">
        <v>2005</v>
      </c>
      <c r="I23" s="1">
        <v>2409</v>
      </c>
      <c r="J23" s="1">
        <v>2668</v>
      </c>
      <c r="K23" s="1">
        <v>2277</v>
      </c>
      <c r="L23" s="1">
        <v>2181</v>
      </c>
      <c r="M23" s="1">
        <v>1953</v>
      </c>
      <c r="N23" s="1">
        <v>2124</v>
      </c>
      <c r="O23" s="1">
        <v>2126</v>
      </c>
      <c r="P23" s="1"/>
      <c r="Q23" s="1"/>
      <c r="R23" s="1"/>
      <c r="S23" s="1">
        <v>5653</v>
      </c>
      <c r="T23" s="1">
        <v>5390</v>
      </c>
      <c r="U23" s="1">
        <v>5259</v>
      </c>
      <c r="V23" s="88">
        <v>7835</v>
      </c>
      <c r="W23" s="88">
        <v>6431</v>
      </c>
      <c r="X23" s="1"/>
    </row>
    <row r="25" spans="1:24" ht="21.9" x14ac:dyDescent="0.55000000000000004">
      <c r="A25" s="75" t="s">
        <v>33</v>
      </c>
      <c r="B25" s="7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/>
      <c r="Q25" s="1"/>
      <c r="R25" s="1"/>
      <c r="S25" s="1">
        <v>0</v>
      </c>
      <c r="T25" s="1">
        <v>0</v>
      </c>
      <c r="U25" s="1">
        <v>0</v>
      </c>
      <c r="V25" s="88">
        <v>0</v>
      </c>
      <c r="W25" s="88">
        <v>0</v>
      </c>
      <c r="X25" s="1"/>
    </row>
    <row r="26" spans="1:24" ht="21.9" x14ac:dyDescent="0.55000000000000004">
      <c r="A26" s="75" t="s">
        <v>34</v>
      </c>
      <c r="B26" s="75"/>
      <c r="C26" s="1">
        <v>2418</v>
      </c>
      <c r="D26" s="1">
        <v>4373</v>
      </c>
      <c r="E26" s="1">
        <v>5267</v>
      </c>
      <c r="F26" s="1">
        <v>6770</v>
      </c>
      <c r="G26" s="1">
        <v>4319</v>
      </c>
      <c r="H26" s="1">
        <v>3016</v>
      </c>
      <c r="I26" s="1">
        <v>2470</v>
      </c>
      <c r="J26" s="1">
        <v>1967</v>
      </c>
      <c r="K26" s="1">
        <v>954</v>
      </c>
      <c r="L26" s="1">
        <v>1113</v>
      </c>
      <c r="M26" s="1">
        <v>1503</v>
      </c>
      <c r="N26" s="1">
        <v>4776</v>
      </c>
      <c r="O26" s="1">
        <v>3914</v>
      </c>
      <c r="P26" s="1"/>
      <c r="Q26" s="1"/>
      <c r="R26" s="1"/>
      <c r="S26" s="1">
        <v>6453</v>
      </c>
      <c r="T26" s="1">
        <v>7887</v>
      </c>
      <c r="U26" s="1">
        <v>5229</v>
      </c>
      <c r="V26" s="88">
        <v>5712</v>
      </c>
      <c r="W26" s="88">
        <v>6963</v>
      </c>
      <c r="X26" s="1"/>
    </row>
    <row r="27" spans="1:24" x14ac:dyDescent="0.55000000000000004">
      <c r="A27" s="75" t="s">
        <v>35</v>
      </c>
      <c r="B27" s="75"/>
      <c r="C27" s="1">
        <v>530</v>
      </c>
      <c r="D27" s="1"/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2428</v>
      </c>
      <c r="K27" s="1">
        <v>2461</v>
      </c>
      <c r="L27" s="1">
        <v>5768</v>
      </c>
      <c r="M27" s="1">
        <v>5860</v>
      </c>
      <c r="N27" s="1">
        <v>7695</v>
      </c>
      <c r="O27" s="1">
        <v>12678</v>
      </c>
      <c r="P27" s="1"/>
      <c r="Q27" s="1"/>
      <c r="R27" s="1"/>
      <c r="S27" s="1">
        <v>74165</v>
      </c>
      <c r="T27" s="1">
        <v>68674</v>
      </c>
      <c r="U27" s="1">
        <v>62976</v>
      </c>
      <c r="V27" s="88">
        <v>60477</v>
      </c>
      <c r="W27" s="88">
        <v>55258</v>
      </c>
      <c r="X27" s="1"/>
    </row>
    <row r="28" spans="1:24" x14ac:dyDescent="0.55000000000000004">
      <c r="A28" s="75" t="s">
        <v>36</v>
      </c>
      <c r="B28" s="75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/>
      <c r="Q28" s="1"/>
      <c r="R28" s="1"/>
      <c r="S28" s="1">
        <v>0</v>
      </c>
      <c r="T28" s="1">
        <v>0</v>
      </c>
      <c r="U28" s="1">
        <v>0</v>
      </c>
      <c r="V28" s="88">
        <v>998</v>
      </c>
      <c r="W28" s="88"/>
      <c r="X28" s="1"/>
    </row>
    <row r="29" spans="1:24" x14ac:dyDescent="0.55000000000000004">
      <c r="A29" s="75" t="s">
        <v>37</v>
      </c>
      <c r="B29" s="75"/>
      <c r="C29" s="1">
        <v>0</v>
      </c>
      <c r="D29" s="1">
        <v>459</v>
      </c>
      <c r="E29" s="1">
        <v>366</v>
      </c>
      <c r="F29" s="1">
        <v>391</v>
      </c>
      <c r="G29" s="1">
        <v>308</v>
      </c>
      <c r="H29" s="1">
        <v>382</v>
      </c>
      <c r="I29" s="1">
        <v>817</v>
      </c>
      <c r="J29" s="1">
        <v>618</v>
      </c>
      <c r="K29" s="1">
        <v>657</v>
      </c>
      <c r="L29" s="1">
        <v>345</v>
      </c>
      <c r="M29" s="1">
        <v>262</v>
      </c>
      <c r="N29" s="1">
        <v>490</v>
      </c>
      <c r="O29" s="1">
        <v>854</v>
      </c>
      <c r="P29" s="1"/>
      <c r="Q29" s="1"/>
      <c r="R29" s="1"/>
      <c r="S29" s="1">
        <v>1162</v>
      </c>
      <c r="T29" s="1">
        <v>1373</v>
      </c>
      <c r="U29" s="1">
        <v>2218</v>
      </c>
      <c r="V29" s="88">
        <v>6971</v>
      </c>
      <c r="W29" s="88">
        <v>11196</v>
      </c>
      <c r="X29" s="1"/>
    </row>
    <row r="31" spans="1:24" x14ac:dyDescent="0.55000000000000004">
      <c r="A31" s="75" t="s">
        <v>38</v>
      </c>
      <c r="B31" s="75"/>
      <c r="C31" s="1">
        <v>13435</v>
      </c>
      <c r="D31" s="1">
        <v>13535</v>
      </c>
      <c r="E31" s="1">
        <v>15470</v>
      </c>
      <c r="F31" s="1">
        <v>19311</v>
      </c>
      <c r="G31" s="1">
        <v>23215</v>
      </c>
      <c r="H31" s="1">
        <v>23109</v>
      </c>
      <c r="I31" s="1">
        <v>25635</v>
      </c>
      <c r="J31" s="1">
        <v>27561</v>
      </c>
      <c r="K31" s="1">
        <v>26500</v>
      </c>
      <c r="L31" s="1">
        <v>33652</v>
      </c>
      <c r="M31" s="1">
        <v>38599</v>
      </c>
      <c r="N31" s="1">
        <v>44533</v>
      </c>
      <c r="O31" s="1">
        <v>47540</v>
      </c>
      <c r="P31" s="1"/>
      <c r="Q31" s="1"/>
      <c r="R31" s="1"/>
      <c r="S31" s="1">
        <v>118206</v>
      </c>
      <c r="T31" s="1">
        <v>122281</v>
      </c>
      <c r="U31" s="1">
        <v>111820</v>
      </c>
      <c r="V31" s="88">
        <v>118861</v>
      </c>
      <c r="W31" s="88">
        <v>123415</v>
      </c>
      <c r="X31" s="1"/>
    </row>
    <row r="33" spans="1:24" x14ac:dyDescent="0.55000000000000004">
      <c r="A33" s="75" t="s">
        <v>39</v>
      </c>
    </row>
    <row r="34" spans="1:24" x14ac:dyDescent="0.55000000000000004">
      <c r="A34" s="75" t="s">
        <v>40</v>
      </c>
      <c r="B34" s="75"/>
      <c r="C34" s="1">
        <v>4286</v>
      </c>
      <c r="D34" s="1">
        <v>5075</v>
      </c>
      <c r="E34" s="1">
        <v>5989</v>
      </c>
      <c r="F34" s="1">
        <v>7316</v>
      </c>
      <c r="G34" s="1">
        <v>8895</v>
      </c>
      <c r="H34" s="1">
        <v>9840</v>
      </c>
      <c r="I34" s="1">
        <v>10430</v>
      </c>
      <c r="J34" s="1">
        <v>11492</v>
      </c>
      <c r="K34" s="1">
        <v>8309</v>
      </c>
      <c r="L34" s="1">
        <v>11373</v>
      </c>
      <c r="M34" s="1">
        <v>11293</v>
      </c>
      <c r="N34" s="1">
        <v>11656</v>
      </c>
      <c r="O34" s="1">
        <v>11579</v>
      </c>
      <c r="P34" s="1"/>
      <c r="Q34" s="1"/>
      <c r="R34" s="1"/>
      <c r="S34" s="1">
        <v>14422</v>
      </c>
      <c r="T34" s="1">
        <v>18334</v>
      </c>
      <c r="U34" s="1">
        <v>19213</v>
      </c>
      <c r="V34" s="88">
        <v>20065</v>
      </c>
      <c r="W34" s="88">
        <v>21696</v>
      </c>
      <c r="X34" s="1"/>
    </row>
    <row r="35" spans="1:24" x14ac:dyDescent="0.55000000000000004">
      <c r="A35" s="75" t="s">
        <v>41</v>
      </c>
      <c r="B35" s="75"/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188</v>
      </c>
      <c r="J35" s="1">
        <v>225</v>
      </c>
      <c r="K35" s="1">
        <v>113</v>
      </c>
      <c r="L35" s="1">
        <v>663</v>
      </c>
      <c r="M35" s="1">
        <v>1</v>
      </c>
      <c r="N35" s="1">
        <v>1943</v>
      </c>
      <c r="O35" s="1">
        <v>2225</v>
      </c>
      <c r="P35" s="1"/>
      <c r="Q35" s="1"/>
      <c r="R35" s="1"/>
      <c r="S35" s="1">
        <v>0</v>
      </c>
      <c r="T35" s="1">
        <v>0</v>
      </c>
      <c r="U35" s="1">
        <v>0</v>
      </c>
      <c r="V35" s="88">
        <v>0</v>
      </c>
      <c r="W35" s="88">
        <v>0</v>
      </c>
      <c r="X35" s="1"/>
    </row>
    <row r="36" spans="1:24" x14ac:dyDescent="0.55000000000000004">
      <c r="A36" s="75" t="s">
        <v>42</v>
      </c>
      <c r="B36" s="75"/>
      <c r="C36" s="1">
        <v>428</v>
      </c>
      <c r="D36" s="1">
        <v>1127</v>
      </c>
      <c r="E36" s="1">
        <v>1458</v>
      </c>
      <c r="F36" s="1">
        <v>603</v>
      </c>
      <c r="G36" s="1">
        <v>753</v>
      </c>
      <c r="H36" s="1"/>
      <c r="I36" s="1">
        <v>1629</v>
      </c>
      <c r="J36" s="1">
        <v>1821</v>
      </c>
      <c r="K36" s="1">
        <v>1538</v>
      </c>
      <c r="L36" s="1">
        <v>1705</v>
      </c>
      <c r="M36" s="1">
        <v>2125</v>
      </c>
      <c r="N36" s="1">
        <v>2176</v>
      </c>
      <c r="O36" s="1">
        <v>1674</v>
      </c>
      <c r="P36" s="1"/>
      <c r="Q36" s="1"/>
      <c r="R36" s="1"/>
      <c r="S36" s="1">
        <v>3046</v>
      </c>
      <c r="T36" s="1">
        <v>3315</v>
      </c>
      <c r="U36" s="1">
        <v>4001</v>
      </c>
      <c r="V36" s="88">
        <v>5445</v>
      </c>
      <c r="W36" s="88"/>
      <c r="X36" s="1"/>
    </row>
    <row r="37" spans="1:24" x14ac:dyDescent="0.55000000000000004">
      <c r="A37" s="75" t="s">
        <v>43</v>
      </c>
      <c r="B37" s="75"/>
      <c r="C37" s="1">
        <v>0</v>
      </c>
      <c r="D37" s="1">
        <v>5</v>
      </c>
      <c r="E37" s="1">
        <v>54</v>
      </c>
      <c r="F37" s="1">
        <v>0</v>
      </c>
      <c r="G37" s="1">
        <v>470</v>
      </c>
      <c r="H37" s="1">
        <v>817</v>
      </c>
      <c r="I37" s="1">
        <v>1141</v>
      </c>
      <c r="J37" s="1">
        <v>99</v>
      </c>
      <c r="K37" s="1">
        <v>6</v>
      </c>
      <c r="L37" s="1">
        <v>0</v>
      </c>
      <c r="M37" s="1">
        <v>529</v>
      </c>
      <c r="N37" s="1">
        <v>432</v>
      </c>
      <c r="O37" s="1">
        <v>807</v>
      </c>
      <c r="P37" s="1"/>
      <c r="Q37" s="1"/>
      <c r="R37" s="1"/>
      <c r="S37" s="1">
        <v>943</v>
      </c>
      <c r="T37" s="1">
        <v>1229</v>
      </c>
      <c r="U37" s="1">
        <v>1396</v>
      </c>
      <c r="V37" s="88">
        <v>1767</v>
      </c>
      <c r="W37" s="88"/>
      <c r="X37" s="1"/>
    </row>
    <row r="38" spans="1:24" ht="21.9" x14ac:dyDescent="0.55000000000000004">
      <c r="A38" s="75" t="s">
        <v>44</v>
      </c>
      <c r="B38" s="75"/>
      <c r="C38" s="1">
        <v>0</v>
      </c>
      <c r="D38" s="1">
        <v>0</v>
      </c>
      <c r="E38" s="1">
        <v>0</v>
      </c>
      <c r="F38" s="1">
        <v>2</v>
      </c>
      <c r="G38" s="1">
        <v>31</v>
      </c>
      <c r="H38" s="1">
        <v>79</v>
      </c>
      <c r="I38" s="1"/>
      <c r="J38" s="1"/>
      <c r="K38" s="1">
        <v>0</v>
      </c>
      <c r="L38" s="1">
        <v>0</v>
      </c>
      <c r="M38" s="1">
        <v>850</v>
      </c>
      <c r="N38" s="1">
        <v>924</v>
      </c>
      <c r="O38" s="1">
        <v>1618</v>
      </c>
      <c r="P38" s="1"/>
      <c r="Q38" s="1"/>
      <c r="R38" s="1"/>
      <c r="S38" s="1">
        <v>6329</v>
      </c>
      <c r="T38" s="1">
        <v>7873</v>
      </c>
      <c r="U38" s="1">
        <v>4320</v>
      </c>
      <c r="V38" s="88">
        <v>8169</v>
      </c>
      <c r="W38" s="88">
        <v>6362</v>
      </c>
      <c r="X38" s="1"/>
    </row>
    <row r="39" spans="1:24" ht="21.9" x14ac:dyDescent="0.55000000000000004">
      <c r="A39" s="75" t="s">
        <v>45</v>
      </c>
      <c r="B39" s="75"/>
      <c r="C39" s="1">
        <v>1829</v>
      </c>
      <c r="D39" s="1">
        <v>1312</v>
      </c>
      <c r="E39" s="1">
        <v>1432</v>
      </c>
      <c r="F39" s="1">
        <v>2975</v>
      </c>
      <c r="G39" s="1">
        <v>3987</v>
      </c>
      <c r="H39" s="1">
        <v>5191</v>
      </c>
      <c r="I39" s="1">
        <v>4403</v>
      </c>
      <c r="J39" s="1">
        <v>4889</v>
      </c>
      <c r="K39" s="1">
        <v>4893</v>
      </c>
      <c r="L39" s="1">
        <v>5219</v>
      </c>
      <c r="M39" s="1">
        <v>4685</v>
      </c>
      <c r="N39" s="1">
        <v>4870</v>
      </c>
      <c r="O39" s="1">
        <v>5536</v>
      </c>
      <c r="P39" s="1"/>
      <c r="Q39" s="1"/>
      <c r="R39" s="1"/>
      <c r="S39" s="1">
        <v>13395</v>
      </c>
      <c r="T39" s="1">
        <v>15141</v>
      </c>
      <c r="U39" s="1">
        <v>16042</v>
      </c>
      <c r="V39" s="88">
        <v>17010</v>
      </c>
      <c r="W39" s="88">
        <v>26074</v>
      </c>
      <c r="X39" s="1"/>
    </row>
    <row r="41" spans="1:24" ht="21.9" x14ac:dyDescent="0.55000000000000004">
      <c r="A41" s="75" t="s">
        <v>46</v>
      </c>
      <c r="B41" s="75"/>
      <c r="C41" s="1">
        <v>6543</v>
      </c>
      <c r="D41" s="1">
        <v>7519</v>
      </c>
      <c r="E41" s="1">
        <v>8933</v>
      </c>
      <c r="F41" s="1">
        <v>10896</v>
      </c>
      <c r="G41" s="1">
        <v>14136</v>
      </c>
      <c r="H41" s="1">
        <v>15927</v>
      </c>
      <c r="I41" s="1">
        <v>17791</v>
      </c>
      <c r="J41" s="1">
        <v>18526</v>
      </c>
      <c r="K41" s="1">
        <v>14859</v>
      </c>
      <c r="L41" s="1">
        <v>18960</v>
      </c>
      <c r="M41" s="1">
        <v>19483</v>
      </c>
      <c r="N41" s="1">
        <v>22001</v>
      </c>
      <c r="O41" s="1">
        <v>23439</v>
      </c>
      <c r="P41" s="1"/>
      <c r="Q41" s="1"/>
      <c r="R41" s="1"/>
      <c r="S41" s="1">
        <v>38135</v>
      </c>
      <c r="T41" s="1">
        <v>45892</v>
      </c>
      <c r="U41" s="1">
        <v>44972</v>
      </c>
      <c r="V41" s="88">
        <v>52456</v>
      </c>
      <c r="W41" s="88">
        <v>54132</v>
      </c>
      <c r="X41" s="1"/>
    </row>
    <row r="43" spans="1:24" x14ac:dyDescent="0.55000000000000004">
      <c r="A43" s="75" t="s">
        <v>47</v>
      </c>
      <c r="B43" s="75"/>
      <c r="C43" s="1">
        <v>509</v>
      </c>
      <c r="D43" s="1">
        <v>520</v>
      </c>
      <c r="E43" s="1">
        <v>506</v>
      </c>
      <c r="F43" s="1">
        <v>505</v>
      </c>
      <c r="G43" s="1">
        <v>634</v>
      </c>
      <c r="H43" s="1">
        <v>559</v>
      </c>
      <c r="I43" s="1">
        <v>569</v>
      </c>
      <c r="J43" s="1">
        <v>362</v>
      </c>
      <c r="K43" s="1">
        <v>1898</v>
      </c>
      <c r="L43" s="1">
        <v>3417</v>
      </c>
      <c r="M43" s="1">
        <v>5146</v>
      </c>
      <c r="N43" s="1">
        <v>6387</v>
      </c>
      <c r="O43" s="1">
        <v>5242</v>
      </c>
      <c r="P43" s="1"/>
      <c r="Q43" s="1"/>
      <c r="R43" s="1"/>
      <c r="S43" s="1">
        <v>43061</v>
      </c>
      <c r="T43" s="1">
        <v>43998</v>
      </c>
      <c r="U43" s="1">
        <v>49201</v>
      </c>
      <c r="V43" s="88">
        <v>45679</v>
      </c>
      <c r="W43" s="88">
        <v>41622</v>
      </c>
      <c r="X43" s="1"/>
    </row>
    <row r="44" spans="1:24" ht="21.9" x14ac:dyDescent="0.55000000000000004">
      <c r="A44" s="75" t="s">
        <v>48</v>
      </c>
      <c r="B44" s="75"/>
      <c r="C44" s="1"/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237</v>
      </c>
      <c r="O44" s="1">
        <v>537</v>
      </c>
      <c r="P44" s="1"/>
      <c r="Q44" s="1"/>
      <c r="R44" s="1"/>
      <c r="S44" s="1">
        <v>5483</v>
      </c>
      <c r="T44" s="1"/>
      <c r="U44" s="1"/>
      <c r="V44" s="88"/>
      <c r="W44" s="88"/>
      <c r="X44" s="1"/>
    </row>
    <row r="45" spans="1:24" ht="21.9" x14ac:dyDescent="0.55000000000000004">
      <c r="A45" s="75" t="s">
        <v>49</v>
      </c>
      <c r="B45" s="75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/>
      <c r="Q45" s="1"/>
      <c r="R45" s="1"/>
      <c r="S45" s="1">
        <v>0</v>
      </c>
      <c r="T45" s="1">
        <v>0</v>
      </c>
      <c r="U45" s="1">
        <v>0</v>
      </c>
      <c r="V45" s="88">
        <v>0</v>
      </c>
      <c r="W45" s="88">
        <v>0</v>
      </c>
      <c r="X45" s="1"/>
    </row>
    <row r="46" spans="1:24" x14ac:dyDescent="0.55000000000000004">
      <c r="A46" s="75" t="s">
        <v>50</v>
      </c>
      <c r="B46" s="75"/>
      <c r="C46" s="1">
        <v>761</v>
      </c>
      <c r="D46" s="1">
        <v>802</v>
      </c>
      <c r="E46" s="1">
        <v>1158</v>
      </c>
      <c r="F46" s="1">
        <v>1613</v>
      </c>
      <c r="G46" s="1">
        <v>1947</v>
      </c>
      <c r="H46" s="1">
        <v>2482</v>
      </c>
      <c r="I46" s="1">
        <v>2803</v>
      </c>
      <c r="J46" s="1">
        <v>4844</v>
      </c>
      <c r="K46" s="1">
        <v>5472</v>
      </c>
      <c r="L46" s="1">
        <v>5634</v>
      </c>
      <c r="M46" s="1">
        <v>6204</v>
      </c>
      <c r="N46" s="1">
        <v>6991</v>
      </c>
      <c r="O46" s="1">
        <v>7621</v>
      </c>
      <c r="P46" s="1"/>
      <c r="Q46" s="1"/>
      <c r="R46" s="1"/>
      <c r="S46" s="1">
        <v>12287</v>
      </c>
      <c r="T46" s="1">
        <v>17020</v>
      </c>
      <c r="U46" s="1">
        <v>17393</v>
      </c>
      <c r="V46" s="88">
        <v>16942</v>
      </c>
      <c r="W46" s="88">
        <v>19636</v>
      </c>
      <c r="X46" s="1"/>
    </row>
    <row r="47" spans="1:24" ht="21.9" x14ac:dyDescent="0.55000000000000004">
      <c r="A47" s="75" t="s">
        <v>51</v>
      </c>
      <c r="B47" s="75"/>
      <c r="C47" s="1">
        <v>0</v>
      </c>
      <c r="D47" s="1">
        <v>0</v>
      </c>
      <c r="E47" s="1">
        <v>0</v>
      </c>
      <c r="F47" s="1">
        <v>17</v>
      </c>
      <c r="G47" s="1">
        <v>13</v>
      </c>
      <c r="H47" s="1">
        <v>12</v>
      </c>
      <c r="I47" s="1">
        <v>33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/>
      <c r="Q47" s="1"/>
      <c r="R47" s="1"/>
      <c r="S47" s="1">
        <v>0</v>
      </c>
      <c r="T47" s="1">
        <v>0</v>
      </c>
      <c r="U47" s="1">
        <v>0</v>
      </c>
      <c r="V47" s="88">
        <v>0</v>
      </c>
      <c r="W47" s="88">
        <v>0</v>
      </c>
      <c r="X47" s="1"/>
    </row>
    <row r="49" spans="1:24" ht="21.9" x14ac:dyDescent="0.55000000000000004">
      <c r="A49" s="75" t="s">
        <v>52</v>
      </c>
      <c r="B49" s="75"/>
      <c r="C49" s="1">
        <v>7813</v>
      </c>
      <c r="D49" s="1">
        <v>8841</v>
      </c>
      <c r="E49" s="1">
        <v>10597</v>
      </c>
      <c r="F49" s="1">
        <v>13031</v>
      </c>
      <c r="G49" s="1">
        <v>16730</v>
      </c>
      <c r="H49" s="1">
        <v>18980</v>
      </c>
      <c r="I49" s="1">
        <v>21196</v>
      </c>
      <c r="J49" s="1">
        <v>23732</v>
      </c>
      <c r="K49" s="1">
        <v>22229</v>
      </c>
      <c r="L49" s="1">
        <v>28011</v>
      </c>
      <c r="M49" s="1">
        <v>30833</v>
      </c>
      <c r="N49" s="1">
        <v>35616</v>
      </c>
      <c r="O49" s="1">
        <v>36839</v>
      </c>
      <c r="P49" s="1"/>
      <c r="Q49" s="1"/>
      <c r="R49" s="1"/>
      <c r="S49" s="1">
        <v>98966</v>
      </c>
      <c r="T49" s="1">
        <v>106910</v>
      </c>
      <c r="U49" s="1">
        <v>111566</v>
      </c>
      <c r="V49" s="88">
        <v>115077</v>
      </c>
      <c r="W49" s="88">
        <v>115390</v>
      </c>
      <c r="X49" s="1"/>
    </row>
    <row r="51" spans="1:24" ht="21.9" x14ac:dyDescent="0.55000000000000004">
      <c r="A51" s="75" t="s">
        <v>53</v>
      </c>
    </row>
    <row r="52" spans="1:24" x14ac:dyDescent="0.55000000000000004">
      <c r="A52" s="75" t="s">
        <v>54</v>
      </c>
      <c r="B52" s="75"/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111</v>
      </c>
      <c r="J52" s="1">
        <v>94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/>
      <c r="Q52" s="1"/>
      <c r="R52" s="1"/>
      <c r="S52" s="1">
        <v>231</v>
      </c>
      <c r="T52" s="1">
        <v>384</v>
      </c>
      <c r="U52" s="1">
        <v>1196</v>
      </c>
      <c r="V52" s="88">
        <v>629</v>
      </c>
      <c r="W52" s="88">
        <v>472</v>
      </c>
      <c r="X52" s="1"/>
    </row>
    <row r="53" spans="1:24" x14ac:dyDescent="0.55000000000000004">
      <c r="A53" s="75" t="s">
        <v>55</v>
      </c>
      <c r="B53" s="75"/>
      <c r="C53" s="1">
        <v>26.01</v>
      </c>
      <c r="D53" s="1">
        <v>26.54</v>
      </c>
      <c r="E53" s="1">
        <v>26.8</v>
      </c>
      <c r="F53" s="1">
        <v>27.21</v>
      </c>
      <c r="G53" s="1">
        <v>27.69</v>
      </c>
      <c r="H53" s="1">
        <v>28.18</v>
      </c>
      <c r="I53" s="1">
        <v>28.32</v>
      </c>
      <c r="J53" s="1">
        <v>33.200000000000003</v>
      </c>
      <c r="K53" s="1">
        <v>33.4</v>
      </c>
      <c r="L53" s="1">
        <v>33.5</v>
      </c>
      <c r="M53" s="1">
        <v>33.700000000000003</v>
      </c>
      <c r="N53" s="1">
        <v>33.9</v>
      </c>
      <c r="O53" s="1">
        <v>34.1</v>
      </c>
      <c r="P53" s="1"/>
      <c r="Q53" s="1"/>
      <c r="R53" s="1"/>
      <c r="S53" s="1">
        <v>2</v>
      </c>
      <c r="T53" s="1">
        <v>2</v>
      </c>
      <c r="U53" s="1">
        <v>7</v>
      </c>
      <c r="V53" s="88">
        <v>7</v>
      </c>
      <c r="W53" s="88"/>
      <c r="X53" s="1"/>
    </row>
    <row r="54" spans="1:24" x14ac:dyDescent="0.55000000000000004">
      <c r="A54" s="75" t="s">
        <v>56</v>
      </c>
      <c r="B54" s="75"/>
      <c r="C54" s="1">
        <v>4768.99</v>
      </c>
      <c r="D54" s="1">
        <v>5578.46</v>
      </c>
      <c r="E54" s="1">
        <v>5991.2</v>
      </c>
      <c r="F54" s="1">
        <v>6795.79</v>
      </c>
      <c r="G54" s="1">
        <v>8167.31</v>
      </c>
      <c r="H54" s="1">
        <v>9511.82</v>
      </c>
      <c r="I54" s="1">
        <v>10078.68</v>
      </c>
      <c r="J54" s="1">
        <v>10555.8</v>
      </c>
      <c r="K54" s="1">
        <v>11155.6</v>
      </c>
      <c r="L54" s="1">
        <v>11438.5</v>
      </c>
      <c r="M54" s="1">
        <v>11763.3</v>
      </c>
      <c r="N54" s="1">
        <v>12153.1</v>
      </c>
      <c r="O54" s="1">
        <v>12519.9</v>
      </c>
      <c r="P54" s="1"/>
      <c r="Q54" s="1"/>
      <c r="R54" s="1"/>
      <c r="S54" s="1">
        <v>20197</v>
      </c>
      <c r="T54" s="1">
        <v>19887</v>
      </c>
      <c r="U54" s="1">
        <v>16107</v>
      </c>
      <c r="V54" s="88">
        <v>16084</v>
      </c>
      <c r="W54" s="88"/>
      <c r="X54" s="1"/>
    </row>
    <row r="55" spans="1:24" ht="21.9" x14ac:dyDescent="0.55000000000000004">
      <c r="A55" s="75" t="s">
        <v>57</v>
      </c>
      <c r="B55" s="75"/>
      <c r="C55" s="1">
        <v>827</v>
      </c>
      <c r="D55" s="1">
        <v>1338</v>
      </c>
      <c r="E55" s="1">
        <v>3394</v>
      </c>
      <c r="F55" s="1">
        <v>5996</v>
      </c>
      <c r="G55" s="1">
        <v>9048</v>
      </c>
      <c r="H55" s="1">
        <v>12596</v>
      </c>
      <c r="I55" s="1">
        <v>15254</v>
      </c>
      <c r="J55" s="1">
        <v>18183</v>
      </c>
      <c r="K55" s="1">
        <v>20986</v>
      </c>
      <c r="L55" s="1">
        <v>22073</v>
      </c>
      <c r="M55" s="1">
        <v>24673</v>
      </c>
      <c r="N55" s="1">
        <v>28175</v>
      </c>
      <c r="O55" s="1">
        <v>30271</v>
      </c>
      <c r="P55" s="1"/>
      <c r="Q55" s="1"/>
      <c r="R55" s="1"/>
      <c r="S55" s="1">
        <v>-6204</v>
      </c>
      <c r="T55" s="1">
        <v>-9123</v>
      </c>
      <c r="U55" s="1">
        <v>-21816</v>
      </c>
      <c r="V55" s="88">
        <v>-17600</v>
      </c>
      <c r="W55" s="88"/>
      <c r="X55" s="1"/>
    </row>
    <row r="56" spans="1:24" ht="21.9" x14ac:dyDescent="0.55000000000000004">
      <c r="A56" s="75" t="s">
        <v>58</v>
      </c>
      <c r="B56" s="75"/>
      <c r="C56" s="1">
        <v>0</v>
      </c>
      <c r="D56" s="1">
        <v>2249</v>
      </c>
      <c r="E56" s="1">
        <v>4539</v>
      </c>
      <c r="F56" s="1">
        <v>6539</v>
      </c>
      <c r="G56" s="1">
        <v>10758</v>
      </c>
      <c r="H56" s="1">
        <v>18007</v>
      </c>
      <c r="I56" s="1">
        <v>21033</v>
      </c>
      <c r="J56" s="1">
        <v>25037</v>
      </c>
      <c r="K56" s="1">
        <v>27904</v>
      </c>
      <c r="L56" s="1">
        <v>27904</v>
      </c>
      <c r="M56" s="1">
        <v>28704</v>
      </c>
      <c r="N56" s="1">
        <v>31445</v>
      </c>
      <c r="O56" s="1">
        <v>32145</v>
      </c>
      <c r="P56" s="1"/>
      <c r="Q56" s="1"/>
      <c r="R56" s="1"/>
      <c r="S56" s="1">
        <v>752</v>
      </c>
      <c r="T56" s="1">
        <v>1440</v>
      </c>
      <c r="U56" s="1">
        <v>63</v>
      </c>
      <c r="V56" s="88">
        <v>65</v>
      </c>
      <c r="W56" s="88"/>
      <c r="X56" s="1"/>
    </row>
    <row r="57" spans="1:24" ht="21.9" x14ac:dyDescent="0.55000000000000004">
      <c r="A57" s="75" t="s">
        <v>59</v>
      </c>
      <c r="B57" s="75"/>
      <c r="C57" s="1">
        <v>5622</v>
      </c>
      <c r="D57" s="1">
        <v>4694</v>
      </c>
      <c r="E57" s="1">
        <v>4873</v>
      </c>
      <c r="F57" s="1">
        <v>6280</v>
      </c>
      <c r="G57" s="1">
        <v>6485</v>
      </c>
      <c r="H57" s="1">
        <v>4129</v>
      </c>
      <c r="I57" s="1">
        <v>4439</v>
      </c>
      <c r="J57" s="1">
        <v>3829</v>
      </c>
      <c r="K57" s="1">
        <v>4271</v>
      </c>
      <c r="L57" s="1">
        <v>5641</v>
      </c>
      <c r="M57" s="1">
        <v>7766</v>
      </c>
      <c r="N57" s="1">
        <v>8917</v>
      </c>
      <c r="O57" s="1">
        <v>10680</v>
      </c>
      <c r="P57" s="1"/>
      <c r="Q57" s="1"/>
      <c r="R57" s="1"/>
      <c r="S57" s="1">
        <v>13474</v>
      </c>
      <c r="T57" s="1">
        <v>9710</v>
      </c>
      <c r="U57" s="1">
        <v>-4569</v>
      </c>
      <c r="V57" s="88">
        <v>-945</v>
      </c>
      <c r="W57" s="88">
        <v>2951</v>
      </c>
      <c r="X57" s="1"/>
    </row>
    <row r="58" spans="1:24" ht="32.4" x14ac:dyDescent="0.55000000000000004">
      <c r="A58" s="75" t="s">
        <v>60</v>
      </c>
      <c r="B58" s="75"/>
      <c r="C58" s="1"/>
      <c r="D58" s="1"/>
      <c r="E58" s="1"/>
      <c r="F58" s="1"/>
      <c r="G58" s="1"/>
      <c r="H58" s="1"/>
      <c r="I58" s="1"/>
      <c r="J58" s="1"/>
      <c r="K58" s="1"/>
      <c r="L58" s="1">
        <v>0</v>
      </c>
      <c r="M58" s="1">
        <v>0</v>
      </c>
      <c r="N58" s="1">
        <v>0</v>
      </c>
      <c r="O58" s="1">
        <v>21</v>
      </c>
      <c r="P58" s="1"/>
      <c r="Q58" s="1"/>
      <c r="R58" s="1"/>
      <c r="S58" s="1">
        <v>5766</v>
      </c>
      <c r="T58" s="1">
        <v>5661</v>
      </c>
      <c r="U58" s="1">
        <v>4823</v>
      </c>
      <c r="V58" s="88">
        <v>4729</v>
      </c>
      <c r="W58" s="88">
        <v>5074</v>
      </c>
      <c r="X58" s="1"/>
    </row>
    <row r="60" spans="1:24" ht="32.4" x14ac:dyDescent="0.55000000000000004">
      <c r="A60" s="75" t="s">
        <v>61</v>
      </c>
      <c r="B60" s="75"/>
      <c r="C60" s="1">
        <v>5622</v>
      </c>
      <c r="D60" s="1">
        <v>4694</v>
      </c>
      <c r="E60" s="1">
        <v>4873</v>
      </c>
      <c r="F60" s="1">
        <v>6280</v>
      </c>
      <c r="G60" s="1">
        <v>6485</v>
      </c>
      <c r="H60" s="1">
        <v>4129</v>
      </c>
      <c r="I60" s="1">
        <v>4439</v>
      </c>
      <c r="J60" s="1">
        <v>3829</v>
      </c>
      <c r="K60" s="1">
        <v>4271</v>
      </c>
      <c r="L60" s="1">
        <v>5641</v>
      </c>
      <c r="M60" s="1">
        <v>7766</v>
      </c>
      <c r="N60" s="1">
        <v>8917</v>
      </c>
      <c r="O60" s="1">
        <v>10701</v>
      </c>
      <c r="P60" s="1"/>
      <c r="Q60" s="1"/>
      <c r="R60" s="1"/>
      <c r="S60" s="1">
        <v>19240</v>
      </c>
      <c r="T60" s="1">
        <v>15371</v>
      </c>
      <c r="U60" s="1">
        <v>254</v>
      </c>
      <c r="V60" s="88">
        <v>3784</v>
      </c>
      <c r="W60" s="88">
        <v>8025</v>
      </c>
      <c r="X60" s="1"/>
    </row>
    <row r="62" spans="1:24" ht="32.4" x14ac:dyDescent="0.55000000000000004">
      <c r="A62" s="75" t="s">
        <v>62</v>
      </c>
      <c r="B62" s="75"/>
      <c r="C62" s="1">
        <v>13435</v>
      </c>
      <c r="D62" s="1">
        <v>13535</v>
      </c>
      <c r="E62" s="1">
        <v>15470</v>
      </c>
      <c r="F62" s="1">
        <v>19311</v>
      </c>
      <c r="G62" s="1">
        <v>23215</v>
      </c>
      <c r="H62" s="1">
        <v>23109</v>
      </c>
      <c r="I62" s="1">
        <v>25635</v>
      </c>
      <c r="J62" s="1">
        <v>27561</v>
      </c>
      <c r="K62" s="1">
        <v>26500</v>
      </c>
      <c r="L62" s="1">
        <v>33652</v>
      </c>
      <c r="M62" s="1">
        <v>38599</v>
      </c>
      <c r="N62" s="1">
        <v>44533</v>
      </c>
      <c r="O62" s="1">
        <v>47540</v>
      </c>
      <c r="P62" s="1"/>
      <c r="Q62" s="1"/>
      <c r="R62" s="1"/>
      <c r="S62" s="1">
        <v>118206</v>
      </c>
      <c r="T62" s="1">
        <v>122281</v>
      </c>
      <c r="U62" s="1">
        <v>111820</v>
      </c>
      <c r="V62" s="88">
        <v>118861</v>
      </c>
      <c r="W62" s="88">
        <v>123415</v>
      </c>
      <c r="X62" s="1"/>
    </row>
    <row r="65" spans="1:24" ht="21.6" x14ac:dyDescent="0.55000000000000004">
      <c r="A65" s="3" t="s">
        <v>63</v>
      </c>
    </row>
    <row r="66" spans="1:24" x14ac:dyDescent="0.55000000000000004">
      <c r="A66" s="1" t="s">
        <v>8</v>
      </c>
      <c r="B66" s="75"/>
      <c r="C66" s="3" t="s">
        <v>286</v>
      </c>
      <c r="D66" s="3" t="s">
        <v>287</v>
      </c>
      <c r="E66" s="3" t="s">
        <v>288</v>
      </c>
      <c r="F66" s="3" t="s">
        <v>289</v>
      </c>
      <c r="G66" s="3" t="s">
        <v>290</v>
      </c>
      <c r="H66" s="3" t="s">
        <v>291</v>
      </c>
      <c r="I66" s="3" t="s">
        <v>292</v>
      </c>
      <c r="J66" s="3" t="s">
        <v>293</v>
      </c>
      <c r="K66" s="3" t="s">
        <v>294</v>
      </c>
      <c r="L66" s="3" t="s">
        <v>295</v>
      </c>
      <c r="M66" s="3" t="s">
        <v>9</v>
      </c>
      <c r="N66" s="3" t="s">
        <v>10</v>
      </c>
      <c r="O66" s="3" t="s">
        <v>11</v>
      </c>
      <c r="P66" s="3" t="s">
        <v>12</v>
      </c>
      <c r="Q66" s="3" t="s">
        <v>13</v>
      </c>
      <c r="R66" s="3" t="s">
        <v>14</v>
      </c>
      <c r="S66" s="3" t="s">
        <v>15</v>
      </c>
      <c r="T66" s="3" t="s">
        <v>16</v>
      </c>
      <c r="U66" s="3" t="s">
        <v>17</v>
      </c>
      <c r="V66" s="86" t="s">
        <v>18</v>
      </c>
      <c r="W66" s="86" t="s">
        <v>19</v>
      </c>
      <c r="X66" s="3" t="s">
        <v>20</v>
      </c>
    </row>
    <row r="67" spans="1:24" ht="32.4" x14ac:dyDescent="0.55000000000000004">
      <c r="A67" s="1" t="s">
        <v>21</v>
      </c>
      <c r="B67" s="75"/>
      <c r="C67" s="2" t="s">
        <v>441</v>
      </c>
      <c r="D67" s="2" t="s">
        <v>442</v>
      </c>
      <c r="E67" s="2" t="s">
        <v>443</v>
      </c>
      <c r="F67" s="2" t="s">
        <v>444</v>
      </c>
      <c r="G67" s="2" t="s">
        <v>445</v>
      </c>
      <c r="H67" s="2" t="s">
        <v>446</v>
      </c>
      <c r="I67" s="2" t="s">
        <v>447</v>
      </c>
      <c r="J67" s="2" t="s">
        <v>448</v>
      </c>
      <c r="K67" s="2" t="s">
        <v>449</v>
      </c>
      <c r="L67" s="2" t="s">
        <v>450</v>
      </c>
      <c r="M67" s="2" t="s">
        <v>451</v>
      </c>
      <c r="N67" s="2" t="s">
        <v>452</v>
      </c>
      <c r="O67" s="2" t="s">
        <v>453</v>
      </c>
      <c r="P67" s="2" t="s">
        <v>454</v>
      </c>
      <c r="Q67" s="2" t="s">
        <v>455</v>
      </c>
      <c r="R67" s="2" t="s">
        <v>456</v>
      </c>
      <c r="S67" s="2" t="s">
        <v>457</v>
      </c>
      <c r="T67" s="2" t="s">
        <v>458</v>
      </c>
      <c r="U67" s="2" t="s">
        <v>459</v>
      </c>
      <c r="V67" s="87" t="s">
        <v>460</v>
      </c>
      <c r="W67" s="87" t="s">
        <v>461</v>
      </c>
      <c r="X67" s="2" t="s">
        <v>22</v>
      </c>
    </row>
    <row r="68" spans="1:24" x14ac:dyDescent="0.55000000000000004">
      <c r="A68" s="75" t="s">
        <v>64</v>
      </c>
      <c r="B68" s="75"/>
      <c r="C68" s="1">
        <v>31888</v>
      </c>
      <c r="D68" s="1">
        <v>31168</v>
      </c>
      <c r="E68" s="1">
        <v>35404</v>
      </c>
      <c r="F68" s="1">
        <v>41444</v>
      </c>
      <c r="G68" s="1">
        <v>49205</v>
      </c>
      <c r="H68" s="1">
        <v>55908</v>
      </c>
      <c r="I68" s="1">
        <v>57420</v>
      </c>
      <c r="J68" s="1">
        <v>61133</v>
      </c>
      <c r="K68" s="1">
        <v>61101</v>
      </c>
      <c r="L68" s="1">
        <v>52902</v>
      </c>
      <c r="M68" s="1">
        <v>61494</v>
      </c>
      <c r="N68" s="1">
        <v>62071</v>
      </c>
      <c r="O68" s="1">
        <v>56940</v>
      </c>
      <c r="P68" s="1"/>
      <c r="Q68" s="1"/>
      <c r="R68" s="1"/>
      <c r="S68" s="1">
        <v>61642</v>
      </c>
      <c r="T68" s="1">
        <v>78660</v>
      </c>
      <c r="U68" s="1">
        <v>90621</v>
      </c>
      <c r="V68" s="88">
        <v>92154</v>
      </c>
      <c r="W68" s="88">
        <v>94224</v>
      </c>
      <c r="X68" s="1"/>
    </row>
    <row r="69" spans="1:24" ht="21.9" x14ac:dyDescent="0.55000000000000004">
      <c r="A69" s="75" t="s">
        <v>65</v>
      </c>
      <c r="B69" s="75"/>
      <c r="C69" s="1">
        <v>25205</v>
      </c>
      <c r="D69" s="1">
        <v>25422</v>
      </c>
      <c r="E69" s="1">
        <v>28844</v>
      </c>
      <c r="F69" s="1">
        <v>33629</v>
      </c>
      <c r="G69" s="1">
        <v>39856</v>
      </c>
      <c r="H69" s="1">
        <v>45227</v>
      </c>
      <c r="I69" s="1">
        <v>47433</v>
      </c>
      <c r="J69" s="1">
        <v>48866</v>
      </c>
      <c r="K69" s="1">
        <v>49284</v>
      </c>
      <c r="L69" s="1">
        <v>42551</v>
      </c>
      <c r="M69" s="1">
        <v>49071</v>
      </c>
      <c r="N69" s="1">
        <v>47275</v>
      </c>
      <c r="O69" s="1">
        <v>43543</v>
      </c>
      <c r="P69" s="1"/>
      <c r="Q69" s="1"/>
      <c r="R69" s="1"/>
      <c r="S69" s="1">
        <v>45829</v>
      </c>
      <c r="T69" s="1">
        <v>53234</v>
      </c>
      <c r="U69" s="1">
        <v>60864</v>
      </c>
      <c r="V69" s="88">
        <v>59410</v>
      </c>
      <c r="W69" s="88">
        <v>61308</v>
      </c>
      <c r="X69" s="1"/>
    </row>
    <row r="71" spans="1:24" x14ac:dyDescent="0.55000000000000004">
      <c r="A71" s="75" t="s">
        <v>66</v>
      </c>
      <c r="B71" s="75"/>
      <c r="C71" s="1">
        <v>6683</v>
      </c>
      <c r="D71" s="1">
        <v>5746</v>
      </c>
      <c r="E71" s="1">
        <v>6560</v>
      </c>
      <c r="F71" s="1">
        <v>7815</v>
      </c>
      <c r="G71" s="1">
        <v>9349</v>
      </c>
      <c r="H71" s="1">
        <v>10681</v>
      </c>
      <c r="I71" s="1">
        <v>9987</v>
      </c>
      <c r="J71" s="1">
        <v>12267</v>
      </c>
      <c r="K71" s="1">
        <v>11817</v>
      </c>
      <c r="L71" s="1">
        <v>10351</v>
      </c>
      <c r="M71" s="1">
        <v>12423</v>
      </c>
      <c r="N71" s="1">
        <v>14796</v>
      </c>
      <c r="O71" s="1">
        <v>13397</v>
      </c>
      <c r="P71" s="1"/>
      <c r="Q71" s="1"/>
      <c r="R71" s="1"/>
      <c r="S71" s="1">
        <v>15813</v>
      </c>
      <c r="T71" s="1">
        <v>25426</v>
      </c>
      <c r="U71" s="1">
        <v>29757</v>
      </c>
      <c r="V71" s="88">
        <v>32744</v>
      </c>
      <c r="W71" s="88">
        <v>32916</v>
      </c>
      <c r="X71" s="1"/>
    </row>
    <row r="72" spans="1:24" ht="21.9" x14ac:dyDescent="0.55000000000000004">
      <c r="A72" s="75" t="s">
        <v>67</v>
      </c>
      <c r="B72" s="75"/>
      <c r="C72" s="1">
        <v>3675</v>
      </c>
      <c r="D72" s="1">
        <v>3236</v>
      </c>
      <c r="E72" s="1">
        <v>3505</v>
      </c>
      <c r="F72" s="1">
        <v>4008</v>
      </c>
      <c r="G72" s="1">
        <v>4761</v>
      </c>
      <c r="H72" s="1">
        <v>5499</v>
      </c>
      <c r="I72" s="1">
        <v>6346</v>
      </c>
      <c r="J72" s="1">
        <v>7896</v>
      </c>
      <c r="K72" s="1">
        <v>7624</v>
      </c>
      <c r="L72" s="1">
        <v>6730</v>
      </c>
      <c r="M72" s="1">
        <v>7653</v>
      </c>
      <c r="N72" s="1">
        <v>9116</v>
      </c>
      <c r="O72" s="1">
        <v>8893</v>
      </c>
      <c r="P72" s="1"/>
      <c r="Q72" s="1"/>
      <c r="R72" s="1"/>
      <c r="S72" s="1">
        <v>12738</v>
      </c>
      <c r="T72" s="1">
        <v>19623</v>
      </c>
      <c r="U72" s="1">
        <v>21262</v>
      </c>
      <c r="V72" s="88">
        <v>23075</v>
      </c>
      <c r="W72" s="88">
        <v>22125</v>
      </c>
      <c r="X72" s="1"/>
    </row>
    <row r="74" spans="1:24" ht="21.9" x14ac:dyDescent="0.55000000000000004">
      <c r="A74" s="75" t="s">
        <v>68</v>
      </c>
      <c r="B74" s="75"/>
      <c r="C74" s="1">
        <v>3008</v>
      </c>
      <c r="D74" s="1">
        <v>2510</v>
      </c>
      <c r="E74" s="1">
        <v>3055</v>
      </c>
      <c r="F74" s="1">
        <v>3807</v>
      </c>
      <c r="G74" s="1">
        <v>4588</v>
      </c>
      <c r="H74" s="1">
        <v>5182</v>
      </c>
      <c r="I74" s="1">
        <v>3641</v>
      </c>
      <c r="J74" s="1">
        <v>4371</v>
      </c>
      <c r="K74" s="1">
        <v>4193</v>
      </c>
      <c r="L74" s="1">
        <v>3621</v>
      </c>
      <c r="M74" s="1">
        <v>4770</v>
      </c>
      <c r="N74" s="1">
        <v>5680</v>
      </c>
      <c r="O74" s="1">
        <v>4504</v>
      </c>
      <c r="P74" s="1"/>
      <c r="Q74" s="1"/>
      <c r="R74" s="1"/>
      <c r="S74" s="1">
        <v>3075</v>
      </c>
      <c r="T74" s="1">
        <v>5803</v>
      </c>
      <c r="U74" s="1">
        <v>8495</v>
      </c>
      <c r="V74" s="88">
        <v>9669</v>
      </c>
      <c r="W74" s="88">
        <v>10791</v>
      </c>
      <c r="X74" s="1"/>
    </row>
    <row r="75" spans="1:24" ht="32.4" x14ac:dyDescent="0.55000000000000004">
      <c r="A75" s="75" t="s">
        <v>69</v>
      </c>
      <c r="B75" s="75"/>
      <c r="C75" s="1">
        <v>240</v>
      </c>
      <c r="D75" s="1">
        <v>239</v>
      </c>
      <c r="E75" s="1">
        <v>211</v>
      </c>
      <c r="F75" s="1">
        <v>263</v>
      </c>
      <c r="G75" s="1">
        <v>334</v>
      </c>
      <c r="H75" s="1">
        <v>393</v>
      </c>
      <c r="I75" s="1">
        <v>471</v>
      </c>
      <c r="J75" s="1">
        <v>626</v>
      </c>
      <c r="K75" s="1">
        <v>769</v>
      </c>
      <c r="L75" s="1">
        <v>852</v>
      </c>
      <c r="M75" s="1">
        <v>970</v>
      </c>
      <c r="N75" s="1">
        <v>936</v>
      </c>
      <c r="O75" s="1">
        <v>1144</v>
      </c>
      <c r="P75" s="1"/>
      <c r="Q75" s="1"/>
      <c r="R75" s="1"/>
      <c r="S75" s="1">
        <v>4839</v>
      </c>
      <c r="T75" s="1">
        <v>8634</v>
      </c>
      <c r="U75" s="1">
        <v>7746</v>
      </c>
      <c r="V75" s="88">
        <v>6143</v>
      </c>
      <c r="W75" s="88">
        <v>5390</v>
      </c>
      <c r="X75" s="1"/>
    </row>
    <row r="77" spans="1:24" ht="21.9" x14ac:dyDescent="0.55000000000000004">
      <c r="A77" s="75" t="s">
        <v>70</v>
      </c>
      <c r="B77" s="75"/>
      <c r="C77" s="1">
        <v>2768</v>
      </c>
      <c r="D77" s="1">
        <v>2271</v>
      </c>
      <c r="E77" s="1">
        <v>2844</v>
      </c>
      <c r="F77" s="1">
        <v>3544</v>
      </c>
      <c r="G77" s="1">
        <v>4254</v>
      </c>
      <c r="H77" s="1">
        <v>4789</v>
      </c>
      <c r="I77" s="1">
        <v>3170</v>
      </c>
      <c r="J77" s="1">
        <v>3745</v>
      </c>
      <c r="K77" s="1">
        <v>3424</v>
      </c>
      <c r="L77" s="1">
        <v>2769</v>
      </c>
      <c r="M77" s="1">
        <v>3800</v>
      </c>
      <c r="N77" s="1">
        <v>4744</v>
      </c>
      <c r="O77" s="1">
        <v>3360</v>
      </c>
      <c r="P77" s="1"/>
      <c r="Q77" s="1"/>
      <c r="R77" s="1"/>
      <c r="S77" s="1">
        <v>-1764</v>
      </c>
      <c r="T77" s="1">
        <v>-2831</v>
      </c>
      <c r="U77" s="1">
        <v>749</v>
      </c>
      <c r="V77" s="88">
        <v>3526</v>
      </c>
      <c r="W77" s="88">
        <v>5401</v>
      </c>
      <c r="X77" s="1"/>
    </row>
    <row r="78" spans="1:24" x14ac:dyDescent="0.55000000000000004">
      <c r="A78" s="75" t="s">
        <v>71</v>
      </c>
      <c r="B78" s="75"/>
      <c r="C78" s="1">
        <v>47</v>
      </c>
      <c r="D78" s="1">
        <v>29</v>
      </c>
      <c r="E78" s="1">
        <v>17</v>
      </c>
      <c r="F78" s="1">
        <v>14</v>
      </c>
      <c r="G78" s="1">
        <v>16</v>
      </c>
      <c r="H78" s="1">
        <v>28</v>
      </c>
      <c r="I78" s="1">
        <v>45</v>
      </c>
      <c r="J78" s="1">
        <v>45</v>
      </c>
      <c r="K78" s="1">
        <v>93</v>
      </c>
      <c r="L78" s="1">
        <v>160</v>
      </c>
      <c r="M78" s="1">
        <v>199</v>
      </c>
      <c r="N78" s="1">
        <v>279</v>
      </c>
      <c r="O78" s="1">
        <v>270</v>
      </c>
      <c r="P78" s="1"/>
      <c r="Q78" s="1"/>
      <c r="R78" s="1"/>
      <c r="S78" s="1">
        <v>1480</v>
      </c>
      <c r="T78" s="1">
        <v>2406</v>
      </c>
      <c r="U78" s="1">
        <v>2488</v>
      </c>
      <c r="V78" s="88">
        <v>2675</v>
      </c>
      <c r="W78" s="88"/>
      <c r="X78" s="1"/>
    </row>
    <row r="79" spans="1:24" ht="21.9" x14ac:dyDescent="0.55000000000000004">
      <c r="A79" s="75" t="s">
        <v>72</v>
      </c>
      <c r="B79" s="75"/>
      <c r="C79" s="1">
        <v>578</v>
      </c>
      <c r="D79" s="1">
        <v>231</v>
      </c>
      <c r="E79" s="1">
        <v>200</v>
      </c>
      <c r="F79" s="1">
        <v>194</v>
      </c>
      <c r="G79" s="1">
        <v>207</v>
      </c>
      <c r="H79" s="1">
        <v>255</v>
      </c>
      <c r="I79" s="1">
        <v>321</v>
      </c>
      <c r="J79" s="1">
        <v>461</v>
      </c>
      <c r="K79" s="1">
        <v>185</v>
      </c>
      <c r="L79" s="1">
        <v>12</v>
      </c>
      <c r="M79" s="1">
        <v>44</v>
      </c>
      <c r="N79" s="1">
        <v>88</v>
      </c>
      <c r="O79" s="1">
        <v>99</v>
      </c>
      <c r="P79" s="1"/>
      <c r="Q79" s="1"/>
      <c r="R79" s="1"/>
      <c r="S79" s="1">
        <v>-290</v>
      </c>
      <c r="T79" s="1">
        <v>-2</v>
      </c>
      <c r="U79" s="1">
        <v>392</v>
      </c>
      <c r="V79" s="88">
        <v>49</v>
      </c>
      <c r="W79" s="88">
        <v>-1932</v>
      </c>
      <c r="X79" s="1"/>
    </row>
    <row r="80" spans="1:24" x14ac:dyDescent="0.55000000000000004">
      <c r="A80" s="75" t="s">
        <v>73</v>
      </c>
      <c r="B80" s="75"/>
      <c r="C80" s="1">
        <v>-105</v>
      </c>
      <c r="D80" s="1">
        <v>-742</v>
      </c>
      <c r="E80" s="1">
        <v>0</v>
      </c>
      <c r="F80" s="1">
        <v>0</v>
      </c>
      <c r="G80" s="1">
        <v>0</v>
      </c>
      <c r="H80" s="1">
        <v>-442</v>
      </c>
      <c r="I80" s="1">
        <v>-64</v>
      </c>
      <c r="J80" s="1">
        <v>-305</v>
      </c>
      <c r="K80" s="1">
        <v>-192</v>
      </c>
      <c r="L80" s="1">
        <v>-597</v>
      </c>
      <c r="M80" s="1">
        <v>-295</v>
      </c>
      <c r="N80" s="1">
        <v>-313</v>
      </c>
      <c r="O80" s="1">
        <v>-348</v>
      </c>
      <c r="P80" s="1"/>
      <c r="Q80" s="1"/>
      <c r="R80" s="1"/>
      <c r="S80" s="1">
        <v>-1822</v>
      </c>
      <c r="T80" s="1">
        <v>-449</v>
      </c>
      <c r="U80" s="1">
        <v>-1014</v>
      </c>
      <c r="V80" s="88">
        <v>-904</v>
      </c>
      <c r="W80" s="88">
        <v>201</v>
      </c>
      <c r="X80" s="1"/>
    </row>
    <row r="82" spans="1:24" x14ac:dyDescent="0.55000000000000004">
      <c r="A82" s="75" t="s">
        <v>74</v>
      </c>
      <c r="B82" s="75"/>
      <c r="C82" s="1">
        <v>3194</v>
      </c>
      <c r="D82" s="1">
        <v>1731</v>
      </c>
      <c r="E82" s="1">
        <v>3027</v>
      </c>
      <c r="F82" s="1">
        <v>3724</v>
      </c>
      <c r="G82" s="1">
        <v>4445</v>
      </c>
      <c r="H82" s="1">
        <v>4574</v>
      </c>
      <c r="I82" s="1">
        <v>3382</v>
      </c>
      <c r="J82" s="1">
        <v>3856</v>
      </c>
      <c r="K82" s="1">
        <v>3324</v>
      </c>
      <c r="L82" s="1">
        <v>2024</v>
      </c>
      <c r="M82" s="1">
        <v>3350</v>
      </c>
      <c r="N82" s="1">
        <v>4240</v>
      </c>
      <c r="O82" s="1">
        <v>2841</v>
      </c>
      <c r="P82" s="1"/>
      <c r="Q82" s="1"/>
      <c r="R82" s="1"/>
      <c r="S82" s="1">
        <v>-5356</v>
      </c>
      <c r="T82" s="1">
        <v>-5688</v>
      </c>
      <c r="U82" s="1">
        <v>-2361</v>
      </c>
      <c r="V82" s="88">
        <v>-4</v>
      </c>
      <c r="W82" s="88">
        <v>3670</v>
      </c>
      <c r="X82" s="1"/>
    </row>
    <row r="83" spans="1:24" ht="21.9" x14ac:dyDescent="0.55000000000000004">
      <c r="A83" s="75" t="s">
        <v>75</v>
      </c>
      <c r="B83" s="75"/>
      <c r="C83" s="1">
        <v>958</v>
      </c>
      <c r="D83" s="1">
        <v>485</v>
      </c>
      <c r="E83" s="1">
        <v>905</v>
      </c>
      <c r="F83" s="1">
        <v>1079</v>
      </c>
      <c r="G83" s="1">
        <v>1402</v>
      </c>
      <c r="H83" s="1">
        <v>1002</v>
      </c>
      <c r="I83" s="1">
        <v>762</v>
      </c>
      <c r="J83" s="1">
        <v>880</v>
      </c>
      <c r="K83" s="1">
        <v>846</v>
      </c>
      <c r="L83" s="1">
        <v>591</v>
      </c>
      <c r="M83" s="1">
        <v>715</v>
      </c>
      <c r="N83" s="1">
        <v>748</v>
      </c>
      <c r="O83" s="1">
        <v>469</v>
      </c>
      <c r="P83" s="1"/>
      <c r="Q83" s="1"/>
      <c r="R83" s="1"/>
      <c r="S83" s="1">
        <v>-1619</v>
      </c>
      <c r="T83" s="1">
        <v>-1833</v>
      </c>
      <c r="U83" s="1">
        <v>-180</v>
      </c>
      <c r="V83" s="88">
        <v>-5533</v>
      </c>
      <c r="W83" s="88">
        <v>165</v>
      </c>
      <c r="X83" s="1"/>
    </row>
    <row r="84" spans="1:24" x14ac:dyDescent="0.55000000000000004">
      <c r="A84" s="75" t="s">
        <v>76</v>
      </c>
      <c r="B84" s="75"/>
      <c r="C84" s="1">
        <v>0</v>
      </c>
      <c r="D84" s="1">
        <v>0</v>
      </c>
      <c r="E84" s="1">
        <v>0</v>
      </c>
      <c r="F84" s="1"/>
      <c r="G84" s="1"/>
      <c r="H84" s="1"/>
      <c r="I84" s="1">
        <v>37</v>
      </c>
      <c r="J84" s="1">
        <v>29</v>
      </c>
      <c r="K84" s="1">
        <v>0</v>
      </c>
      <c r="L84" s="1">
        <v>0</v>
      </c>
      <c r="M84" s="1">
        <v>0</v>
      </c>
      <c r="N84" s="1">
        <v>0</v>
      </c>
      <c r="O84" s="1"/>
      <c r="P84" s="1"/>
      <c r="Q84" s="1"/>
      <c r="R84" s="1"/>
      <c r="S84" s="1">
        <v>-46</v>
      </c>
      <c r="T84" s="1">
        <v>-127</v>
      </c>
      <c r="U84" s="1">
        <v>129</v>
      </c>
      <c r="V84" s="88">
        <v>913</v>
      </c>
      <c r="W84" s="88">
        <v>255</v>
      </c>
      <c r="X84" s="1"/>
    </row>
    <row r="85" spans="1:24" ht="21.9" x14ac:dyDescent="0.55000000000000004">
      <c r="A85" s="75" t="s">
        <v>77</v>
      </c>
      <c r="B85" s="75"/>
      <c r="C85" s="1">
        <v>2236</v>
      </c>
      <c r="D85" s="1">
        <v>1246</v>
      </c>
      <c r="E85" s="1">
        <v>2122</v>
      </c>
      <c r="F85" s="1">
        <v>2645</v>
      </c>
      <c r="G85" s="1">
        <v>3043</v>
      </c>
      <c r="H85" s="1">
        <v>3572</v>
      </c>
      <c r="I85" s="1">
        <v>2583</v>
      </c>
      <c r="J85" s="1">
        <v>2947</v>
      </c>
      <c r="K85" s="1">
        <v>2478</v>
      </c>
      <c r="L85" s="1">
        <v>1433</v>
      </c>
      <c r="M85" s="1">
        <v>2635</v>
      </c>
      <c r="N85" s="1">
        <v>3492</v>
      </c>
      <c r="O85" s="1">
        <v>2372</v>
      </c>
      <c r="P85" s="1"/>
      <c r="Q85" s="1"/>
      <c r="R85" s="1"/>
      <c r="S85" s="1">
        <v>-3691</v>
      </c>
      <c r="T85" s="1">
        <v>-3728</v>
      </c>
      <c r="U85" s="1">
        <v>-2310</v>
      </c>
      <c r="V85" s="88">
        <v>4616</v>
      </c>
      <c r="W85" s="88">
        <v>3250</v>
      </c>
      <c r="X85" s="1"/>
    </row>
    <row r="86" spans="1:24" ht="21.9" x14ac:dyDescent="0.55000000000000004">
      <c r="A86" s="75" t="s">
        <v>78</v>
      </c>
      <c r="B86" s="75"/>
      <c r="C86" s="1">
        <v>-59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/>
      <c r="Q86" s="1"/>
      <c r="R86" s="1"/>
      <c r="S86" s="1">
        <v>0</v>
      </c>
      <c r="T86" s="1">
        <v>0</v>
      </c>
      <c r="U86" s="1">
        <v>0</v>
      </c>
      <c r="V86" s="88">
        <v>0</v>
      </c>
      <c r="W86" s="88">
        <v>0</v>
      </c>
      <c r="X86" s="1"/>
    </row>
    <row r="87" spans="1:24" ht="21.9" x14ac:dyDescent="0.55000000000000004">
      <c r="A87" s="75" t="s">
        <v>79</v>
      </c>
      <c r="B87" s="75"/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/>
      <c r="Q87" s="1"/>
      <c r="R87" s="1"/>
      <c r="S87" s="1">
        <v>2019</v>
      </c>
      <c r="T87" s="1">
        <v>0</v>
      </c>
      <c r="U87" s="1">
        <v>0</v>
      </c>
      <c r="V87" s="88">
        <v>0</v>
      </c>
      <c r="W87" s="88">
        <v>0</v>
      </c>
      <c r="X87" s="1"/>
    </row>
    <row r="89" spans="1:24" x14ac:dyDescent="0.55000000000000004">
      <c r="A89" s="75" t="s">
        <v>80</v>
      </c>
      <c r="B89" s="75"/>
      <c r="C89" s="1">
        <v>2177</v>
      </c>
      <c r="D89" s="1">
        <v>1246</v>
      </c>
      <c r="E89" s="1">
        <v>2122</v>
      </c>
      <c r="F89" s="1">
        <v>2645</v>
      </c>
      <c r="G89" s="1">
        <v>3043</v>
      </c>
      <c r="H89" s="1">
        <v>3572</v>
      </c>
      <c r="I89" s="1">
        <v>2583</v>
      </c>
      <c r="J89" s="1">
        <v>2947</v>
      </c>
      <c r="K89" s="1">
        <v>2478</v>
      </c>
      <c r="L89" s="1">
        <v>1433</v>
      </c>
      <c r="M89" s="1">
        <v>2635</v>
      </c>
      <c r="N89" s="1">
        <v>3492</v>
      </c>
      <c r="O89" s="1">
        <v>2372</v>
      </c>
      <c r="P89" s="1"/>
      <c r="Q89" s="1"/>
      <c r="R89" s="1"/>
      <c r="S89" s="1">
        <v>-1672</v>
      </c>
      <c r="T89" s="1">
        <v>-3728</v>
      </c>
      <c r="U89" s="1">
        <v>-2310</v>
      </c>
      <c r="V89" s="88">
        <v>4616</v>
      </c>
      <c r="W89" s="88">
        <v>3250</v>
      </c>
      <c r="X89" s="1"/>
    </row>
    <row r="90" spans="1:24" ht="21.9" x14ac:dyDescent="0.55000000000000004">
      <c r="A90" s="75" t="s">
        <v>77</v>
      </c>
      <c r="B90" s="75"/>
      <c r="C90" s="1">
        <v>2236</v>
      </c>
      <c r="D90" s="1">
        <v>1246</v>
      </c>
      <c r="E90" s="1">
        <v>2122</v>
      </c>
      <c r="F90" s="1">
        <v>2645</v>
      </c>
      <c r="G90" s="1">
        <v>3043</v>
      </c>
      <c r="H90" s="1">
        <v>3572</v>
      </c>
      <c r="I90" s="1">
        <v>2583</v>
      </c>
      <c r="J90" s="1">
        <v>2947</v>
      </c>
      <c r="K90" s="1">
        <v>2478</v>
      </c>
      <c r="L90" s="1">
        <v>1433</v>
      </c>
      <c r="M90" s="1">
        <v>2635</v>
      </c>
      <c r="N90" s="1">
        <v>3492</v>
      </c>
      <c r="O90" s="1">
        <v>2372</v>
      </c>
      <c r="P90" s="1"/>
      <c r="Q90" s="1"/>
      <c r="R90" s="1"/>
      <c r="S90" s="1">
        <v>-3691</v>
      </c>
      <c r="T90" s="1">
        <v>-3728</v>
      </c>
      <c r="U90" s="1">
        <v>-2310</v>
      </c>
      <c r="V90" s="88">
        <v>4616</v>
      </c>
      <c r="W90" s="88">
        <v>3250</v>
      </c>
      <c r="X90" s="1"/>
    </row>
    <row r="91" spans="1:24" ht="21.9" x14ac:dyDescent="0.55000000000000004">
      <c r="A91" s="75" t="s">
        <v>81</v>
      </c>
      <c r="B91" s="75"/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/>
      <c r="Q91" s="1"/>
      <c r="R91" s="1"/>
      <c r="S91" s="1">
        <v>0</v>
      </c>
      <c r="T91" s="1">
        <v>0</v>
      </c>
      <c r="U91" s="1">
        <v>0</v>
      </c>
      <c r="V91" s="88">
        <v>0</v>
      </c>
      <c r="W91" s="88">
        <v>0</v>
      </c>
      <c r="X91" s="1"/>
    </row>
    <row r="93" spans="1:24" ht="32.4" x14ac:dyDescent="0.55000000000000004">
      <c r="A93" s="75" t="s">
        <v>82</v>
      </c>
      <c r="B93" s="75"/>
      <c r="C93" s="1">
        <v>2236</v>
      </c>
      <c r="D93" s="1">
        <v>1246</v>
      </c>
      <c r="E93" s="1">
        <v>2122</v>
      </c>
      <c r="F93" s="1">
        <v>2645</v>
      </c>
      <c r="G93" s="1">
        <v>3043</v>
      </c>
      <c r="H93" s="1">
        <v>3572</v>
      </c>
      <c r="I93" s="1">
        <v>2583</v>
      </c>
      <c r="J93" s="1">
        <v>2947</v>
      </c>
      <c r="K93" s="1">
        <v>2478</v>
      </c>
      <c r="L93" s="1">
        <v>1433</v>
      </c>
      <c r="M93" s="1">
        <v>2635</v>
      </c>
      <c r="N93" s="1">
        <v>3492</v>
      </c>
      <c r="O93" s="1">
        <v>2372</v>
      </c>
      <c r="P93" s="1"/>
      <c r="Q93" s="1"/>
      <c r="R93" s="1"/>
      <c r="S93" s="1">
        <v>-3691</v>
      </c>
      <c r="T93" s="1">
        <v>-3728</v>
      </c>
      <c r="U93" s="1">
        <v>-2310</v>
      </c>
      <c r="V93" s="88">
        <v>4616</v>
      </c>
      <c r="W93" s="88">
        <v>3250</v>
      </c>
      <c r="X93" s="1"/>
    </row>
    <row r="94" spans="1:24" ht="21.9" x14ac:dyDescent="0.55000000000000004">
      <c r="A94" s="75" t="s">
        <v>83</v>
      </c>
      <c r="B94" s="75"/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/>
      <c r="Q94" s="1"/>
      <c r="R94" s="1"/>
      <c r="S94" s="1">
        <v>0</v>
      </c>
      <c r="T94" s="1">
        <v>0</v>
      </c>
      <c r="U94" s="1">
        <v>0</v>
      </c>
      <c r="V94" s="88">
        <v>0</v>
      </c>
      <c r="W94" s="88">
        <v>0</v>
      </c>
      <c r="X94" s="1"/>
    </row>
    <row r="96" spans="1:24" ht="21.9" x14ac:dyDescent="0.55000000000000004">
      <c r="A96" s="75" t="s">
        <v>84</v>
      </c>
      <c r="B96" s="75"/>
      <c r="C96" s="1">
        <v>2236</v>
      </c>
      <c r="D96" s="1">
        <v>1246</v>
      </c>
      <c r="E96" s="1">
        <v>2122</v>
      </c>
      <c r="F96" s="1">
        <v>2645</v>
      </c>
      <c r="G96" s="1">
        <v>3043</v>
      </c>
      <c r="H96" s="1">
        <v>3572</v>
      </c>
      <c r="I96" s="1">
        <v>2583</v>
      </c>
      <c r="J96" s="1">
        <v>2947</v>
      </c>
      <c r="K96" s="1">
        <v>2478</v>
      </c>
      <c r="L96" s="1">
        <v>1433</v>
      </c>
      <c r="M96" s="1">
        <v>2635</v>
      </c>
      <c r="N96" s="1">
        <v>3492</v>
      </c>
      <c r="O96" s="1">
        <v>2372</v>
      </c>
      <c r="P96" s="1"/>
      <c r="Q96" s="1"/>
      <c r="R96" s="1"/>
      <c r="S96" s="1">
        <v>-3691</v>
      </c>
      <c r="T96" s="1">
        <v>-3728</v>
      </c>
      <c r="U96" s="1">
        <v>-2310</v>
      </c>
      <c r="V96" s="88">
        <v>4616</v>
      </c>
      <c r="W96" s="88">
        <v>3250</v>
      </c>
      <c r="X96" s="1"/>
    </row>
    <row r="98" spans="1:24" ht="21.9" x14ac:dyDescent="0.55000000000000004">
      <c r="A98" s="75" t="s">
        <v>85</v>
      </c>
    </row>
    <row r="99" spans="1:24" ht="21.9" x14ac:dyDescent="0.55000000000000004">
      <c r="A99" s="75" t="s">
        <v>86</v>
      </c>
      <c r="B99" s="75"/>
      <c r="C99" s="1">
        <v>0.87</v>
      </c>
      <c r="D99" s="1">
        <v>0.48</v>
      </c>
      <c r="E99" s="1">
        <v>0.82</v>
      </c>
      <c r="F99" s="1">
        <v>1.03</v>
      </c>
      <c r="G99" s="1">
        <v>1.21</v>
      </c>
      <c r="H99" s="1">
        <v>1.49</v>
      </c>
      <c r="I99" s="1">
        <v>1.1499999999999999</v>
      </c>
      <c r="J99" s="1">
        <v>1.33</v>
      </c>
      <c r="K99" s="1">
        <v>1.25</v>
      </c>
      <c r="L99" s="1">
        <v>0.73</v>
      </c>
      <c r="M99" s="1">
        <v>1.36</v>
      </c>
      <c r="N99" s="1">
        <v>1.9</v>
      </c>
      <c r="O99" s="1">
        <v>1.36</v>
      </c>
      <c r="P99" s="1"/>
      <c r="Q99" s="1"/>
      <c r="R99" s="1"/>
      <c r="S99" s="1">
        <v>-17.010000000000002</v>
      </c>
      <c r="T99" s="1">
        <v>-18.36</v>
      </c>
      <c r="U99" s="1">
        <v>-3.22</v>
      </c>
      <c r="V99" s="88">
        <v>6.38</v>
      </c>
      <c r="W99" s="88">
        <v>4.37</v>
      </c>
      <c r="X99" s="1"/>
    </row>
    <row r="100" spans="1:24" ht="21.9" x14ac:dyDescent="0.55000000000000004">
      <c r="A100" s="75" t="s">
        <v>87</v>
      </c>
      <c r="B100" s="75"/>
      <c r="C100" s="1">
        <v>0.84</v>
      </c>
      <c r="D100" s="1">
        <v>0.48</v>
      </c>
      <c r="E100" s="1">
        <v>0.82</v>
      </c>
      <c r="F100" s="1">
        <v>1.03</v>
      </c>
      <c r="G100" s="1">
        <v>1.21</v>
      </c>
      <c r="H100" s="1">
        <v>1.49</v>
      </c>
      <c r="I100" s="1">
        <v>1.1499999999999999</v>
      </c>
      <c r="J100" s="1">
        <v>1.33</v>
      </c>
      <c r="K100" s="1">
        <v>1.25</v>
      </c>
      <c r="L100" s="1">
        <v>0.73</v>
      </c>
      <c r="M100" s="1">
        <v>1.36</v>
      </c>
      <c r="N100" s="1">
        <v>1.9</v>
      </c>
      <c r="O100" s="1">
        <v>1.36</v>
      </c>
      <c r="P100" s="1"/>
      <c r="Q100" s="1"/>
      <c r="R100" s="1"/>
      <c r="S100" s="1">
        <v>-7.71</v>
      </c>
      <c r="T100" s="1">
        <v>-18.36</v>
      </c>
      <c r="U100" s="1">
        <v>-3.22</v>
      </c>
      <c r="V100" s="88">
        <v>6.38</v>
      </c>
      <c r="W100" s="88">
        <v>4.37</v>
      </c>
      <c r="X100" s="1"/>
    </row>
    <row r="101" spans="1:24" ht="32.4" x14ac:dyDescent="0.55000000000000004">
      <c r="A101" s="75" t="s">
        <v>88</v>
      </c>
      <c r="B101" s="75"/>
      <c r="C101" s="1">
        <v>0.81</v>
      </c>
      <c r="D101" s="1">
        <v>0.46</v>
      </c>
      <c r="E101" s="1">
        <v>0.8</v>
      </c>
      <c r="F101" s="1">
        <v>1.01</v>
      </c>
      <c r="G101" s="1">
        <v>1.18</v>
      </c>
      <c r="H101" s="1">
        <v>1.46</v>
      </c>
      <c r="I101" s="1">
        <v>1.1399999999999999</v>
      </c>
      <c r="J101" s="1">
        <v>1.31</v>
      </c>
      <c r="K101" s="1">
        <v>1.25</v>
      </c>
      <c r="L101" s="1">
        <v>0.73</v>
      </c>
      <c r="M101" s="1">
        <v>1.35</v>
      </c>
      <c r="N101" s="1">
        <v>1.88</v>
      </c>
      <c r="O101" s="1">
        <v>1.35</v>
      </c>
      <c r="P101" s="1"/>
      <c r="Q101" s="1"/>
      <c r="R101" s="1"/>
      <c r="S101" s="1">
        <v>-17.010000000000002</v>
      </c>
      <c r="T101" s="1">
        <v>-18.399999999999999</v>
      </c>
      <c r="U101" s="1">
        <v>-3.22</v>
      </c>
      <c r="V101" s="88">
        <v>6.03</v>
      </c>
      <c r="W101" s="88">
        <v>4.22</v>
      </c>
      <c r="X101" s="1"/>
    </row>
    <row r="102" spans="1:24" ht="32.4" x14ac:dyDescent="0.55000000000000004">
      <c r="A102" s="75" t="s">
        <v>89</v>
      </c>
      <c r="B102" s="75"/>
      <c r="C102" s="1">
        <v>0.79</v>
      </c>
      <c r="D102" s="1">
        <v>0.46</v>
      </c>
      <c r="E102" s="1">
        <v>0.8</v>
      </c>
      <c r="F102" s="1">
        <v>1.01</v>
      </c>
      <c r="G102" s="1">
        <v>1.18</v>
      </c>
      <c r="H102" s="1">
        <v>1.46</v>
      </c>
      <c r="I102" s="1">
        <v>1.1399999999999999</v>
      </c>
      <c r="J102" s="1">
        <v>1.31</v>
      </c>
      <c r="K102" s="1">
        <v>1.25</v>
      </c>
      <c r="L102" s="1">
        <v>0.73</v>
      </c>
      <c r="M102" s="1">
        <v>1.35</v>
      </c>
      <c r="N102" s="1">
        <v>1.88</v>
      </c>
      <c r="O102" s="1">
        <v>1.35</v>
      </c>
      <c r="P102" s="1"/>
      <c r="Q102" s="1"/>
      <c r="R102" s="1"/>
      <c r="S102" s="1">
        <v>-7.71</v>
      </c>
      <c r="T102" s="1">
        <v>-18.399999999999999</v>
      </c>
      <c r="U102" s="1">
        <v>-3.22</v>
      </c>
      <c r="V102" s="88">
        <v>6.03</v>
      </c>
      <c r="W102" s="88">
        <v>4.22</v>
      </c>
      <c r="X102" s="1"/>
    </row>
    <row r="103" spans="1:24" x14ac:dyDescent="0.55000000000000004">
      <c r="A103" s="75" t="s">
        <v>90</v>
      </c>
    </row>
    <row r="104" spans="1:24" ht="32.4" x14ac:dyDescent="0.55000000000000004">
      <c r="A104" s="75" t="s">
        <v>91</v>
      </c>
      <c r="B104" s="75"/>
      <c r="C104" s="1">
        <v>2582</v>
      </c>
      <c r="D104" s="1">
        <v>2602</v>
      </c>
      <c r="E104" s="1">
        <v>2584</v>
      </c>
      <c r="F104" s="1">
        <v>2565</v>
      </c>
      <c r="G104" s="1">
        <v>2509</v>
      </c>
      <c r="H104" s="1">
        <v>2403</v>
      </c>
      <c r="I104" s="1">
        <v>2255</v>
      </c>
      <c r="J104" s="1">
        <v>2223</v>
      </c>
      <c r="K104" s="1">
        <v>1980</v>
      </c>
      <c r="L104" s="1">
        <v>1954</v>
      </c>
      <c r="M104" s="1">
        <v>1944</v>
      </c>
      <c r="N104" s="1">
        <v>1838</v>
      </c>
      <c r="O104" s="1">
        <v>1745</v>
      </c>
      <c r="P104" s="1"/>
      <c r="Q104" s="1"/>
      <c r="R104" s="1"/>
      <c r="S104" s="1">
        <v>217</v>
      </c>
      <c r="T104" s="1">
        <v>203</v>
      </c>
      <c r="U104" s="1">
        <v>718.43499999999995</v>
      </c>
      <c r="V104" s="88">
        <v>724</v>
      </c>
      <c r="W104" s="88">
        <v>744</v>
      </c>
      <c r="X104" s="1"/>
    </row>
    <row r="105" spans="1:24" ht="32.4" x14ac:dyDescent="0.55000000000000004">
      <c r="A105" s="75" t="s">
        <v>92</v>
      </c>
      <c r="B105" s="75"/>
      <c r="C105" s="1">
        <v>2746</v>
      </c>
      <c r="D105" s="1">
        <v>2726</v>
      </c>
      <c r="E105" s="1">
        <v>2644</v>
      </c>
      <c r="F105" s="1">
        <v>2619</v>
      </c>
      <c r="G105" s="1">
        <v>2568</v>
      </c>
      <c r="H105" s="1">
        <v>2449</v>
      </c>
      <c r="I105" s="1">
        <v>2271</v>
      </c>
      <c r="J105" s="1">
        <v>2247</v>
      </c>
      <c r="K105" s="1">
        <v>1986</v>
      </c>
      <c r="L105" s="1">
        <v>1962</v>
      </c>
      <c r="M105" s="1">
        <v>1955</v>
      </c>
      <c r="N105" s="1">
        <v>1853</v>
      </c>
      <c r="O105" s="1">
        <v>1755</v>
      </c>
      <c r="P105" s="1"/>
      <c r="Q105" s="1"/>
      <c r="R105" s="1"/>
      <c r="S105" s="1">
        <v>217</v>
      </c>
      <c r="T105" s="1">
        <v>203</v>
      </c>
      <c r="U105" s="1">
        <v>718.43499999999995</v>
      </c>
      <c r="V105" s="88">
        <v>751</v>
      </c>
      <c r="W105" s="88">
        <v>767</v>
      </c>
      <c r="X105" s="1"/>
    </row>
    <row r="106" spans="1:24" ht="32.4" x14ac:dyDescent="0.55000000000000004">
      <c r="A106" s="75" t="s">
        <v>93</v>
      </c>
      <c r="B106" s="75"/>
      <c r="C106" s="1">
        <v>2601</v>
      </c>
      <c r="D106" s="1">
        <v>2602</v>
      </c>
      <c r="E106" s="1">
        <v>2579</v>
      </c>
      <c r="F106" s="1">
        <v>2556</v>
      </c>
      <c r="G106" s="1">
        <v>2485</v>
      </c>
      <c r="H106" s="1">
        <v>2330</v>
      </c>
      <c r="I106" s="1">
        <v>2226</v>
      </c>
      <c r="J106" s="1">
        <v>2060</v>
      </c>
      <c r="K106" s="1">
        <v>1944</v>
      </c>
      <c r="L106" s="1">
        <v>1957</v>
      </c>
      <c r="M106" s="1">
        <v>1918</v>
      </c>
      <c r="N106" s="1">
        <v>1761</v>
      </c>
      <c r="O106" s="1">
        <v>1738</v>
      </c>
      <c r="P106" s="1"/>
      <c r="Q106" s="1"/>
      <c r="R106" s="1"/>
      <c r="S106" s="1">
        <v>209</v>
      </c>
      <c r="T106" s="1">
        <v>199</v>
      </c>
      <c r="U106" s="1">
        <v>719</v>
      </c>
      <c r="V106" s="88">
        <v>743</v>
      </c>
      <c r="W106" s="88">
        <v>749</v>
      </c>
      <c r="X106" s="1"/>
    </row>
    <row r="109" spans="1:24" ht="31.8" x14ac:dyDescent="0.55000000000000004">
      <c r="A109" s="3" t="s">
        <v>94</v>
      </c>
    </row>
    <row r="110" spans="1:24" x14ac:dyDescent="0.55000000000000004">
      <c r="A110" s="1" t="s">
        <v>8</v>
      </c>
      <c r="B110" s="75"/>
      <c r="C110" s="3" t="s">
        <v>286</v>
      </c>
      <c r="D110" s="3" t="s">
        <v>287</v>
      </c>
      <c r="E110" s="3" t="s">
        <v>288</v>
      </c>
      <c r="F110" s="3" t="s">
        <v>289</v>
      </c>
      <c r="G110" s="3" t="s">
        <v>290</v>
      </c>
      <c r="H110" s="3" t="s">
        <v>291</v>
      </c>
      <c r="I110" s="3" t="s">
        <v>292</v>
      </c>
      <c r="J110" s="3" t="s">
        <v>293</v>
      </c>
      <c r="K110" s="3" t="s">
        <v>294</v>
      </c>
      <c r="L110" s="3" t="s">
        <v>295</v>
      </c>
      <c r="M110" s="3" t="s">
        <v>9</v>
      </c>
      <c r="N110" s="3" t="s">
        <v>10</v>
      </c>
      <c r="O110" s="3" t="s">
        <v>11</v>
      </c>
      <c r="P110" s="3" t="s">
        <v>12</v>
      </c>
      <c r="Q110" s="3" t="s">
        <v>13</v>
      </c>
      <c r="R110" s="3" t="s">
        <v>14</v>
      </c>
      <c r="S110" s="3" t="s">
        <v>15</v>
      </c>
      <c r="T110" s="3" t="s">
        <v>16</v>
      </c>
      <c r="U110" s="3" t="s">
        <v>17</v>
      </c>
      <c r="V110" s="86" t="s">
        <v>18</v>
      </c>
      <c r="W110" s="86" t="s">
        <v>19</v>
      </c>
      <c r="X110" s="3" t="s">
        <v>20</v>
      </c>
    </row>
    <row r="111" spans="1:24" ht="32.4" x14ac:dyDescent="0.55000000000000004">
      <c r="A111" s="1" t="s">
        <v>21</v>
      </c>
      <c r="B111" s="75"/>
      <c r="C111" s="2" t="s">
        <v>441</v>
      </c>
      <c r="D111" s="2" t="s">
        <v>442</v>
      </c>
      <c r="E111" s="2" t="s">
        <v>443</v>
      </c>
      <c r="F111" s="2" t="s">
        <v>444</v>
      </c>
      <c r="G111" s="2" t="s">
        <v>445</v>
      </c>
      <c r="H111" s="2" t="s">
        <v>446</v>
      </c>
      <c r="I111" s="2" t="s">
        <v>447</v>
      </c>
      <c r="J111" s="2" t="s">
        <v>448</v>
      </c>
      <c r="K111" s="2" t="s">
        <v>449</v>
      </c>
      <c r="L111" s="2" t="s">
        <v>450</v>
      </c>
      <c r="M111" s="2" t="s">
        <v>451</v>
      </c>
      <c r="N111" s="2" t="s">
        <v>452</v>
      </c>
      <c r="O111" s="2" t="s">
        <v>453</v>
      </c>
      <c r="P111" s="2" t="s">
        <v>454</v>
      </c>
      <c r="Q111" s="2" t="s">
        <v>455</v>
      </c>
      <c r="R111" s="2" t="s">
        <v>456</v>
      </c>
      <c r="S111" s="2" t="s">
        <v>457</v>
      </c>
      <c r="T111" s="2" t="s">
        <v>458</v>
      </c>
      <c r="U111" s="2" t="s">
        <v>459</v>
      </c>
      <c r="V111" s="87" t="s">
        <v>460</v>
      </c>
      <c r="W111" s="87" t="s">
        <v>461</v>
      </c>
      <c r="X111" s="2" t="s">
        <v>22</v>
      </c>
    </row>
    <row r="112" spans="1:24" ht="21.9" x14ac:dyDescent="0.55000000000000004">
      <c r="A112" s="75" t="s">
        <v>95</v>
      </c>
      <c r="B112" s="75"/>
      <c r="C112" s="1">
        <v>1725</v>
      </c>
      <c r="D112" s="1">
        <v>827</v>
      </c>
      <c r="E112" s="1">
        <v>1338</v>
      </c>
      <c r="F112" s="1">
        <v>3394</v>
      </c>
      <c r="G112" s="1">
        <v>5996</v>
      </c>
      <c r="H112" s="1">
        <v>9048</v>
      </c>
      <c r="I112" s="1">
        <v>12596</v>
      </c>
      <c r="J112" s="1">
        <v>15254</v>
      </c>
      <c r="K112" s="1">
        <v>18183</v>
      </c>
      <c r="L112" s="1">
        <v>20986</v>
      </c>
      <c r="M112" s="1">
        <v>22073</v>
      </c>
      <c r="N112" s="1">
        <v>24673</v>
      </c>
      <c r="O112" s="1">
        <v>28175</v>
      </c>
      <c r="P112" s="1"/>
      <c r="Q112" s="1"/>
      <c r="R112" s="1"/>
      <c r="S112" s="1">
        <v>30271</v>
      </c>
      <c r="T112" s="1">
        <v>-6204</v>
      </c>
      <c r="U112" s="1">
        <v>-9123</v>
      </c>
      <c r="V112" s="88">
        <v>-21816</v>
      </c>
      <c r="W112" s="88">
        <v>-17600</v>
      </c>
      <c r="X112" s="1"/>
    </row>
    <row r="113" spans="1:24" x14ac:dyDescent="0.55000000000000004">
      <c r="A113" s="75" t="s">
        <v>96</v>
      </c>
      <c r="B113" s="75"/>
      <c r="C113" s="1">
        <v>2177</v>
      </c>
      <c r="D113" s="1">
        <v>1246</v>
      </c>
      <c r="E113" s="1">
        <v>2122</v>
      </c>
      <c r="F113" s="1">
        <v>2645</v>
      </c>
      <c r="G113" s="1">
        <v>3043</v>
      </c>
      <c r="H113" s="1">
        <v>3572</v>
      </c>
      <c r="I113" s="1">
        <v>2583</v>
      </c>
      <c r="J113" s="1">
        <v>2947</v>
      </c>
      <c r="K113" s="1">
        <v>2478</v>
      </c>
      <c r="L113" s="1">
        <v>1433</v>
      </c>
      <c r="M113" s="1">
        <v>2635</v>
      </c>
      <c r="N113" s="1">
        <v>3492</v>
      </c>
      <c r="O113" s="1">
        <v>2372</v>
      </c>
      <c r="P113" s="1"/>
      <c r="Q113" s="1"/>
      <c r="R113" s="1"/>
      <c r="S113" s="1">
        <v>-1672</v>
      </c>
      <c r="T113" s="1">
        <v>-3728</v>
      </c>
      <c r="U113" s="1">
        <v>-2310</v>
      </c>
      <c r="V113" s="88">
        <v>4616</v>
      </c>
      <c r="W113" s="88">
        <v>3250</v>
      </c>
      <c r="X113" s="1"/>
    </row>
    <row r="114" spans="1:24" x14ac:dyDescent="0.55000000000000004">
      <c r="A114" s="75" t="s">
        <v>97</v>
      </c>
      <c r="B114" s="75"/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278</v>
      </c>
      <c r="P114" s="1"/>
      <c r="Q114" s="1"/>
      <c r="R114" s="1"/>
      <c r="S114" s="1">
        <v>0</v>
      </c>
      <c r="T114" s="1">
        <v>0</v>
      </c>
      <c r="U114" s="1">
        <v>0</v>
      </c>
      <c r="V114" s="88">
        <v>0</v>
      </c>
      <c r="W114" s="88">
        <v>0</v>
      </c>
      <c r="X114" s="1"/>
    </row>
    <row r="116" spans="1:24" ht="21.9" x14ac:dyDescent="0.55000000000000004">
      <c r="A116" s="75" t="s">
        <v>98</v>
      </c>
      <c r="B116" s="75"/>
      <c r="C116" s="1">
        <v>3902</v>
      </c>
      <c r="D116" s="1">
        <v>2073</v>
      </c>
      <c r="E116" s="1">
        <v>3460</v>
      </c>
      <c r="F116" s="1">
        <v>6039</v>
      </c>
      <c r="G116" s="1">
        <v>9039</v>
      </c>
      <c r="H116" s="1">
        <v>12620</v>
      </c>
      <c r="I116" s="1">
        <v>15179</v>
      </c>
      <c r="J116" s="1">
        <v>18201</v>
      </c>
      <c r="K116" s="1">
        <v>20661</v>
      </c>
      <c r="L116" s="1">
        <v>22419</v>
      </c>
      <c r="M116" s="1">
        <v>24708</v>
      </c>
      <c r="N116" s="1">
        <v>28165</v>
      </c>
      <c r="O116" s="1">
        <v>30269</v>
      </c>
      <c r="P116" s="1"/>
      <c r="Q116" s="1"/>
      <c r="R116" s="1"/>
      <c r="S116" s="1">
        <v>28599</v>
      </c>
      <c r="T116" s="1">
        <v>-9932</v>
      </c>
      <c r="U116" s="1">
        <v>-11433</v>
      </c>
      <c r="V116" s="88">
        <v>-17200</v>
      </c>
      <c r="W116" s="88">
        <v>-14350</v>
      </c>
      <c r="X116" s="1"/>
    </row>
    <row r="117" spans="1:24" ht="21.9" x14ac:dyDescent="0.55000000000000004">
      <c r="A117" s="75" t="s">
        <v>99</v>
      </c>
      <c r="B117" s="75"/>
      <c r="C117" s="1"/>
      <c r="D117" s="1"/>
      <c r="E117" s="1"/>
      <c r="F117" s="1"/>
      <c r="G117" s="1"/>
      <c r="H117" s="1"/>
      <c r="I117" s="1">
        <v>-37</v>
      </c>
      <c r="J117" s="1">
        <v>-67</v>
      </c>
      <c r="K117" s="1">
        <v>85</v>
      </c>
      <c r="L117" s="1">
        <v>56</v>
      </c>
      <c r="M117" s="1">
        <v>-55</v>
      </c>
      <c r="N117" s="1">
        <v>9</v>
      </c>
      <c r="O117" s="1">
        <v>-13</v>
      </c>
      <c r="P117" s="1">
        <v>-18</v>
      </c>
      <c r="Q117" s="1"/>
      <c r="R117" s="1"/>
      <c r="S117" s="1">
        <v>-77</v>
      </c>
      <c r="T117" s="1">
        <v>-190</v>
      </c>
      <c r="U117" s="1">
        <v>-319</v>
      </c>
      <c r="V117" s="88">
        <v>-368</v>
      </c>
      <c r="W117" s="88">
        <v>-162</v>
      </c>
      <c r="X117" s="1"/>
    </row>
    <row r="118" spans="1:24" ht="21.9" x14ac:dyDescent="0.55000000000000004">
      <c r="A118" s="75" t="s">
        <v>100</v>
      </c>
      <c r="B118" s="75"/>
      <c r="C118" s="1"/>
      <c r="D118" s="1"/>
      <c r="E118" s="1"/>
      <c r="F118" s="1"/>
      <c r="G118" s="1"/>
      <c r="H118" s="1"/>
      <c r="I118" s="1"/>
      <c r="J118" s="1">
        <v>25</v>
      </c>
      <c r="K118" s="1">
        <v>-4</v>
      </c>
      <c r="L118" s="1">
        <v>2</v>
      </c>
      <c r="M118" s="1">
        <v>1</v>
      </c>
      <c r="N118" s="1">
        <v>14</v>
      </c>
      <c r="O118" s="1">
        <v>8</v>
      </c>
      <c r="P118" s="1"/>
      <c r="Q118" s="1"/>
      <c r="R118" s="1"/>
      <c r="S118" s="1">
        <v>-13</v>
      </c>
      <c r="T118" s="1">
        <v>22</v>
      </c>
      <c r="U118" s="1">
        <v>0</v>
      </c>
      <c r="V118" s="88">
        <v>0</v>
      </c>
      <c r="W118" s="88"/>
      <c r="X118" s="1"/>
    </row>
    <row r="119" spans="1:24" ht="32.4" x14ac:dyDescent="0.55000000000000004">
      <c r="A119" s="75" t="s">
        <v>101</v>
      </c>
      <c r="B119" s="75"/>
      <c r="C119" s="1">
        <v>-12</v>
      </c>
      <c r="D119" s="1">
        <v>-26</v>
      </c>
      <c r="E119" s="1">
        <v>-92</v>
      </c>
      <c r="F119" s="1">
        <v>-135</v>
      </c>
      <c r="G119" s="1">
        <v>-126</v>
      </c>
      <c r="H119" s="1">
        <v>-150</v>
      </c>
      <c r="I119" s="1">
        <v>-28</v>
      </c>
      <c r="J119" s="1">
        <v>-25</v>
      </c>
      <c r="K119" s="1">
        <v>324</v>
      </c>
      <c r="L119" s="1">
        <v>1</v>
      </c>
      <c r="M119" s="1">
        <v>-111</v>
      </c>
      <c r="N119" s="1">
        <v>-40</v>
      </c>
      <c r="O119" s="1">
        <v>1</v>
      </c>
      <c r="P119" s="1"/>
      <c r="Q119" s="1"/>
      <c r="R119" s="1"/>
      <c r="S119" s="1">
        <v>30</v>
      </c>
      <c r="T119" s="1">
        <v>-71</v>
      </c>
      <c r="U119" s="1">
        <v>-15</v>
      </c>
      <c r="V119" s="88">
        <v>-31</v>
      </c>
      <c r="W119" s="88"/>
      <c r="X119" s="1"/>
    </row>
    <row r="120" spans="1:24" ht="32.4" x14ac:dyDescent="0.55000000000000004">
      <c r="A120" s="75" t="s">
        <v>102</v>
      </c>
      <c r="B120" s="75"/>
      <c r="C120" s="1">
        <v>-3004</v>
      </c>
      <c r="D120" s="1">
        <v>-709</v>
      </c>
      <c r="E120" s="1">
        <v>26</v>
      </c>
      <c r="F120" s="1">
        <v>92</v>
      </c>
      <c r="G120" s="1">
        <v>135</v>
      </c>
      <c r="H120" s="1">
        <v>126</v>
      </c>
      <c r="I120" s="1">
        <v>140</v>
      </c>
      <c r="J120" s="1">
        <v>74</v>
      </c>
      <c r="K120" s="1">
        <v>-84</v>
      </c>
      <c r="L120" s="1">
        <v>-403</v>
      </c>
      <c r="M120" s="1">
        <v>131</v>
      </c>
      <c r="N120" s="1">
        <v>41</v>
      </c>
      <c r="O120" s="1">
        <v>14</v>
      </c>
      <c r="P120" s="1">
        <v>18</v>
      </c>
      <c r="Q120" s="1"/>
      <c r="R120" s="1"/>
      <c r="S120" s="1">
        <v>-34756</v>
      </c>
      <c r="T120" s="1">
        <v>1070</v>
      </c>
      <c r="U120" s="1">
        <v>-10049</v>
      </c>
      <c r="V120" s="88">
        <v>-1</v>
      </c>
      <c r="W120" s="88">
        <v>14512</v>
      </c>
      <c r="X120" s="1"/>
    </row>
    <row r="122" spans="1:24" ht="21.9" x14ac:dyDescent="0.55000000000000004">
      <c r="A122" s="75" t="s">
        <v>103</v>
      </c>
      <c r="B122" s="75"/>
      <c r="C122" s="1">
        <v>886</v>
      </c>
      <c r="D122" s="1">
        <v>1338</v>
      </c>
      <c r="E122" s="1">
        <v>3394</v>
      </c>
      <c r="F122" s="1">
        <v>5996</v>
      </c>
      <c r="G122" s="1">
        <v>9048</v>
      </c>
      <c r="H122" s="1">
        <v>12596</v>
      </c>
      <c r="I122" s="1">
        <v>15254</v>
      </c>
      <c r="J122" s="1">
        <v>18183</v>
      </c>
      <c r="K122" s="1">
        <v>20986</v>
      </c>
      <c r="L122" s="1">
        <v>22073</v>
      </c>
      <c r="M122" s="1">
        <v>24673</v>
      </c>
      <c r="N122" s="1">
        <v>28175</v>
      </c>
      <c r="O122" s="1">
        <v>30271</v>
      </c>
      <c r="P122" s="1">
        <v>0</v>
      </c>
      <c r="Q122" s="1"/>
      <c r="R122" s="1"/>
      <c r="S122" s="1">
        <v>-6204</v>
      </c>
      <c r="T122" s="1">
        <v>-9123</v>
      </c>
      <c r="U122" s="1">
        <v>-21816</v>
      </c>
      <c r="V122" s="88">
        <v>-17600</v>
      </c>
      <c r="W122" s="88">
        <v>0</v>
      </c>
      <c r="X122" s="1"/>
    </row>
    <row r="123" spans="1:24" ht="32.4" x14ac:dyDescent="0.55000000000000004">
      <c r="A123" s="75" t="s">
        <v>104</v>
      </c>
      <c r="B123" s="75"/>
      <c r="C123" s="1">
        <v>-59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/>
      <c r="Q123" s="1"/>
      <c r="R123" s="1"/>
      <c r="S123" s="1">
        <v>0</v>
      </c>
      <c r="T123" s="1">
        <v>0</v>
      </c>
      <c r="U123" s="1">
        <v>0</v>
      </c>
      <c r="V123" s="88">
        <v>0</v>
      </c>
      <c r="W123" s="88">
        <v>0</v>
      </c>
      <c r="X123" s="1"/>
    </row>
    <row r="125" spans="1:24" ht="21.9" x14ac:dyDescent="0.55000000000000004">
      <c r="A125" s="75" t="s">
        <v>105</v>
      </c>
      <c r="B125" s="75"/>
      <c r="C125" s="1">
        <v>827</v>
      </c>
      <c r="D125" s="1">
        <v>1338</v>
      </c>
      <c r="E125" s="1">
        <v>3394</v>
      </c>
      <c r="F125" s="1">
        <v>5996</v>
      </c>
      <c r="G125" s="1">
        <v>9048</v>
      </c>
      <c r="H125" s="1">
        <v>12596</v>
      </c>
      <c r="I125" s="1">
        <v>15254</v>
      </c>
      <c r="J125" s="1">
        <v>18183</v>
      </c>
      <c r="K125" s="1">
        <v>20986</v>
      </c>
      <c r="L125" s="1">
        <v>22073</v>
      </c>
      <c r="M125" s="1">
        <v>24673</v>
      </c>
      <c r="N125" s="1">
        <v>28175</v>
      </c>
      <c r="O125" s="1">
        <v>30271</v>
      </c>
      <c r="P125" s="1"/>
      <c r="Q125" s="1"/>
      <c r="R125" s="1"/>
      <c r="S125" s="1">
        <v>-6204</v>
      </c>
      <c r="T125" s="1">
        <v>-9123</v>
      </c>
      <c r="U125" s="1">
        <v>-21816</v>
      </c>
      <c r="V125" s="88">
        <v>-17600</v>
      </c>
      <c r="W125" s="88"/>
      <c r="X125" s="1"/>
    </row>
    <row r="128" spans="1:24" ht="21.6" x14ac:dyDescent="0.55000000000000004">
      <c r="A128" s="3" t="s">
        <v>106</v>
      </c>
    </row>
    <row r="129" spans="1:24" x14ac:dyDescent="0.55000000000000004">
      <c r="A129" s="1" t="s">
        <v>8</v>
      </c>
      <c r="B129" s="75"/>
      <c r="C129" s="3" t="s">
        <v>286</v>
      </c>
      <c r="D129" s="3" t="s">
        <v>287</v>
      </c>
      <c r="E129" s="3" t="s">
        <v>288</v>
      </c>
      <c r="F129" s="3" t="s">
        <v>289</v>
      </c>
      <c r="G129" s="3" t="s">
        <v>290</v>
      </c>
      <c r="H129" s="3" t="s">
        <v>291</v>
      </c>
      <c r="I129" s="3" t="s">
        <v>292</v>
      </c>
      <c r="J129" s="3" t="s">
        <v>293</v>
      </c>
      <c r="K129" s="3" t="s">
        <v>294</v>
      </c>
      <c r="L129" s="3" t="s">
        <v>295</v>
      </c>
      <c r="M129" s="3" t="s">
        <v>9</v>
      </c>
      <c r="N129" s="3" t="s">
        <v>10</v>
      </c>
      <c r="O129" s="3" t="s">
        <v>11</v>
      </c>
      <c r="P129" s="3" t="s">
        <v>12</v>
      </c>
      <c r="Q129" s="3" t="s">
        <v>13</v>
      </c>
      <c r="R129" s="3" t="s">
        <v>14</v>
      </c>
      <c r="S129" s="3" t="s">
        <v>15</v>
      </c>
      <c r="T129" s="3" t="s">
        <v>16</v>
      </c>
      <c r="U129" s="3" t="s">
        <v>17</v>
      </c>
      <c r="V129" s="86" t="s">
        <v>18</v>
      </c>
      <c r="W129" s="86" t="s">
        <v>19</v>
      </c>
      <c r="X129" s="3" t="s">
        <v>20</v>
      </c>
    </row>
    <row r="130" spans="1:24" ht="32.4" x14ac:dyDescent="0.55000000000000004">
      <c r="A130" s="1" t="s">
        <v>21</v>
      </c>
      <c r="B130" s="75"/>
      <c r="C130" s="2" t="s">
        <v>441</v>
      </c>
      <c r="D130" s="2" t="s">
        <v>442</v>
      </c>
      <c r="E130" s="2" t="s">
        <v>443</v>
      </c>
      <c r="F130" s="2" t="s">
        <v>444</v>
      </c>
      <c r="G130" s="2" t="s">
        <v>445</v>
      </c>
      <c r="H130" s="2" t="s">
        <v>446</v>
      </c>
      <c r="I130" s="2" t="s">
        <v>447</v>
      </c>
      <c r="J130" s="2" t="s">
        <v>448</v>
      </c>
      <c r="K130" s="2" t="s">
        <v>449</v>
      </c>
      <c r="L130" s="2" t="s">
        <v>450</v>
      </c>
      <c r="M130" s="2" t="s">
        <v>451</v>
      </c>
      <c r="N130" s="2" t="s">
        <v>452</v>
      </c>
      <c r="O130" s="2" t="s">
        <v>453</v>
      </c>
      <c r="P130" s="2" t="s">
        <v>454</v>
      </c>
      <c r="Q130" s="2" t="s">
        <v>455</v>
      </c>
      <c r="R130" s="2" t="s">
        <v>456</v>
      </c>
      <c r="S130" s="2" t="s">
        <v>457</v>
      </c>
      <c r="T130" s="2" t="s">
        <v>458</v>
      </c>
      <c r="U130" s="2" t="s">
        <v>459</v>
      </c>
      <c r="V130" s="87" t="s">
        <v>460</v>
      </c>
      <c r="W130" s="87" t="s">
        <v>461</v>
      </c>
      <c r="X130" s="2" t="s">
        <v>22</v>
      </c>
    </row>
    <row r="131" spans="1:24" ht="32.4" x14ac:dyDescent="0.55000000000000004">
      <c r="A131" s="75" t="s">
        <v>107</v>
      </c>
    </row>
    <row r="132" spans="1:24" ht="21.9" x14ac:dyDescent="0.55000000000000004">
      <c r="A132" s="75" t="s">
        <v>108</v>
      </c>
      <c r="B132" s="75"/>
      <c r="C132" s="1">
        <v>2236</v>
      </c>
      <c r="D132" s="1">
        <v>1246</v>
      </c>
      <c r="E132" s="1">
        <v>2122</v>
      </c>
      <c r="F132" s="1">
        <v>2645</v>
      </c>
      <c r="G132" s="1">
        <v>3043</v>
      </c>
      <c r="H132" s="1">
        <v>3572</v>
      </c>
      <c r="I132" s="1">
        <v>2583</v>
      </c>
      <c r="J132" s="1">
        <v>2947</v>
      </c>
      <c r="K132" s="1">
        <v>2478</v>
      </c>
      <c r="L132" s="1">
        <v>1433</v>
      </c>
      <c r="M132" s="1">
        <v>2635</v>
      </c>
      <c r="N132" s="1">
        <v>3492</v>
      </c>
      <c r="O132" s="1">
        <v>2372</v>
      </c>
      <c r="P132" s="1"/>
      <c r="Q132" s="1"/>
      <c r="R132" s="1"/>
      <c r="S132" s="1">
        <v>-3737</v>
      </c>
      <c r="T132" s="1">
        <v>-3855</v>
      </c>
      <c r="U132" s="1">
        <v>-2181</v>
      </c>
      <c r="V132" s="88">
        <v>5529</v>
      </c>
      <c r="W132" s="88"/>
      <c r="X132" s="1"/>
    </row>
    <row r="133" spans="1:24" ht="21.9" x14ac:dyDescent="0.55000000000000004">
      <c r="A133" s="75" t="s">
        <v>109</v>
      </c>
      <c r="B133" s="75"/>
      <c r="C133" s="1">
        <v>240</v>
      </c>
      <c r="D133" s="1">
        <v>239</v>
      </c>
      <c r="E133" s="1">
        <v>211</v>
      </c>
      <c r="F133" s="1">
        <v>263</v>
      </c>
      <c r="G133" s="1">
        <v>334</v>
      </c>
      <c r="H133" s="1">
        <v>393</v>
      </c>
      <c r="I133" s="1">
        <v>471</v>
      </c>
      <c r="J133" s="1">
        <v>607</v>
      </c>
      <c r="K133" s="1">
        <v>769</v>
      </c>
      <c r="L133" s="1">
        <v>852</v>
      </c>
      <c r="M133" s="1">
        <v>970</v>
      </c>
      <c r="N133" s="1">
        <v>936</v>
      </c>
      <c r="O133" s="1">
        <v>1144</v>
      </c>
      <c r="P133" s="1"/>
      <c r="Q133" s="1"/>
      <c r="R133" s="1"/>
      <c r="S133" s="1">
        <v>5206</v>
      </c>
      <c r="T133" s="1">
        <v>8817</v>
      </c>
      <c r="U133" s="1">
        <v>7892</v>
      </c>
      <c r="V133" s="88">
        <v>6143</v>
      </c>
      <c r="W133" s="88"/>
      <c r="X133" s="1"/>
    </row>
    <row r="134" spans="1:24" ht="21.9" x14ac:dyDescent="0.55000000000000004">
      <c r="A134" s="75" t="s">
        <v>110</v>
      </c>
      <c r="B134" s="75"/>
      <c r="C134" s="1">
        <v>-59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/>
      <c r="Q134" s="1"/>
      <c r="R134" s="1"/>
      <c r="S134" s="1">
        <v>-300</v>
      </c>
      <c r="T134" s="1">
        <v>0</v>
      </c>
      <c r="U134" s="1">
        <v>0</v>
      </c>
      <c r="V134" s="88">
        <v>0</v>
      </c>
      <c r="W134" s="88"/>
      <c r="X134" s="1"/>
    </row>
    <row r="135" spans="1:24" x14ac:dyDescent="0.55000000000000004">
      <c r="A135" s="75" t="s">
        <v>111</v>
      </c>
      <c r="B135" s="75"/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86</v>
      </c>
      <c r="L135" s="1">
        <v>-52</v>
      </c>
      <c r="M135" s="1">
        <v>-45</v>
      </c>
      <c r="N135" s="1">
        <v>19</v>
      </c>
      <c r="O135" s="1">
        <v>-428</v>
      </c>
      <c r="P135" s="1"/>
      <c r="Q135" s="1"/>
      <c r="R135" s="1"/>
      <c r="S135" s="1">
        <v>-2201</v>
      </c>
      <c r="T135" s="1">
        <v>-2595</v>
      </c>
      <c r="U135" s="1">
        <v>-1331</v>
      </c>
      <c r="V135" s="88">
        <v>-6339</v>
      </c>
      <c r="W135" s="88"/>
      <c r="X135" s="1"/>
    </row>
    <row r="136" spans="1:24" ht="21.9" x14ac:dyDescent="0.55000000000000004">
      <c r="A136" s="75" t="s">
        <v>112</v>
      </c>
      <c r="B136" s="75"/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/>
      <c r="Q136" s="1"/>
      <c r="R136" s="1"/>
      <c r="S136" s="1">
        <v>0</v>
      </c>
      <c r="T136" s="1">
        <v>0</v>
      </c>
      <c r="U136" s="1">
        <v>0</v>
      </c>
      <c r="V136" s="88">
        <v>0</v>
      </c>
      <c r="W136" s="88"/>
      <c r="X136" s="1"/>
    </row>
    <row r="137" spans="1:24" ht="32.4" x14ac:dyDescent="0.55000000000000004">
      <c r="A137" s="75" t="s">
        <v>113</v>
      </c>
      <c r="B137" s="75"/>
      <c r="C137" s="1">
        <v>-307</v>
      </c>
      <c r="D137" s="1">
        <v>17</v>
      </c>
      <c r="E137" s="1">
        <v>-67</v>
      </c>
      <c r="F137" s="1">
        <v>-16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/>
      <c r="Q137" s="1"/>
      <c r="R137" s="1"/>
      <c r="S137" s="1">
        <v>0</v>
      </c>
      <c r="T137" s="1">
        <v>16</v>
      </c>
      <c r="U137" s="1">
        <v>-30</v>
      </c>
      <c r="V137" s="88">
        <v>0</v>
      </c>
      <c r="W137" s="88"/>
      <c r="X137" s="1"/>
    </row>
    <row r="138" spans="1:24" ht="21.9" x14ac:dyDescent="0.55000000000000004">
      <c r="A138" s="75" t="s">
        <v>114</v>
      </c>
      <c r="B138" s="75"/>
      <c r="C138" s="1">
        <v>1143</v>
      </c>
      <c r="D138" s="1">
        <v>1407</v>
      </c>
      <c r="E138" s="1">
        <v>-150</v>
      </c>
      <c r="F138" s="1">
        <v>-367</v>
      </c>
      <c r="G138" s="1">
        <v>-275</v>
      </c>
      <c r="H138" s="1">
        <v>519</v>
      </c>
      <c r="I138" s="1">
        <v>386</v>
      </c>
      <c r="J138" s="1">
        <v>563</v>
      </c>
      <c r="K138" s="1">
        <v>536</v>
      </c>
      <c r="L138" s="1">
        <v>902</v>
      </c>
      <c r="M138" s="1">
        <v>736</v>
      </c>
      <c r="N138" s="1">
        <v>612</v>
      </c>
      <c r="O138" s="1">
        <v>642</v>
      </c>
      <c r="P138" s="1"/>
      <c r="Q138" s="1"/>
      <c r="R138" s="1"/>
      <c r="S138" s="1">
        <v>652</v>
      </c>
      <c r="T138" s="1">
        <v>1342</v>
      </c>
      <c r="U138" s="1">
        <v>1558</v>
      </c>
      <c r="V138" s="88">
        <v>2200</v>
      </c>
      <c r="W138" s="88"/>
      <c r="X138" s="1"/>
    </row>
    <row r="139" spans="1:24" ht="21.9" x14ac:dyDescent="0.55000000000000004">
      <c r="A139" s="75" t="s">
        <v>115</v>
      </c>
      <c r="B139" s="75"/>
      <c r="C139" s="1">
        <v>-346</v>
      </c>
      <c r="D139" s="1">
        <v>222</v>
      </c>
      <c r="E139" s="1">
        <v>190</v>
      </c>
      <c r="F139" s="1">
        <v>-813</v>
      </c>
      <c r="G139" s="1">
        <v>-837</v>
      </c>
      <c r="H139" s="1">
        <v>-1029</v>
      </c>
      <c r="I139" s="1">
        <v>-707</v>
      </c>
      <c r="J139" s="1">
        <v>-1300</v>
      </c>
      <c r="K139" s="1">
        <v>289</v>
      </c>
      <c r="L139" s="1">
        <v>-1745</v>
      </c>
      <c r="M139" s="1">
        <v>-1416</v>
      </c>
      <c r="N139" s="1">
        <v>-425</v>
      </c>
      <c r="O139" s="1">
        <v>-343</v>
      </c>
      <c r="P139" s="1"/>
      <c r="Q139" s="1"/>
      <c r="R139" s="1"/>
      <c r="S139" s="1">
        <v>-2527</v>
      </c>
      <c r="T139" s="1">
        <v>-3168</v>
      </c>
      <c r="U139" s="1">
        <v>-2406</v>
      </c>
      <c r="V139" s="88">
        <v>-1615</v>
      </c>
      <c r="W139" s="88"/>
      <c r="X139" s="1"/>
    </row>
    <row r="140" spans="1:24" ht="21.9" x14ac:dyDescent="0.55000000000000004">
      <c r="A140" s="75" t="s">
        <v>116</v>
      </c>
      <c r="B140" s="75"/>
      <c r="C140" s="1">
        <v>-7</v>
      </c>
      <c r="D140" s="1">
        <v>111</v>
      </c>
      <c r="E140" s="1">
        <v>-21</v>
      </c>
      <c r="F140" s="1">
        <v>-53</v>
      </c>
      <c r="G140" s="1">
        <v>-130</v>
      </c>
      <c r="H140" s="1">
        <v>-119</v>
      </c>
      <c r="I140" s="1">
        <v>-72</v>
      </c>
      <c r="J140" s="1">
        <v>-498</v>
      </c>
      <c r="K140" s="1">
        <v>309</v>
      </c>
      <c r="L140" s="1">
        <v>-183</v>
      </c>
      <c r="M140" s="1">
        <v>-248</v>
      </c>
      <c r="N140" s="1">
        <v>-52</v>
      </c>
      <c r="O140" s="1">
        <v>48</v>
      </c>
      <c r="P140" s="1"/>
      <c r="Q140" s="1"/>
      <c r="R140" s="1"/>
      <c r="S140" s="1">
        <v>1076</v>
      </c>
      <c r="T140" s="1">
        <v>-325</v>
      </c>
      <c r="U140" s="1">
        <v>-1445</v>
      </c>
      <c r="V140" s="88">
        <v>311</v>
      </c>
      <c r="W140" s="88"/>
      <c r="X140" s="1"/>
    </row>
    <row r="141" spans="1:24" ht="32.4" x14ac:dyDescent="0.55000000000000004">
      <c r="A141" s="75" t="s">
        <v>117</v>
      </c>
      <c r="B141" s="75"/>
      <c r="C141" s="1"/>
      <c r="D141" s="1"/>
      <c r="E141" s="1"/>
      <c r="F141" s="1"/>
      <c r="G141" s="1"/>
      <c r="H141" s="1"/>
      <c r="I141" s="1"/>
      <c r="J141" s="1"/>
      <c r="K141" s="1">
        <v>-3117</v>
      </c>
      <c r="L141" s="1">
        <v>2833</v>
      </c>
      <c r="M141" s="1"/>
      <c r="N141" s="1"/>
      <c r="O141" s="1"/>
      <c r="P141" s="1"/>
      <c r="Q141" s="1"/>
      <c r="R141" s="1"/>
      <c r="S141" s="1"/>
      <c r="T141" s="1"/>
      <c r="U141" s="1"/>
      <c r="V141" s="88"/>
      <c r="W141" s="88"/>
      <c r="X141" s="1"/>
    </row>
    <row r="142" spans="1:24" ht="32.4" x14ac:dyDescent="0.55000000000000004">
      <c r="A142" s="75" t="s">
        <v>118</v>
      </c>
      <c r="B142" s="75"/>
      <c r="C142" s="1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88"/>
      <c r="W142" s="88"/>
      <c r="X142" s="1"/>
    </row>
    <row r="143" spans="1:24" ht="32.4" x14ac:dyDescent="0.55000000000000004">
      <c r="A143" s="75" t="s">
        <v>119</v>
      </c>
      <c r="B143" s="75"/>
      <c r="C143" s="1">
        <v>1295</v>
      </c>
      <c r="D143" s="1">
        <v>555</v>
      </c>
      <c r="E143" s="1">
        <v>1253</v>
      </c>
      <c r="F143" s="1">
        <v>2011</v>
      </c>
      <c r="G143" s="1">
        <v>3175</v>
      </c>
      <c r="H143" s="1">
        <v>1503</v>
      </c>
      <c r="I143" s="1">
        <v>1308</v>
      </c>
      <c r="J143" s="1">
        <v>1630</v>
      </c>
      <c r="K143" s="1">
        <v>544</v>
      </c>
      <c r="L143" s="1">
        <v>-134</v>
      </c>
      <c r="M143" s="1">
        <v>1337</v>
      </c>
      <c r="N143" s="1">
        <v>945</v>
      </c>
      <c r="O143" s="1">
        <v>-152</v>
      </c>
      <c r="P143" s="1"/>
      <c r="Q143" s="1"/>
      <c r="R143" s="1"/>
      <c r="S143" s="1">
        <v>4053</v>
      </c>
      <c r="T143" s="1">
        <v>6578</v>
      </c>
      <c r="U143" s="1">
        <v>4934</v>
      </c>
      <c r="V143" s="88">
        <v>3062</v>
      </c>
      <c r="W143" s="88"/>
      <c r="X143" s="1"/>
    </row>
    <row r="145" spans="1:24" ht="21.9" x14ac:dyDescent="0.55000000000000004">
      <c r="A145" s="75" t="s">
        <v>120</v>
      </c>
      <c r="B145" s="75"/>
      <c r="C145" s="1">
        <v>4195</v>
      </c>
      <c r="D145" s="1">
        <v>3797</v>
      </c>
      <c r="E145" s="1">
        <v>3538</v>
      </c>
      <c r="F145" s="1">
        <v>3670</v>
      </c>
      <c r="G145" s="1">
        <v>5310</v>
      </c>
      <c r="H145" s="1">
        <v>4839</v>
      </c>
      <c r="I145" s="1">
        <v>3969</v>
      </c>
      <c r="J145" s="1">
        <v>3949</v>
      </c>
      <c r="K145" s="1">
        <v>1894</v>
      </c>
      <c r="L145" s="1">
        <v>3906</v>
      </c>
      <c r="M145" s="1">
        <v>3969</v>
      </c>
      <c r="N145" s="1">
        <v>5527</v>
      </c>
      <c r="O145" s="1">
        <v>3283</v>
      </c>
      <c r="P145" s="1"/>
      <c r="Q145" s="1"/>
      <c r="R145" s="1"/>
      <c r="S145" s="1">
        <v>2222</v>
      </c>
      <c r="T145" s="1">
        <v>6810</v>
      </c>
      <c r="U145" s="1">
        <v>6991</v>
      </c>
      <c r="V145" s="88">
        <v>9291</v>
      </c>
      <c r="W145" s="88">
        <v>11407</v>
      </c>
      <c r="X145" s="1"/>
    </row>
    <row r="147" spans="1:24" ht="21.9" x14ac:dyDescent="0.55000000000000004">
      <c r="A147" s="75" t="s">
        <v>121</v>
      </c>
    </row>
    <row r="148" spans="1:24" ht="21.9" x14ac:dyDescent="0.55000000000000004">
      <c r="A148" s="75" t="s">
        <v>122</v>
      </c>
      <c r="B148" s="75"/>
      <c r="C148" s="1">
        <v>2606</v>
      </c>
      <c r="D148" s="1">
        <v>5382</v>
      </c>
      <c r="E148" s="1">
        <v>8736</v>
      </c>
      <c r="F148" s="1">
        <v>12099</v>
      </c>
      <c r="G148" s="1">
        <v>12261</v>
      </c>
      <c r="H148" s="1">
        <v>7562</v>
      </c>
      <c r="I148" s="1">
        <v>8343</v>
      </c>
      <c r="J148" s="1">
        <v>2394</v>
      </c>
      <c r="K148" s="1">
        <v>1584</v>
      </c>
      <c r="L148" s="1">
        <v>1383</v>
      </c>
      <c r="M148" s="1">
        <v>1790</v>
      </c>
      <c r="N148" s="1">
        <v>4656</v>
      </c>
      <c r="O148" s="1">
        <v>2615</v>
      </c>
      <c r="P148" s="1"/>
      <c r="Q148" s="1"/>
      <c r="R148" s="1"/>
      <c r="S148" s="1">
        <v>778</v>
      </c>
      <c r="T148" s="1">
        <v>4389</v>
      </c>
      <c r="U148" s="1">
        <v>925</v>
      </c>
      <c r="V148" s="88">
        <v>181</v>
      </c>
      <c r="W148" s="88">
        <v>338</v>
      </c>
      <c r="X148" s="1"/>
    </row>
    <row r="149" spans="1:24" x14ac:dyDescent="0.55000000000000004">
      <c r="A149" s="75" t="s">
        <v>123</v>
      </c>
      <c r="B149" s="75"/>
      <c r="C149" s="1">
        <v>2331</v>
      </c>
      <c r="D149" s="1">
        <v>3425</v>
      </c>
      <c r="E149" s="1">
        <v>7660</v>
      </c>
      <c r="F149" s="1">
        <v>10078</v>
      </c>
      <c r="G149" s="1">
        <v>10469</v>
      </c>
      <c r="H149" s="1">
        <v>12168</v>
      </c>
      <c r="I149" s="1">
        <v>10320</v>
      </c>
      <c r="J149" s="1">
        <v>3679</v>
      </c>
      <c r="K149" s="1">
        <v>2333</v>
      </c>
      <c r="L149" s="1">
        <v>1538</v>
      </c>
      <c r="M149" s="1">
        <v>1427</v>
      </c>
      <c r="N149" s="1">
        <v>1713</v>
      </c>
      <c r="O149" s="1">
        <v>4521</v>
      </c>
      <c r="P149" s="1"/>
      <c r="Q149" s="1"/>
      <c r="R149" s="1"/>
      <c r="S149" s="1">
        <v>1208</v>
      </c>
      <c r="T149" s="1">
        <v>3908</v>
      </c>
      <c r="U149" s="1">
        <v>6642</v>
      </c>
      <c r="V149" s="88">
        <v>497</v>
      </c>
      <c r="W149" s="88">
        <v>169</v>
      </c>
      <c r="X149" s="1"/>
    </row>
    <row r="150" spans="1:24" ht="21.9" x14ac:dyDescent="0.55000000000000004">
      <c r="A150" s="75" t="s">
        <v>124</v>
      </c>
      <c r="B150" s="7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88"/>
      <c r="W150" s="88"/>
      <c r="X150" s="1"/>
    </row>
    <row r="151" spans="1:24" x14ac:dyDescent="0.55000000000000004">
      <c r="A151" s="75" t="s">
        <v>125</v>
      </c>
      <c r="B151" s="75"/>
      <c r="C151" s="1">
        <v>482</v>
      </c>
      <c r="D151" s="1">
        <v>303</v>
      </c>
      <c r="E151" s="1">
        <v>305</v>
      </c>
      <c r="F151" s="1">
        <v>965</v>
      </c>
      <c r="G151" s="1">
        <v>525</v>
      </c>
      <c r="H151" s="1">
        <v>728</v>
      </c>
      <c r="I151" s="1">
        <v>896</v>
      </c>
      <c r="J151" s="1">
        <v>831</v>
      </c>
      <c r="K151" s="1">
        <v>440</v>
      </c>
      <c r="L151" s="1">
        <v>367</v>
      </c>
      <c r="M151" s="1">
        <v>444</v>
      </c>
      <c r="N151" s="1">
        <v>675</v>
      </c>
      <c r="O151" s="1">
        <v>513</v>
      </c>
      <c r="P151" s="1"/>
      <c r="Q151" s="1"/>
      <c r="R151" s="1"/>
      <c r="S151" s="1">
        <v>699</v>
      </c>
      <c r="T151" s="1">
        <v>1212</v>
      </c>
      <c r="U151" s="1">
        <v>1158</v>
      </c>
      <c r="V151" s="88">
        <v>2241</v>
      </c>
      <c r="W151" s="88">
        <v>2082</v>
      </c>
      <c r="X151" s="1"/>
    </row>
    <row r="152" spans="1:24" ht="21.9" x14ac:dyDescent="0.55000000000000004">
      <c r="A152" s="75" t="s">
        <v>126</v>
      </c>
      <c r="B152" s="75"/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40</v>
      </c>
      <c r="J152" s="1">
        <v>0</v>
      </c>
      <c r="K152" s="1">
        <v>44</v>
      </c>
      <c r="L152" s="1">
        <v>16</v>
      </c>
      <c r="M152" s="1">
        <v>18</v>
      </c>
      <c r="N152" s="1">
        <v>14</v>
      </c>
      <c r="O152" s="1"/>
      <c r="P152" s="1"/>
      <c r="Q152" s="1"/>
      <c r="R152" s="1"/>
      <c r="S152" s="1"/>
      <c r="T152" s="1"/>
      <c r="U152" s="1"/>
      <c r="V152" s="88"/>
      <c r="W152" s="88"/>
      <c r="X152" s="1"/>
    </row>
    <row r="153" spans="1:24" x14ac:dyDescent="0.55000000000000004">
      <c r="A153" s="75" t="s">
        <v>127</v>
      </c>
      <c r="B153" s="75"/>
      <c r="C153" s="1">
        <v>0</v>
      </c>
      <c r="D153" s="1">
        <v>0</v>
      </c>
      <c r="E153" s="1">
        <v>0</v>
      </c>
      <c r="F153" s="1">
        <v>-172</v>
      </c>
      <c r="G153" s="1">
        <v>0</v>
      </c>
      <c r="H153" s="1">
        <v>0</v>
      </c>
      <c r="I153" s="1">
        <v>118</v>
      </c>
      <c r="J153" s="1">
        <v>2217</v>
      </c>
      <c r="K153" s="1">
        <v>176</v>
      </c>
      <c r="L153" s="1">
        <v>3613</v>
      </c>
      <c r="M153" s="1">
        <v>376</v>
      </c>
      <c r="N153" s="1">
        <v>2562</v>
      </c>
      <c r="O153" s="1">
        <v>4844</v>
      </c>
      <c r="P153" s="1"/>
      <c r="Q153" s="1"/>
      <c r="R153" s="1"/>
      <c r="S153" s="1">
        <v>37629</v>
      </c>
      <c r="T153" s="1">
        <v>658</v>
      </c>
      <c r="U153" s="1">
        <v>912</v>
      </c>
      <c r="V153" s="88">
        <v>2455</v>
      </c>
      <c r="W153" s="88">
        <v>424</v>
      </c>
      <c r="X153" s="1"/>
    </row>
    <row r="154" spans="1:24" ht="21.9" x14ac:dyDescent="0.55000000000000004">
      <c r="A154" s="75" t="s">
        <v>128</v>
      </c>
      <c r="B154" s="75"/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135</v>
      </c>
      <c r="P154" s="1"/>
      <c r="Q154" s="1"/>
      <c r="R154" s="1"/>
      <c r="S154" s="1">
        <v>6642</v>
      </c>
      <c r="T154" s="1">
        <v>-530</v>
      </c>
      <c r="U154" s="1">
        <v>-258</v>
      </c>
      <c r="V154" s="88">
        <v>-306</v>
      </c>
      <c r="W154" s="88">
        <v>2215</v>
      </c>
      <c r="X154" s="1"/>
    </row>
    <row r="156" spans="1:24" ht="21.9" x14ac:dyDescent="0.55000000000000004">
      <c r="A156" s="75" t="s">
        <v>129</v>
      </c>
      <c r="B156" s="75"/>
      <c r="C156" s="1">
        <v>-757</v>
      </c>
      <c r="D156" s="1">
        <v>-2260</v>
      </c>
      <c r="E156" s="1">
        <v>-1381</v>
      </c>
      <c r="F156" s="1">
        <v>-2814</v>
      </c>
      <c r="G156" s="1">
        <v>-2317</v>
      </c>
      <c r="H156" s="1">
        <v>3878</v>
      </c>
      <c r="I156" s="1">
        <v>1003</v>
      </c>
      <c r="J156" s="1">
        <v>-1763</v>
      </c>
      <c r="K156" s="1">
        <v>177</v>
      </c>
      <c r="L156" s="1">
        <v>-3809</v>
      </c>
      <c r="M156" s="1">
        <v>-1165</v>
      </c>
      <c r="N156" s="1">
        <v>-6166</v>
      </c>
      <c r="O156" s="1">
        <v>-3316</v>
      </c>
      <c r="P156" s="1"/>
      <c r="Q156" s="1"/>
      <c r="R156" s="1"/>
      <c r="S156" s="1">
        <v>-31256</v>
      </c>
      <c r="T156" s="1">
        <v>-2881</v>
      </c>
      <c r="U156" s="1">
        <v>3389</v>
      </c>
      <c r="V156" s="88">
        <v>-4686</v>
      </c>
      <c r="W156" s="88">
        <v>-460</v>
      </c>
      <c r="X156" s="1"/>
    </row>
    <row r="158" spans="1:24" ht="21.9" x14ac:dyDescent="0.55000000000000004">
      <c r="A158" s="75" t="s">
        <v>130</v>
      </c>
    </row>
    <row r="159" spans="1:24" ht="21.9" x14ac:dyDescent="0.55000000000000004">
      <c r="A159" s="75" t="s">
        <v>131</v>
      </c>
      <c r="B159" s="75"/>
      <c r="C159" s="1">
        <v>404</v>
      </c>
      <c r="D159" s="1">
        <v>295</v>
      </c>
      <c r="E159" s="1"/>
      <c r="F159" s="1">
        <v>628</v>
      </c>
      <c r="G159" s="1"/>
      <c r="H159" s="1"/>
      <c r="I159" s="1">
        <v>314</v>
      </c>
      <c r="J159" s="1">
        <v>136</v>
      </c>
      <c r="K159" s="1">
        <v>79</v>
      </c>
      <c r="L159" s="1">
        <v>2</v>
      </c>
      <c r="M159" s="1">
        <v>12</v>
      </c>
      <c r="N159" s="1">
        <v>40</v>
      </c>
      <c r="O159" s="1">
        <v>52</v>
      </c>
      <c r="P159" s="1"/>
      <c r="Q159" s="1"/>
      <c r="R159" s="1"/>
      <c r="S159" s="1">
        <v>4422</v>
      </c>
      <c r="T159" s="1">
        <v>0</v>
      </c>
      <c r="U159" s="1">
        <v>0</v>
      </c>
      <c r="V159" s="88">
        <v>658</v>
      </c>
      <c r="W159" s="88">
        <v>452</v>
      </c>
      <c r="X159" s="1"/>
    </row>
    <row r="160" spans="1:24" ht="21.9" x14ac:dyDescent="0.55000000000000004">
      <c r="A160" s="75" t="s">
        <v>132</v>
      </c>
      <c r="B160" s="75"/>
      <c r="C160" s="1">
        <v>2700</v>
      </c>
      <c r="D160" s="1">
        <v>3000</v>
      </c>
      <c r="E160" s="1">
        <v>2290</v>
      </c>
      <c r="F160" s="1">
        <v>2000</v>
      </c>
      <c r="G160" s="1">
        <v>4219</v>
      </c>
      <c r="H160" s="1">
        <v>7249</v>
      </c>
      <c r="I160" s="1">
        <v>3026</v>
      </c>
      <c r="J160" s="1">
        <v>4004</v>
      </c>
      <c r="K160" s="1">
        <v>2867</v>
      </c>
      <c r="L160" s="1">
        <v>0</v>
      </c>
      <c r="M160" s="1">
        <v>800</v>
      </c>
      <c r="N160" s="1">
        <v>2717</v>
      </c>
      <c r="O160" s="1">
        <v>724</v>
      </c>
      <c r="P160" s="1"/>
      <c r="Q160" s="1"/>
      <c r="R160" s="1"/>
      <c r="S160" s="1">
        <v>711</v>
      </c>
      <c r="T160" s="1">
        <v>1114</v>
      </c>
      <c r="U160" s="1">
        <v>14434</v>
      </c>
      <c r="V160" s="88">
        <v>547</v>
      </c>
      <c r="W160" s="88">
        <v>241</v>
      </c>
      <c r="X160" s="1"/>
    </row>
    <row r="161" spans="1:24" x14ac:dyDescent="0.55000000000000004">
      <c r="A161" s="75" t="s">
        <v>97</v>
      </c>
      <c r="B161" s="75"/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278</v>
      </c>
      <c r="P161" s="1"/>
      <c r="Q161" s="1"/>
      <c r="R161" s="1"/>
      <c r="S161" s="1">
        <v>0</v>
      </c>
      <c r="T161" s="1">
        <v>0</v>
      </c>
      <c r="U161" s="1">
        <v>0</v>
      </c>
      <c r="V161" s="88">
        <v>0</v>
      </c>
      <c r="W161" s="88">
        <v>0</v>
      </c>
      <c r="X161" s="1"/>
    </row>
    <row r="162" spans="1:24" ht="21.9" x14ac:dyDescent="0.55000000000000004">
      <c r="A162" s="75" t="s">
        <v>133</v>
      </c>
      <c r="B162" s="75"/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66</v>
      </c>
      <c r="K162" s="1">
        <v>1519</v>
      </c>
      <c r="L162" s="1">
        <v>2058</v>
      </c>
      <c r="M162" s="1">
        <v>3069</v>
      </c>
      <c r="N162" s="1">
        <v>4050</v>
      </c>
      <c r="O162" s="1">
        <v>3311</v>
      </c>
      <c r="P162" s="1"/>
      <c r="Q162" s="1"/>
      <c r="R162" s="1"/>
      <c r="S162" s="1">
        <v>46893</v>
      </c>
      <c r="T162" s="1">
        <v>14439</v>
      </c>
      <c r="U162" s="1">
        <v>13045</v>
      </c>
      <c r="V162" s="88">
        <v>20481</v>
      </c>
      <c r="W162" s="88">
        <v>16391</v>
      </c>
      <c r="X162" s="1"/>
    </row>
    <row r="163" spans="1:24" ht="21.9" x14ac:dyDescent="0.55000000000000004">
      <c r="A163" s="75" t="s">
        <v>134</v>
      </c>
      <c r="B163" s="75"/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165</v>
      </c>
      <c r="K163" s="1">
        <v>237</v>
      </c>
      <c r="L163" s="1">
        <v>122</v>
      </c>
      <c r="M163" s="1">
        <v>1630</v>
      </c>
      <c r="N163" s="1">
        <v>1435</v>
      </c>
      <c r="O163" s="1">
        <v>3248</v>
      </c>
      <c r="P163" s="1"/>
      <c r="Q163" s="1"/>
      <c r="R163" s="1"/>
      <c r="S163" s="1">
        <v>16960</v>
      </c>
      <c r="T163" s="1">
        <v>12321</v>
      </c>
      <c r="U163" s="1">
        <v>11451</v>
      </c>
      <c r="V163" s="88">
        <v>22117</v>
      </c>
      <c r="W163" s="88">
        <v>20919</v>
      </c>
      <c r="X163" s="1"/>
    </row>
    <row r="164" spans="1:24" ht="21.9" x14ac:dyDescent="0.55000000000000004">
      <c r="A164" s="75" t="s">
        <v>135</v>
      </c>
      <c r="B164" s="75"/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100</v>
      </c>
      <c r="J164" s="1">
        <v>-100</v>
      </c>
      <c r="K164" s="1">
        <v>100</v>
      </c>
      <c r="L164" s="1">
        <v>76</v>
      </c>
      <c r="M164" s="1">
        <v>-176</v>
      </c>
      <c r="N164" s="1">
        <v>635</v>
      </c>
      <c r="O164" s="1">
        <v>-331</v>
      </c>
      <c r="P164" s="1"/>
      <c r="Q164" s="1"/>
      <c r="R164" s="1"/>
      <c r="S164" s="1"/>
      <c r="T164" s="1"/>
      <c r="U164" s="1"/>
      <c r="V164" s="88"/>
      <c r="W164" s="88"/>
      <c r="X164" s="1"/>
    </row>
    <row r="165" spans="1:24" ht="21.9" x14ac:dyDescent="0.55000000000000004">
      <c r="A165" s="75" t="s">
        <v>136</v>
      </c>
      <c r="B165" s="75"/>
      <c r="C165" s="1">
        <v>-9</v>
      </c>
      <c r="D165" s="1">
        <v>3</v>
      </c>
      <c r="E165" s="1">
        <v>265</v>
      </c>
      <c r="F165" s="1">
        <v>-11</v>
      </c>
      <c r="G165" s="1">
        <v>1091</v>
      </c>
      <c r="H165" s="1">
        <v>1023</v>
      </c>
      <c r="I165" s="1">
        <v>-19</v>
      </c>
      <c r="J165" s="1">
        <v>-65</v>
      </c>
      <c r="K165" s="1">
        <v>0</v>
      </c>
      <c r="L165" s="1">
        <v>-2</v>
      </c>
      <c r="M165" s="1">
        <v>2</v>
      </c>
      <c r="N165" s="1">
        <v>4</v>
      </c>
      <c r="O165" s="1">
        <v>8</v>
      </c>
      <c r="P165" s="1"/>
      <c r="Q165" s="1"/>
      <c r="R165" s="1"/>
      <c r="S165" s="1">
        <v>-1736</v>
      </c>
      <c r="T165" s="1">
        <v>-640</v>
      </c>
      <c r="U165" s="1">
        <v>-1489</v>
      </c>
      <c r="V165" s="88">
        <v>-3079</v>
      </c>
      <c r="W165" s="88">
        <v>-1633</v>
      </c>
      <c r="X165" s="1"/>
    </row>
    <row r="167" spans="1:24" ht="21.9" x14ac:dyDescent="0.55000000000000004">
      <c r="A167" s="75" t="s">
        <v>137</v>
      </c>
      <c r="B167" s="75"/>
      <c r="C167" s="1">
        <v>-2305</v>
      </c>
      <c r="D167" s="1">
        <v>-2702</v>
      </c>
      <c r="E167" s="1">
        <v>-2025</v>
      </c>
      <c r="F167" s="1">
        <v>-1383</v>
      </c>
      <c r="G167" s="1">
        <v>-3128</v>
      </c>
      <c r="H167" s="1">
        <v>-6226</v>
      </c>
      <c r="I167" s="1">
        <v>-2551</v>
      </c>
      <c r="J167" s="1">
        <v>-4120</v>
      </c>
      <c r="K167" s="1">
        <v>-1406</v>
      </c>
      <c r="L167" s="1">
        <v>2012</v>
      </c>
      <c r="M167" s="1">
        <v>477</v>
      </c>
      <c r="N167" s="1">
        <v>577</v>
      </c>
      <c r="O167" s="1">
        <v>-1210</v>
      </c>
      <c r="P167" s="1"/>
      <c r="Q167" s="1"/>
      <c r="R167" s="1"/>
      <c r="S167" s="1">
        <v>31908</v>
      </c>
      <c r="T167" s="1">
        <v>364</v>
      </c>
      <c r="U167" s="1">
        <v>-14329</v>
      </c>
      <c r="V167" s="88">
        <v>-4604</v>
      </c>
      <c r="W167" s="88">
        <v>-5950</v>
      </c>
      <c r="X167" s="1"/>
    </row>
    <row r="169" spans="1:24" x14ac:dyDescent="0.55000000000000004">
      <c r="A169" s="75" t="s">
        <v>138</v>
      </c>
      <c r="B169" s="75"/>
      <c r="C169" s="1">
        <v>-32</v>
      </c>
      <c r="D169" s="1">
        <v>-104</v>
      </c>
      <c r="E169" s="1">
        <v>459</v>
      </c>
      <c r="F169" s="1">
        <v>612</v>
      </c>
      <c r="G169" s="1">
        <v>565</v>
      </c>
      <c r="H169" s="1">
        <v>-196</v>
      </c>
      <c r="I169" s="1">
        <v>71</v>
      </c>
      <c r="J169" s="1">
        <v>152</v>
      </c>
      <c r="K169" s="1">
        <v>-77</v>
      </c>
      <c r="L169" s="1">
        <v>174</v>
      </c>
      <c r="M169" s="1">
        <v>-3</v>
      </c>
      <c r="N169" s="1">
        <v>1</v>
      </c>
      <c r="O169" s="1">
        <v>-40</v>
      </c>
      <c r="P169" s="1"/>
      <c r="Q169" s="1"/>
      <c r="R169" s="1"/>
      <c r="S169" s="1">
        <v>24</v>
      </c>
      <c r="T169" s="1">
        <v>175</v>
      </c>
      <c r="U169" s="1">
        <v>-189</v>
      </c>
      <c r="V169" s="88">
        <v>-90</v>
      </c>
      <c r="W169" s="88">
        <v>36</v>
      </c>
      <c r="X169" s="1"/>
    </row>
    <row r="171" spans="1:24" ht="21.9" x14ac:dyDescent="0.55000000000000004">
      <c r="A171" s="75" t="s">
        <v>139</v>
      </c>
      <c r="B171" s="75"/>
      <c r="C171" s="1">
        <v>1101</v>
      </c>
      <c r="D171" s="1">
        <v>-1269</v>
      </c>
      <c r="E171" s="1">
        <v>591</v>
      </c>
      <c r="F171" s="1">
        <v>85</v>
      </c>
      <c r="G171" s="1">
        <v>430</v>
      </c>
      <c r="H171" s="1">
        <v>2295</v>
      </c>
      <c r="I171" s="1">
        <v>2492</v>
      </c>
      <c r="J171" s="1">
        <v>-1782</v>
      </c>
      <c r="K171" s="1">
        <v>588</v>
      </c>
      <c r="L171" s="1">
        <v>2283</v>
      </c>
      <c r="M171" s="1">
        <v>3278</v>
      </c>
      <c r="N171" s="1">
        <v>-61</v>
      </c>
      <c r="O171" s="1">
        <v>-1283</v>
      </c>
      <c r="P171" s="1"/>
      <c r="Q171" s="1"/>
      <c r="R171" s="1"/>
      <c r="S171" s="1">
        <v>2898</v>
      </c>
      <c r="T171" s="1">
        <v>4468</v>
      </c>
      <c r="U171" s="1">
        <v>-4138</v>
      </c>
      <c r="V171" s="88">
        <v>-89</v>
      </c>
      <c r="W171" s="88">
        <v>5033</v>
      </c>
      <c r="X171" s="1"/>
    </row>
    <row r="173" spans="1:24" ht="21.9" x14ac:dyDescent="0.55000000000000004">
      <c r="A173" s="75" t="s">
        <v>140</v>
      </c>
    </row>
    <row r="174" spans="1:24" x14ac:dyDescent="0.55000000000000004">
      <c r="A174" s="75" t="s">
        <v>141</v>
      </c>
      <c r="B174" s="75"/>
      <c r="C174" s="1">
        <v>49</v>
      </c>
      <c r="D174" s="1">
        <v>31</v>
      </c>
      <c r="E174" s="1">
        <v>20</v>
      </c>
      <c r="F174" s="1">
        <v>30</v>
      </c>
      <c r="G174" s="1">
        <v>31</v>
      </c>
      <c r="H174" s="1">
        <v>39</v>
      </c>
      <c r="I174" s="1">
        <v>57</v>
      </c>
      <c r="J174" s="1">
        <v>54</v>
      </c>
      <c r="K174" s="1">
        <v>74</v>
      </c>
      <c r="L174" s="1">
        <v>151</v>
      </c>
      <c r="M174" s="1">
        <v>188</v>
      </c>
      <c r="N174" s="1">
        <v>267</v>
      </c>
      <c r="O174" s="1">
        <v>279</v>
      </c>
      <c r="P174" s="1"/>
      <c r="Q174" s="1"/>
      <c r="R174" s="1"/>
      <c r="S174" s="1">
        <v>1575</v>
      </c>
      <c r="T174" s="1">
        <v>2192</v>
      </c>
      <c r="U174" s="1">
        <v>2347</v>
      </c>
      <c r="V174" s="88">
        <v>2500</v>
      </c>
      <c r="W174" s="88"/>
      <c r="X174" s="1"/>
    </row>
    <row r="175" spans="1:24" x14ac:dyDescent="0.55000000000000004">
      <c r="A175" s="75" t="s">
        <v>142</v>
      </c>
      <c r="B175" s="75"/>
      <c r="C175" s="1">
        <v>-32</v>
      </c>
      <c r="D175" s="1">
        <v>120</v>
      </c>
      <c r="E175" s="1">
        <v>607</v>
      </c>
      <c r="F175" s="1">
        <v>699</v>
      </c>
      <c r="G175" s="1">
        <v>575</v>
      </c>
      <c r="H175" s="1">
        <v>996</v>
      </c>
      <c r="I175" s="1">
        <v>652</v>
      </c>
      <c r="J175" s="1">
        <v>767</v>
      </c>
      <c r="K175" s="1">
        <v>800</v>
      </c>
      <c r="L175" s="1">
        <v>434</v>
      </c>
      <c r="M175" s="1">
        <v>435</v>
      </c>
      <c r="N175" s="1">
        <v>408</v>
      </c>
      <c r="O175" s="1">
        <v>283</v>
      </c>
      <c r="P175" s="1"/>
      <c r="Q175" s="1"/>
      <c r="R175" s="1"/>
      <c r="S175" s="1">
        <v>978</v>
      </c>
      <c r="T175" s="1">
        <v>924</v>
      </c>
      <c r="U175" s="1">
        <v>747</v>
      </c>
      <c r="V175" s="88">
        <v>1414</v>
      </c>
      <c r="W175" s="88"/>
      <c r="X175" s="1"/>
    </row>
    <row r="178" spans="1:24" ht="21.6" x14ac:dyDescent="0.55000000000000004">
      <c r="A178" s="3" t="s">
        <v>143</v>
      </c>
    </row>
    <row r="179" spans="1:24" x14ac:dyDescent="0.55000000000000004">
      <c r="A179" s="1" t="s">
        <v>8</v>
      </c>
      <c r="B179" s="75"/>
      <c r="C179" s="3" t="s">
        <v>286</v>
      </c>
      <c r="D179" s="3" t="s">
        <v>287</v>
      </c>
      <c r="E179" s="3" t="s">
        <v>288</v>
      </c>
      <c r="F179" s="3" t="s">
        <v>289</v>
      </c>
      <c r="G179" s="3" t="s">
        <v>290</v>
      </c>
      <c r="H179" s="3" t="s">
        <v>291</v>
      </c>
      <c r="I179" s="3" t="s">
        <v>292</v>
      </c>
      <c r="J179" s="3" t="s">
        <v>293</v>
      </c>
      <c r="K179" s="3" t="s">
        <v>294</v>
      </c>
      <c r="L179" s="3" t="s">
        <v>295</v>
      </c>
      <c r="M179" s="3" t="s">
        <v>9</v>
      </c>
      <c r="N179" s="3" t="s">
        <v>10</v>
      </c>
      <c r="O179" s="3" t="s">
        <v>11</v>
      </c>
      <c r="P179" s="3" t="s">
        <v>12</v>
      </c>
      <c r="Q179" s="3" t="s">
        <v>13</v>
      </c>
      <c r="R179" s="3" t="s">
        <v>14</v>
      </c>
      <c r="S179" s="3" t="s">
        <v>15</v>
      </c>
      <c r="T179" s="3" t="s">
        <v>16</v>
      </c>
      <c r="U179" s="3" t="s">
        <v>17</v>
      </c>
      <c r="V179" s="86" t="s">
        <v>18</v>
      </c>
      <c r="W179" s="86" t="s">
        <v>19</v>
      </c>
      <c r="X179" s="3" t="s">
        <v>20</v>
      </c>
    </row>
    <row r="180" spans="1:24" ht="32.4" x14ac:dyDescent="0.55000000000000004">
      <c r="A180" s="1" t="s">
        <v>21</v>
      </c>
      <c r="B180" s="75"/>
      <c r="C180" s="2" t="s">
        <v>441</v>
      </c>
      <c r="D180" s="2" t="s">
        <v>442</v>
      </c>
      <c r="E180" s="2" t="s">
        <v>443</v>
      </c>
      <c r="F180" s="2" t="s">
        <v>444</v>
      </c>
      <c r="G180" s="2" t="s">
        <v>445</v>
      </c>
      <c r="H180" s="2" t="s">
        <v>446</v>
      </c>
      <c r="I180" s="2" t="s">
        <v>447</v>
      </c>
      <c r="J180" s="2" t="s">
        <v>448</v>
      </c>
      <c r="K180" s="2" t="s">
        <v>449</v>
      </c>
      <c r="L180" s="2" t="s">
        <v>450</v>
      </c>
      <c r="M180" s="2" t="s">
        <v>451</v>
      </c>
      <c r="N180" s="2" t="s">
        <v>452</v>
      </c>
      <c r="O180" s="2" t="s">
        <v>453</v>
      </c>
      <c r="P180" s="2" t="s">
        <v>454</v>
      </c>
      <c r="Q180" s="2" t="s">
        <v>455</v>
      </c>
      <c r="R180" s="2" t="s">
        <v>456</v>
      </c>
      <c r="S180" s="2" t="s">
        <v>457</v>
      </c>
      <c r="T180" s="2" t="s">
        <v>458</v>
      </c>
      <c r="U180" s="2" t="s">
        <v>459</v>
      </c>
      <c r="V180" s="87" t="s">
        <v>460</v>
      </c>
      <c r="W180" s="87" t="s">
        <v>461</v>
      </c>
      <c r="X180" s="2" t="s">
        <v>22</v>
      </c>
    </row>
    <row r="181" spans="1:24" x14ac:dyDescent="0.55000000000000004">
      <c r="A181" s="75" t="s">
        <v>144</v>
      </c>
      <c r="B181" s="75"/>
      <c r="C181" s="1">
        <v>2895</v>
      </c>
      <c r="D181" s="1">
        <v>2269</v>
      </c>
      <c r="E181" s="1">
        <v>2586</v>
      </c>
      <c r="F181" s="1">
        <v>3635</v>
      </c>
      <c r="G181" s="1">
        <v>4414</v>
      </c>
      <c r="H181" s="1">
        <v>5452</v>
      </c>
      <c r="I181" s="1">
        <v>6152</v>
      </c>
      <c r="J181" s="1">
        <v>7693</v>
      </c>
      <c r="K181" s="1">
        <v>6443</v>
      </c>
      <c r="L181" s="1">
        <v>8543</v>
      </c>
      <c r="M181" s="1">
        <v>10136</v>
      </c>
      <c r="N181" s="1">
        <v>9803</v>
      </c>
      <c r="O181" s="1">
        <v>9842</v>
      </c>
      <c r="P181" s="1"/>
      <c r="Q181" s="1"/>
      <c r="R181" s="1"/>
      <c r="S181" s="1">
        <v>12642</v>
      </c>
      <c r="T181" s="1">
        <v>15096</v>
      </c>
      <c r="U181" s="1">
        <v>16769</v>
      </c>
      <c r="V181" s="88">
        <v>17379</v>
      </c>
      <c r="W181" s="88">
        <v>17943</v>
      </c>
      <c r="X181" s="1"/>
    </row>
    <row r="182" spans="1:24" x14ac:dyDescent="0.55000000000000004">
      <c r="A182" s="75" t="s">
        <v>145</v>
      </c>
      <c r="B182" s="75"/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/>
      <c r="Q182" s="1"/>
      <c r="R182" s="1"/>
      <c r="S182" s="1">
        <v>0</v>
      </c>
      <c r="T182" s="1">
        <v>0</v>
      </c>
      <c r="U182" s="1">
        <v>0</v>
      </c>
      <c r="V182" s="88">
        <v>0</v>
      </c>
      <c r="W182" s="88">
        <v>0</v>
      </c>
      <c r="X182" s="1"/>
    </row>
    <row r="183" spans="1:24" ht="21.9" x14ac:dyDescent="0.55000000000000004">
      <c r="A183" s="75" t="s">
        <v>146</v>
      </c>
      <c r="B183" s="75"/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/>
      <c r="Q183" s="1"/>
      <c r="R183" s="1"/>
      <c r="S183" s="1">
        <v>0</v>
      </c>
      <c r="T183" s="1">
        <v>0</v>
      </c>
      <c r="U183" s="1">
        <v>0</v>
      </c>
      <c r="V183" s="88">
        <v>0</v>
      </c>
      <c r="W183" s="88">
        <v>0</v>
      </c>
      <c r="X183" s="1"/>
    </row>
    <row r="185" spans="1:24" ht="21.9" x14ac:dyDescent="0.55000000000000004">
      <c r="A185" s="75" t="s">
        <v>147</v>
      </c>
      <c r="B185" s="75"/>
      <c r="C185" s="1">
        <v>2895</v>
      </c>
      <c r="D185" s="1">
        <v>2269</v>
      </c>
      <c r="E185" s="1">
        <v>2586</v>
      </c>
      <c r="F185" s="1">
        <v>3635</v>
      </c>
      <c r="G185" s="1">
        <v>4414</v>
      </c>
      <c r="H185" s="1">
        <v>5452</v>
      </c>
      <c r="I185" s="1">
        <v>6152</v>
      </c>
      <c r="J185" s="1">
        <v>7693</v>
      </c>
      <c r="K185" s="1">
        <v>6443</v>
      </c>
      <c r="L185" s="1">
        <v>8543</v>
      </c>
      <c r="M185" s="1">
        <v>10136</v>
      </c>
      <c r="N185" s="1">
        <v>9803</v>
      </c>
      <c r="O185" s="1">
        <v>9842</v>
      </c>
      <c r="P185" s="1"/>
      <c r="Q185" s="1"/>
      <c r="R185" s="1"/>
      <c r="S185" s="1">
        <v>12642</v>
      </c>
      <c r="T185" s="1">
        <v>15096</v>
      </c>
      <c r="U185" s="1">
        <v>16769</v>
      </c>
      <c r="V185" s="88">
        <v>17379</v>
      </c>
      <c r="W185" s="88">
        <v>17943</v>
      </c>
      <c r="X185" s="1"/>
    </row>
    <row r="187" spans="1:24" ht="21.9" x14ac:dyDescent="0.55000000000000004">
      <c r="A187" s="75" t="s">
        <v>148</v>
      </c>
      <c r="B187" s="75"/>
      <c r="C187" s="1">
        <v>95</v>
      </c>
      <c r="D187" s="1">
        <v>153</v>
      </c>
      <c r="E187" s="1">
        <v>164</v>
      </c>
      <c r="F187" s="1">
        <v>161</v>
      </c>
      <c r="G187" s="1">
        <v>228</v>
      </c>
      <c r="H187" s="1">
        <v>329</v>
      </c>
      <c r="I187" s="1">
        <v>361</v>
      </c>
      <c r="J187" s="1">
        <v>744</v>
      </c>
      <c r="K187" s="1">
        <v>454</v>
      </c>
      <c r="L187" s="1">
        <v>487</v>
      </c>
      <c r="M187" s="1">
        <v>593</v>
      </c>
      <c r="N187" s="1">
        <v>753</v>
      </c>
      <c r="O187" s="1">
        <v>593</v>
      </c>
      <c r="P187" s="1"/>
      <c r="Q187" s="1"/>
      <c r="R187" s="1"/>
      <c r="S187" s="1">
        <v>925</v>
      </c>
      <c r="T187" s="1">
        <v>967</v>
      </c>
      <c r="U187" s="1">
        <v>1794</v>
      </c>
      <c r="V187" s="88">
        <v>1590</v>
      </c>
      <c r="W187" s="88"/>
      <c r="X187" s="1"/>
    </row>
    <row r="188" spans="1:24" ht="21.9" x14ac:dyDescent="0.55000000000000004">
      <c r="A188" s="75" t="s">
        <v>149</v>
      </c>
      <c r="B188" s="75"/>
      <c r="C188" s="1"/>
      <c r="D188" s="1"/>
      <c r="E188" s="1">
        <v>72</v>
      </c>
      <c r="F188" s="1">
        <v>69</v>
      </c>
      <c r="G188" s="1">
        <v>58</v>
      </c>
      <c r="H188" s="1">
        <v>78</v>
      </c>
      <c r="I188" s="1">
        <v>61</v>
      </c>
      <c r="J188" s="1">
        <v>160</v>
      </c>
      <c r="K188" s="1">
        <v>150</v>
      </c>
      <c r="L188" s="1">
        <v>168</v>
      </c>
      <c r="M188" s="1">
        <v>232</v>
      </c>
      <c r="N188" s="1">
        <v>239</v>
      </c>
      <c r="O188" s="1">
        <v>283</v>
      </c>
      <c r="P188" s="1"/>
      <c r="Q188" s="1"/>
      <c r="R188" s="1"/>
      <c r="S188" s="1">
        <v>503</v>
      </c>
      <c r="T188" s="1">
        <v>514</v>
      </c>
      <c r="U188" s="1">
        <v>702</v>
      </c>
      <c r="V188" s="88">
        <v>563</v>
      </c>
      <c r="W188" s="88"/>
      <c r="X188" s="1"/>
    </row>
    <row r="189" spans="1:24" ht="21.9" x14ac:dyDescent="0.55000000000000004">
      <c r="A189" s="75" t="s">
        <v>150</v>
      </c>
      <c r="B189" s="75"/>
      <c r="C189" s="1"/>
      <c r="D189" s="1"/>
      <c r="E189" s="1">
        <v>493</v>
      </c>
      <c r="F189" s="1">
        <v>484</v>
      </c>
      <c r="G189" s="1">
        <v>173</v>
      </c>
      <c r="H189" s="1">
        <v>169</v>
      </c>
      <c r="I189" s="1">
        <v>238</v>
      </c>
      <c r="J189" s="1">
        <v>276</v>
      </c>
      <c r="K189" s="1">
        <v>263</v>
      </c>
      <c r="L189" s="1">
        <v>396</v>
      </c>
      <c r="M189" s="1">
        <v>476</v>
      </c>
      <c r="N189" s="1">
        <v>412</v>
      </c>
      <c r="O189" s="1">
        <v>506</v>
      </c>
      <c r="P189" s="1"/>
      <c r="Q189" s="1"/>
      <c r="R189" s="1"/>
      <c r="S189" s="1">
        <v>1110</v>
      </c>
      <c r="T189" s="1">
        <v>1197</v>
      </c>
      <c r="U189" s="1">
        <v>1153</v>
      </c>
      <c r="V189" s="88">
        <v>1128</v>
      </c>
      <c r="W189" s="88"/>
      <c r="X189" s="1"/>
    </row>
    <row r="190" spans="1:24" x14ac:dyDescent="0.55000000000000004">
      <c r="A190" s="75" t="s">
        <v>151</v>
      </c>
      <c r="B190" s="75"/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/>
      <c r="Q190" s="1"/>
      <c r="R190" s="1"/>
      <c r="S190" s="1">
        <v>0</v>
      </c>
      <c r="T190" s="1">
        <v>0</v>
      </c>
      <c r="U190" s="1">
        <v>0</v>
      </c>
      <c r="V190" s="88">
        <v>0</v>
      </c>
      <c r="W190" s="88"/>
      <c r="X190" s="1"/>
    </row>
    <row r="192" spans="1:24" x14ac:dyDescent="0.55000000000000004">
      <c r="A192" s="75" t="s">
        <v>152</v>
      </c>
      <c r="B192" s="75"/>
      <c r="C192" s="1">
        <v>400</v>
      </c>
      <c r="D192" s="1">
        <v>278</v>
      </c>
      <c r="E192" s="1">
        <v>729</v>
      </c>
      <c r="F192" s="1">
        <v>714</v>
      </c>
      <c r="G192" s="1">
        <v>459</v>
      </c>
      <c r="H192" s="1">
        <v>576</v>
      </c>
      <c r="I192" s="1">
        <v>660</v>
      </c>
      <c r="J192" s="1">
        <v>1180</v>
      </c>
      <c r="K192" s="1">
        <v>867</v>
      </c>
      <c r="L192" s="1">
        <v>1051</v>
      </c>
      <c r="M192" s="1">
        <v>1301</v>
      </c>
      <c r="N192" s="1">
        <v>1404</v>
      </c>
      <c r="O192" s="1">
        <v>1382</v>
      </c>
      <c r="P192" s="1"/>
      <c r="Q192" s="1"/>
      <c r="R192" s="1"/>
      <c r="S192" s="1">
        <v>2538</v>
      </c>
      <c r="T192" s="1">
        <v>2678</v>
      </c>
      <c r="U192" s="1">
        <v>3649</v>
      </c>
      <c r="V192" s="88">
        <v>3281</v>
      </c>
      <c r="W192" s="88">
        <v>3402</v>
      </c>
      <c r="X192" s="1"/>
    </row>
    <row r="194" spans="1:24" ht="32.4" x14ac:dyDescent="0.55000000000000004">
      <c r="A194" s="75" t="s">
        <v>153</v>
      </c>
      <c r="B194" s="75"/>
      <c r="C194" s="1">
        <v>0</v>
      </c>
      <c r="D194" s="1">
        <v>0</v>
      </c>
      <c r="E194" s="1">
        <v>0</v>
      </c>
      <c r="F194" s="1">
        <v>-2</v>
      </c>
      <c r="G194" s="1">
        <v>-31</v>
      </c>
      <c r="H194" s="1">
        <v>-79</v>
      </c>
      <c r="I194" s="1"/>
      <c r="J194" s="1"/>
      <c r="K194" s="1">
        <v>0</v>
      </c>
      <c r="L194" s="1">
        <v>0</v>
      </c>
      <c r="M194" s="1">
        <v>-850</v>
      </c>
      <c r="N194" s="1">
        <v>-924</v>
      </c>
      <c r="O194" s="1">
        <v>-1618</v>
      </c>
      <c r="P194" s="1"/>
      <c r="Q194" s="1"/>
      <c r="R194" s="1"/>
      <c r="S194" s="1">
        <v>-6329</v>
      </c>
      <c r="T194" s="1">
        <v>-7873</v>
      </c>
      <c r="U194" s="1">
        <v>-4320</v>
      </c>
      <c r="V194" s="88">
        <v>-8169</v>
      </c>
      <c r="W194" s="88">
        <v>-6362</v>
      </c>
      <c r="X194" s="1"/>
    </row>
    <row r="195" spans="1:24" ht="21.9" x14ac:dyDescent="0.55000000000000004">
      <c r="A195" s="75" t="s">
        <v>154</v>
      </c>
      <c r="B195" s="75"/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/>
      <c r="Q195" s="1"/>
      <c r="R195" s="1"/>
      <c r="S195" s="1">
        <v>0</v>
      </c>
      <c r="T195" s="1">
        <v>0</v>
      </c>
      <c r="U195" s="1">
        <v>0</v>
      </c>
      <c r="V195" s="88">
        <v>0</v>
      </c>
      <c r="W195" s="88"/>
      <c r="X195" s="1"/>
    </row>
    <row r="196" spans="1:24" ht="21.9" x14ac:dyDescent="0.55000000000000004">
      <c r="A196" s="75" t="s">
        <v>155</v>
      </c>
      <c r="B196" s="75"/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/>
      <c r="Q196" s="1"/>
      <c r="R196" s="1"/>
      <c r="S196" s="1">
        <v>0</v>
      </c>
      <c r="T196" s="1">
        <v>0</v>
      </c>
      <c r="U196" s="1">
        <v>0</v>
      </c>
      <c r="V196" s="88">
        <v>0</v>
      </c>
      <c r="W196" s="88"/>
      <c r="X196" s="1"/>
    </row>
    <row r="197" spans="1:24" x14ac:dyDescent="0.55000000000000004">
      <c r="A197" s="75" t="s">
        <v>156</v>
      </c>
      <c r="B197" s="75"/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/>
      <c r="Q197" s="1"/>
      <c r="R197" s="1"/>
      <c r="S197" s="1">
        <v>0</v>
      </c>
      <c r="T197" s="1">
        <v>0</v>
      </c>
      <c r="U197" s="1">
        <v>0</v>
      </c>
      <c r="V197" s="88">
        <v>0</v>
      </c>
      <c r="W197" s="88"/>
      <c r="X197" s="1"/>
    </row>
    <row r="198" spans="1:24" x14ac:dyDescent="0.55000000000000004">
      <c r="A198" s="75" t="s">
        <v>157</v>
      </c>
      <c r="B198" s="75"/>
      <c r="C198" s="1">
        <v>200</v>
      </c>
      <c r="D198" s="1">
        <v>200</v>
      </c>
      <c r="E198" s="1">
        <v>200</v>
      </c>
      <c r="F198" s="1">
        <v>200</v>
      </c>
      <c r="G198" s="1">
        <v>200</v>
      </c>
      <c r="H198" s="1">
        <v>200</v>
      </c>
      <c r="I198" s="1">
        <v>200</v>
      </c>
      <c r="J198" s="1">
        <v>0</v>
      </c>
      <c r="K198" s="1">
        <v>1498</v>
      </c>
      <c r="L198" s="1">
        <v>3023</v>
      </c>
      <c r="M198" s="1">
        <v>4507</v>
      </c>
      <c r="N198" s="1">
        <v>6007</v>
      </c>
      <c r="O198" s="1">
        <v>5609</v>
      </c>
      <c r="P198" s="1"/>
      <c r="Q198" s="1"/>
      <c r="R198" s="1"/>
      <c r="S198" s="1">
        <v>31203</v>
      </c>
      <c r="T198" s="1">
        <v>35202</v>
      </c>
      <c r="U198" s="1">
        <v>32399</v>
      </c>
      <c r="V198" s="88">
        <v>30602</v>
      </c>
      <c r="W198" s="88"/>
      <c r="X198" s="1"/>
    </row>
    <row r="199" spans="1:24" x14ac:dyDescent="0.55000000000000004">
      <c r="A199" s="75" t="s">
        <v>158</v>
      </c>
      <c r="B199" s="75"/>
      <c r="C199" s="1">
        <v>300</v>
      </c>
      <c r="D199" s="1">
        <v>300</v>
      </c>
      <c r="E199" s="1">
        <v>300</v>
      </c>
      <c r="F199" s="1">
        <v>300</v>
      </c>
      <c r="G199" s="1">
        <v>300</v>
      </c>
      <c r="H199" s="1">
        <v>300</v>
      </c>
      <c r="I199" s="1">
        <v>300</v>
      </c>
      <c r="J199" s="1">
        <v>300</v>
      </c>
      <c r="K199" s="1">
        <v>400</v>
      </c>
      <c r="L199" s="1">
        <v>394</v>
      </c>
      <c r="M199" s="1">
        <v>389</v>
      </c>
      <c r="N199" s="1">
        <v>384</v>
      </c>
      <c r="O199" s="1">
        <v>379</v>
      </c>
      <c r="P199" s="1"/>
      <c r="Q199" s="1"/>
      <c r="R199" s="1"/>
      <c r="S199" s="1"/>
      <c r="T199" s="1"/>
      <c r="U199" s="1"/>
      <c r="V199" s="88"/>
      <c r="W199" s="88"/>
      <c r="X199" s="1"/>
    </row>
    <row r="200" spans="1:24" ht="21.9" x14ac:dyDescent="0.55000000000000004">
      <c r="A200" s="75" t="s">
        <v>159</v>
      </c>
      <c r="B200" s="75"/>
      <c r="C200" s="1">
        <v>9</v>
      </c>
      <c r="D200" s="1">
        <v>20</v>
      </c>
      <c r="E200" s="1">
        <v>6</v>
      </c>
      <c r="F200" s="1">
        <v>5</v>
      </c>
      <c r="G200" s="1">
        <v>134</v>
      </c>
      <c r="H200" s="1">
        <v>59</v>
      </c>
      <c r="I200" s="1">
        <v>69</v>
      </c>
      <c r="J200" s="1">
        <v>62</v>
      </c>
      <c r="K200" s="1">
        <v>0</v>
      </c>
      <c r="L200" s="1">
        <v>0</v>
      </c>
      <c r="M200" s="1">
        <v>250</v>
      </c>
      <c r="N200" s="1">
        <v>920</v>
      </c>
      <c r="O200" s="1">
        <v>872</v>
      </c>
      <c r="P200" s="1"/>
      <c r="Q200" s="1"/>
      <c r="R200" s="1"/>
      <c r="S200" s="1">
        <v>19153</v>
      </c>
      <c r="T200" s="1">
        <v>17492</v>
      </c>
      <c r="U200" s="1">
        <v>21840</v>
      </c>
      <c r="V200" s="88">
        <v>23855</v>
      </c>
      <c r="W200" s="88"/>
      <c r="X200" s="1"/>
    </row>
    <row r="201" spans="1:24" ht="21.9" x14ac:dyDescent="0.55000000000000004">
      <c r="A201" s="75" t="s">
        <v>160</v>
      </c>
      <c r="B201" s="75"/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/>
      <c r="Q201" s="1"/>
      <c r="R201" s="1"/>
      <c r="S201" s="1">
        <v>0</v>
      </c>
      <c r="T201" s="1">
        <v>0</v>
      </c>
      <c r="U201" s="1">
        <v>0</v>
      </c>
      <c r="V201" s="88">
        <v>0</v>
      </c>
      <c r="W201" s="88"/>
      <c r="X201" s="1"/>
    </row>
    <row r="203" spans="1:24" ht="21.9" x14ac:dyDescent="0.55000000000000004">
      <c r="A203" s="75" t="s">
        <v>161</v>
      </c>
      <c r="B203" s="75"/>
      <c r="C203" s="1">
        <v>509</v>
      </c>
      <c r="D203" s="1">
        <v>520</v>
      </c>
      <c r="E203" s="1">
        <v>506</v>
      </c>
      <c r="F203" s="1">
        <v>505</v>
      </c>
      <c r="G203" s="1">
        <v>634</v>
      </c>
      <c r="H203" s="1">
        <v>559</v>
      </c>
      <c r="I203" s="1">
        <v>569</v>
      </c>
      <c r="J203" s="1">
        <v>362</v>
      </c>
      <c r="K203" s="1">
        <v>1898</v>
      </c>
      <c r="L203" s="1">
        <v>3417</v>
      </c>
      <c r="M203" s="1">
        <v>5146</v>
      </c>
      <c r="N203" s="1">
        <v>6387</v>
      </c>
      <c r="O203" s="1">
        <v>5242</v>
      </c>
      <c r="P203" s="1"/>
      <c r="Q203" s="1"/>
      <c r="R203" s="1"/>
      <c r="S203" s="1">
        <v>43061</v>
      </c>
      <c r="T203" s="1">
        <v>43998</v>
      </c>
      <c r="U203" s="1">
        <v>49201</v>
      </c>
      <c r="V203" s="88">
        <v>45679</v>
      </c>
      <c r="W203" s="88">
        <v>41622</v>
      </c>
      <c r="X203" s="1"/>
    </row>
    <row r="205" spans="1:24" ht="21.9" x14ac:dyDescent="0.55000000000000004">
      <c r="A205" s="75" t="s">
        <v>162</v>
      </c>
    </row>
    <row r="206" spans="1:24" x14ac:dyDescent="0.55000000000000004">
      <c r="A206" s="75" t="s">
        <v>163</v>
      </c>
      <c r="B206" s="7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88"/>
      <c r="W206" s="88"/>
      <c r="X206" s="1"/>
    </row>
    <row r="207" spans="1:24" x14ac:dyDescent="0.55000000000000004">
      <c r="A207" s="75" t="s">
        <v>125</v>
      </c>
      <c r="B207" s="75"/>
      <c r="C207" s="1">
        <v>482</v>
      </c>
      <c r="D207" s="1">
        <v>303</v>
      </c>
      <c r="E207" s="1">
        <v>305</v>
      </c>
      <c r="F207" s="1">
        <v>965</v>
      </c>
      <c r="G207" s="1">
        <v>525</v>
      </c>
      <c r="H207" s="1">
        <v>728</v>
      </c>
      <c r="I207" s="1">
        <v>896</v>
      </c>
      <c r="J207" s="1">
        <v>831</v>
      </c>
      <c r="K207" s="1">
        <v>440</v>
      </c>
      <c r="L207" s="1">
        <v>367</v>
      </c>
      <c r="M207" s="1">
        <v>444</v>
      </c>
      <c r="N207" s="1">
        <v>675</v>
      </c>
      <c r="O207" s="1">
        <v>513</v>
      </c>
      <c r="P207" s="1"/>
      <c r="Q207" s="1"/>
      <c r="R207" s="1"/>
      <c r="S207" s="1">
        <v>699</v>
      </c>
      <c r="T207" s="1">
        <v>1212</v>
      </c>
      <c r="U207" s="1">
        <v>1158</v>
      </c>
      <c r="V207" s="88">
        <v>2241</v>
      </c>
      <c r="W207" s="88">
        <v>2082</v>
      </c>
      <c r="X207" s="1"/>
    </row>
    <row r="208" spans="1:24" x14ac:dyDescent="0.55000000000000004">
      <c r="A208" s="75" t="s">
        <v>164</v>
      </c>
      <c r="B208" s="7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88"/>
      <c r="W208" s="88"/>
      <c r="X208" s="1"/>
    </row>
    <row r="209" spans="1:24" x14ac:dyDescent="0.55000000000000004">
      <c r="A209" s="75" t="s">
        <v>165</v>
      </c>
      <c r="B209" s="7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88"/>
      <c r="W209" s="88"/>
      <c r="X209" s="1"/>
    </row>
    <row r="211" spans="1:24" x14ac:dyDescent="0.55000000000000004">
      <c r="A211" s="75" t="s">
        <v>166</v>
      </c>
      <c r="B211" s="75"/>
      <c r="C211" s="1">
        <v>1534</v>
      </c>
      <c r="D211" s="1">
        <v>1438</v>
      </c>
      <c r="E211" s="1">
        <v>1662</v>
      </c>
      <c r="F211" s="1">
        <v>2650</v>
      </c>
      <c r="G211" s="1">
        <v>3017</v>
      </c>
      <c r="H211" s="1">
        <v>3564</v>
      </c>
      <c r="I211" s="1">
        <v>4049</v>
      </c>
      <c r="J211" s="1">
        <v>4614</v>
      </c>
      <c r="K211" s="1">
        <v>4510</v>
      </c>
      <c r="L211" s="1">
        <v>4652</v>
      </c>
      <c r="M211" s="1">
        <v>4729</v>
      </c>
      <c r="N211" s="1">
        <v>4934</v>
      </c>
      <c r="O211" s="1">
        <v>5300</v>
      </c>
      <c r="P211" s="1"/>
      <c r="Q211" s="1"/>
      <c r="R211" s="1"/>
      <c r="S211" s="1">
        <v>13114</v>
      </c>
      <c r="T211" s="1">
        <v>13273</v>
      </c>
      <c r="U211" s="1">
        <v>13607</v>
      </c>
      <c r="V211" s="88">
        <v>16407</v>
      </c>
      <c r="W211" s="88"/>
      <c r="X211" s="1"/>
    </row>
    <row r="213" spans="1:24" ht="21.9" x14ac:dyDescent="0.55000000000000004">
      <c r="A213" s="75" t="s">
        <v>167</v>
      </c>
    </row>
    <row r="214" spans="1:24" x14ac:dyDescent="0.55000000000000004">
      <c r="A214" s="75" t="s">
        <v>163</v>
      </c>
      <c r="B214" s="7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88"/>
      <c r="W214" s="88"/>
      <c r="X214" s="1"/>
    </row>
    <row r="215" spans="1:24" ht="21.9" x14ac:dyDescent="0.55000000000000004">
      <c r="A215" s="75" t="s">
        <v>168</v>
      </c>
      <c r="B215" s="7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88"/>
      <c r="W215" s="88"/>
      <c r="X215" s="1"/>
    </row>
    <row r="216" spans="1:24" x14ac:dyDescent="0.55000000000000004">
      <c r="A216" s="75" t="s">
        <v>169</v>
      </c>
      <c r="B216" s="7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88"/>
      <c r="W216" s="88"/>
      <c r="X216" s="1"/>
    </row>
    <row r="217" spans="1:24" x14ac:dyDescent="0.55000000000000004">
      <c r="A217" s="75" t="s">
        <v>164</v>
      </c>
      <c r="B217" s="7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88"/>
      <c r="W217" s="88"/>
      <c r="X217" s="1"/>
    </row>
    <row r="218" spans="1:24" x14ac:dyDescent="0.55000000000000004">
      <c r="A218" s="75" t="s">
        <v>165</v>
      </c>
      <c r="B218" s="7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88"/>
      <c r="W218" s="88"/>
      <c r="X218" s="1"/>
    </row>
    <row r="220" spans="1:24" x14ac:dyDescent="0.55000000000000004">
      <c r="A220" s="75" t="s">
        <v>166</v>
      </c>
      <c r="B220" s="75"/>
      <c r="C220" s="1">
        <v>538</v>
      </c>
      <c r="D220" s="1">
        <v>612</v>
      </c>
      <c r="E220" s="1">
        <v>749</v>
      </c>
      <c r="F220" s="1">
        <v>1133</v>
      </c>
      <c r="G220" s="1">
        <v>1326</v>
      </c>
      <c r="H220" s="1">
        <v>1559</v>
      </c>
      <c r="I220" s="1">
        <v>1640</v>
      </c>
      <c r="J220" s="1">
        <v>1946</v>
      </c>
      <c r="K220" s="1">
        <v>2233</v>
      </c>
      <c r="L220" s="1">
        <v>2471</v>
      </c>
      <c r="M220" s="1">
        <v>2776</v>
      </c>
      <c r="N220" s="1">
        <v>2810</v>
      </c>
      <c r="O220" s="1">
        <v>3174</v>
      </c>
      <c r="P220" s="1"/>
      <c r="Q220" s="1"/>
      <c r="R220" s="1"/>
      <c r="S220" s="1">
        <v>7461</v>
      </c>
      <c r="T220" s="1">
        <v>7883</v>
      </c>
      <c r="U220" s="1">
        <v>8348</v>
      </c>
      <c r="V220" s="88">
        <v>8572</v>
      </c>
      <c r="W220" s="88"/>
      <c r="X220" s="1"/>
    </row>
    <row r="222" spans="1:24" ht="21.9" x14ac:dyDescent="0.55000000000000004">
      <c r="A222" s="75" t="s">
        <v>170</v>
      </c>
      <c r="B222" s="75"/>
      <c r="C222" s="1"/>
      <c r="D222" s="1"/>
      <c r="E222" s="1"/>
      <c r="F222" s="1"/>
      <c r="G222" s="1"/>
      <c r="H222" s="1"/>
      <c r="I222" s="1"/>
      <c r="J222" s="1"/>
      <c r="K222" s="1"/>
      <c r="L222" s="1">
        <v>-21</v>
      </c>
      <c r="M222" s="1">
        <v>-95</v>
      </c>
      <c r="N222" s="1">
        <v>62</v>
      </c>
      <c r="O222" s="1">
        <v>-297</v>
      </c>
      <c r="P222" s="1"/>
      <c r="Q222" s="1"/>
      <c r="R222" s="1"/>
      <c r="S222" s="1">
        <v>-1676</v>
      </c>
      <c r="T222" s="1">
        <v>-2301</v>
      </c>
      <c r="U222" s="1">
        <v>-1150</v>
      </c>
      <c r="V222" s="88">
        <v>-862</v>
      </c>
      <c r="W222" s="88"/>
      <c r="X222" s="1"/>
    </row>
    <row r="223" spans="1:24" ht="21.9" x14ac:dyDescent="0.55000000000000004">
      <c r="A223" s="75" t="s">
        <v>171</v>
      </c>
      <c r="B223" s="75"/>
      <c r="C223" s="1"/>
      <c r="D223" s="1"/>
      <c r="E223" s="1"/>
      <c r="F223" s="1"/>
      <c r="G223" s="1"/>
      <c r="H223" s="1"/>
      <c r="I223" s="1"/>
      <c r="J223" s="1"/>
      <c r="K223" s="1"/>
      <c r="L223" s="1">
        <v>-40</v>
      </c>
      <c r="M223" s="1">
        <v>41</v>
      </c>
      <c r="N223" s="1">
        <v>-31</v>
      </c>
      <c r="O223" s="1">
        <v>-108</v>
      </c>
      <c r="P223" s="1"/>
      <c r="Q223" s="1"/>
      <c r="R223" s="1"/>
      <c r="S223" s="1">
        <v>-52</v>
      </c>
      <c r="T223" s="1">
        <v>-138</v>
      </c>
      <c r="U223" s="1">
        <v>-96</v>
      </c>
      <c r="V223" s="88">
        <v>-5327</v>
      </c>
      <c r="W223" s="88"/>
      <c r="X223" s="1"/>
    </row>
    <row r="224" spans="1:24" ht="21.9" x14ac:dyDescent="0.55000000000000004">
      <c r="A224" s="75" t="s">
        <v>172</v>
      </c>
      <c r="B224" s="75"/>
      <c r="C224" s="1"/>
      <c r="D224" s="1"/>
      <c r="E224" s="1"/>
      <c r="F224" s="1"/>
      <c r="G224" s="1"/>
      <c r="H224" s="1"/>
      <c r="I224" s="1"/>
      <c r="J224" s="1"/>
      <c r="K224" s="1"/>
      <c r="L224" s="1">
        <v>9</v>
      </c>
      <c r="M224" s="1">
        <v>9</v>
      </c>
      <c r="N224" s="1">
        <v>-12</v>
      </c>
      <c r="O224" s="1">
        <v>-23</v>
      </c>
      <c r="P224" s="1"/>
      <c r="Q224" s="1"/>
      <c r="R224" s="1"/>
      <c r="S224" s="1">
        <v>-120</v>
      </c>
      <c r="T224" s="1">
        <v>-156</v>
      </c>
      <c r="U224" s="1">
        <v>-85</v>
      </c>
      <c r="V224" s="88">
        <v>-150</v>
      </c>
      <c r="W224" s="88"/>
      <c r="X224" s="1"/>
    </row>
    <row r="225" spans="1:24" ht="21.9" x14ac:dyDescent="0.55000000000000004">
      <c r="A225" s="75" t="s">
        <v>173</v>
      </c>
      <c r="B225" s="75"/>
      <c r="C225" s="1">
        <v>964</v>
      </c>
      <c r="D225" s="1"/>
      <c r="E225" s="1"/>
      <c r="F225" s="1"/>
      <c r="G225" s="1"/>
      <c r="H225" s="1"/>
      <c r="I225" s="1"/>
      <c r="J225" s="1"/>
      <c r="K225" s="1"/>
      <c r="L225" s="1">
        <v>491</v>
      </c>
      <c r="M225" s="1">
        <v>597</v>
      </c>
      <c r="N225" s="1">
        <v>375</v>
      </c>
      <c r="O225" s="1">
        <v>630</v>
      </c>
      <c r="P225" s="1"/>
      <c r="Q225" s="1"/>
      <c r="R225" s="1"/>
      <c r="S225" s="1">
        <v>-139</v>
      </c>
      <c r="T225" s="1">
        <v>52</v>
      </c>
      <c r="U225" s="1">
        <v>461</v>
      </c>
      <c r="V225" s="88">
        <v>-150</v>
      </c>
      <c r="W225" s="88"/>
      <c r="X225" s="1"/>
    </row>
    <row r="226" spans="1:24" ht="21.9" x14ac:dyDescent="0.55000000000000004">
      <c r="A226" s="75" t="s">
        <v>174</v>
      </c>
      <c r="B226" s="75"/>
      <c r="C226" s="1">
        <v>168</v>
      </c>
      <c r="D226" s="1">
        <v>59</v>
      </c>
      <c r="E226" s="1">
        <v>94</v>
      </c>
      <c r="F226" s="1">
        <v>132</v>
      </c>
      <c r="G226" s="1">
        <v>203</v>
      </c>
      <c r="H226" s="1">
        <v>259</v>
      </c>
      <c r="I226" s="1">
        <v>178</v>
      </c>
      <c r="J226" s="1">
        <v>287</v>
      </c>
      <c r="K226" s="1">
        <v>295</v>
      </c>
      <c r="L226" s="1">
        <v>116</v>
      </c>
      <c r="M226" s="1">
        <v>97</v>
      </c>
      <c r="N226" s="1">
        <v>273</v>
      </c>
      <c r="O226" s="1">
        <v>191</v>
      </c>
      <c r="P226" s="1"/>
      <c r="Q226" s="1"/>
      <c r="R226" s="1"/>
      <c r="S226" s="1">
        <v>322</v>
      </c>
      <c r="T226" s="1">
        <v>599</v>
      </c>
      <c r="U226" s="1">
        <v>616</v>
      </c>
      <c r="V226" s="88">
        <v>887</v>
      </c>
      <c r="W226" s="88"/>
      <c r="X226" s="1"/>
    </row>
    <row r="227" spans="1:24" x14ac:dyDescent="0.55000000000000004">
      <c r="A227" s="75" t="s">
        <v>175</v>
      </c>
      <c r="B227" s="75"/>
      <c r="C227" s="1">
        <v>0</v>
      </c>
      <c r="D227" s="1"/>
      <c r="E227" s="1"/>
      <c r="F227" s="1"/>
      <c r="G227" s="1"/>
      <c r="H227" s="1"/>
      <c r="I227" s="1"/>
      <c r="J227" s="1"/>
      <c r="K227" s="1"/>
      <c r="L227" s="1">
        <v>36</v>
      </c>
      <c r="M227" s="1">
        <v>66</v>
      </c>
      <c r="N227" s="1">
        <v>81</v>
      </c>
      <c r="O227" s="1">
        <v>76</v>
      </c>
      <c r="P227" s="1"/>
      <c r="Q227" s="1"/>
      <c r="R227" s="1"/>
      <c r="S227" s="1">
        <v>46</v>
      </c>
      <c r="T227" s="1">
        <v>111</v>
      </c>
      <c r="U227" s="1">
        <v>74</v>
      </c>
      <c r="V227" s="88">
        <v>69</v>
      </c>
      <c r="W227" s="88"/>
      <c r="X227" s="1"/>
    </row>
    <row r="228" spans="1:24" x14ac:dyDescent="0.55000000000000004">
      <c r="A228" s="75" t="s">
        <v>176</v>
      </c>
      <c r="B228" s="75"/>
      <c r="C228" s="1">
        <v>0</v>
      </c>
      <c r="D228" s="1">
        <v>0</v>
      </c>
      <c r="E228" s="1">
        <v>0</v>
      </c>
      <c r="F228" s="1">
        <v>0</v>
      </c>
      <c r="G228" s="1">
        <v>280</v>
      </c>
      <c r="H228" s="1">
        <v>-85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/>
      <c r="Q228" s="1"/>
      <c r="R228" s="1"/>
      <c r="S228" s="1">
        <v>0</v>
      </c>
      <c r="T228" s="1">
        <v>0</v>
      </c>
      <c r="U228" s="1">
        <v>0</v>
      </c>
      <c r="V228" s="88">
        <v>0</v>
      </c>
      <c r="W228" s="88"/>
      <c r="X228" s="1"/>
    </row>
    <row r="230" spans="1:24" x14ac:dyDescent="0.55000000000000004">
      <c r="A230" s="75" t="s">
        <v>177</v>
      </c>
      <c r="B230" s="75"/>
      <c r="C230" s="1">
        <v>958</v>
      </c>
      <c r="D230" s="1">
        <v>485</v>
      </c>
      <c r="E230" s="1">
        <v>905</v>
      </c>
      <c r="F230" s="1">
        <v>1079</v>
      </c>
      <c r="G230" s="1">
        <v>1402</v>
      </c>
      <c r="H230" s="1">
        <v>1002</v>
      </c>
      <c r="I230" s="1">
        <v>762</v>
      </c>
      <c r="J230" s="1">
        <v>880</v>
      </c>
      <c r="K230" s="1">
        <v>846</v>
      </c>
      <c r="L230" s="1">
        <v>591</v>
      </c>
      <c r="M230" s="1">
        <v>715</v>
      </c>
      <c r="N230" s="1">
        <v>748</v>
      </c>
      <c r="O230" s="1">
        <v>469</v>
      </c>
      <c r="P230" s="1"/>
      <c r="Q230" s="1"/>
      <c r="R230" s="1"/>
      <c r="S230" s="1">
        <v>-1619</v>
      </c>
      <c r="T230" s="1">
        <v>-1833</v>
      </c>
      <c r="U230" s="1">
        <v>-180</v>
      </c>
      <c r="V230" s="88">
        <v>-5533</v>
      </c>
      <c r="W230" s="88">
        <v>165</v>
      </c>
      <c r="X230" s="1"/>
    </row>
    <row r="232" spans="1:24" ht="32.4" x14ac:dyDescent="0.55000000000000004">
      <c r="A232" s="75" t="s">
        <v>178</v>
      </c>
    </row>
    <row r="233" spans="1:24" x14ac:dyDescent="0.55000000000000004">
      <c r="A233" s="75" t="s">
        <v>179</v>
      </c>
      <c r="B233" s="7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88"/>
      <c r="W233" s="88"/>
      <c r="X233" s="1"/>
    </row>
    <row r="234" spans="1:24" x14ac:dyDescent="0.55000000000000004">
      <c r="A234" s="75" t="s">
        <v>180</v>
      </c>
      <c r="B234" s="7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88"/>
      <c r="W234" s="88"/>
      <c r="X234" s="1"/>
    </row>
    <row r="235" spans="1:24" x14ac:dyDescent="0.55000000000000004">
      <c r="A235" s="75" t="s">
        <v>181</v>
      </c>
      <c r="B235" s="7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88"/>
      <c r="W235" s="88"/>
      <c r="X235" s="1"/>
    </row>
    <row r="236" spans="1:24" x14ac:dyDescent="0.55000000000000004">
      <c r="A236" s="75" t="s">
        <v>182</v>
      </c>
      <c r="B236" s="7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88"/>
      <c r="W236" s="88"/>
      <c r="X236" s="1"/>
    </row>
    <row r="238" spans="1:24" x14ac:dyDescent="0.55000000000000004">
      <c r="A238" s="75" t="s">
        <v>183</v>
      </c>
      <c r="B238" s="7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88"/>
      <c r="W238" s="88"/>
      <c r="X238" s="1"/>
    </row>
    <row r="241" spans="1:24" ht="21.6" x14ac:dyDescent="0.55000000000000004">
      <c r="A241" s="3" t="s">
        <v>184</v>
      </c>
    </row>
    <row r="242" spans="1:24" x14ac:dyDescent="0.55000000000000004">
      <c r="A242" s="1" t="s">
        <v>8</v>
      </c>
      <c r="B242" s="75"/>
      <c r="C242" s="3" t="s">
        <v>286</v>
      </c>
      <c r="D242" s="3" t="s">
        <v>287</v>
      </c>
      <c r="E242" s="3" t="s">
        <v>288</v>
      </c>
      <c r="F242" s="3" t="s">
        <v>289</v>
      </c>
      <c r="G242" s="3" t="s">
        <v>290</v>
      </c>
      <c r="H242" s="3" t="s">
        <v>291</v>
      </c>
      <c r="I242" s="3" t="s">
        <v>292</v>
      </c>
      <c r="J242" s="3" t="s">
        <v>293</v>
      </c>
      <c r="K242" s="3" t="s">
        <v>294</v>
      </c>
      <c r="L242" s="3" t="s">
        <v>295</v>
      </c>
      <c r="M242" s="3" t="s">
        <v>9</v>
      </c>
      <c r="N242" s="3" t="s">
        <v>10</v>
      </c>
      <c r="O242" s="3" t="s">
        <v>11</v>
      </c>
      <c r="P242" s="3" t="s">
        <v>12</v>
      </c>
      <c r="Q242" s="3" t="s">
        <v>13</v>
      </c>
      <c r="R242" s="3" t="s">
        <v>14</v>
      </c>
      <c r="S242" s="3" t="s">
        <v>15</v>
      </c>
      <c r="T242" s="3" t="s">
        <v>16</v>
      </c>
      <c r="U242" s="3" t="s">
        <v>17</v>
      </c>
      <c r="V242" s="86" t="s">
        <v>18</v>
      </c>
      <c r="W242" s="86" t="s">
        <v>19</v>
      </c>
      <c r="X242" s="3" t="s">
        <v>20</v>
      </c>
    </row>
    <row r="243" spans="1:24" ht="32.4" x14ac:dyDescent="0.55000000000000004">
      <c r="A243" s="1" t="s">
        <v>21</v>
      </c>
      <c r="B243" s="75"/>
      <c r="C243" s="2" t="s">
        <v>441</v>
      </c>
      <c r="D243" s="2" t="s">
        <v>442</v>
      </c>
      <c r="E243" s="2" t="s">
        <v>443</v>
      </c>
      <c r="F243" s="2" t="s">
        <v>444</v>
      </c>
      <c r="G243" s="2" t="s">
        <v>445</v>
      </c>
      <c r="H243" s="2" t="s">
        <v>446</v>
      </c>
      <c r="I243" s="2" t="s">
        <v>447</v>
      </c>
      <c r="J243" s="2" t="s">
        <v>448</v>
      </c>
      <c r="K243" s="2" t="s">
        <v>449</v>
      </c>
      <c r="L243" s="2" t="s">
        <v>450</v>
      </c>
      <c r="M243" s="2" t="s">
        <v>451</v>
      </c>
      <c r="N243" s="2" t="s">
        <v>452</v>
      </c>
      <c r="O243" s="2" t="s">
        <v>453</v>
      </c>
      <c r="P243" s="2" t="s">
        <v>454</v>
      </c>
      <c r="Q243" s="2" t="s">
        <v>455</v>
      </c>
      <c r="R243" s="2" t="s">
        <v>456</v>
      </c>
      <c r="S243" s="2" t="s">
        <v>457</v>
      </c>
      <c r="T243" s="2" t="s">
        <v>458</v>
      </c>
      <c r="U243" s="2" t="s">
        <v>459</v>
      </c>
      <c r="V243" s="87" t="s">
        <v>460</v>
      </c>
      <c r="W243" s="87" t="s">
        <v>461</v>
      </c>
      <c r="X243" s="2" t="s">
        <v>22</v>
      </c>
    </row>
    <row r="244" spans="1:24" ht="21.9" x14ac:dyDescent="0.55000000000000004">
      <c r="A244" s="75" t="s">
        <v>185</v>
      </c>
      <c r="B244" s="75"/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/>
      <c r="K244" s="1"/>
      <c r="L244" s="1">
        <v>-80</v>
      </c>
      <c r="M244" s="1"/>
      <c r="N244" s="1"/>
      <c r="O244" s="1">
        <v>297</v>
      </c>
      <c r="P244" s="1"/>
      <c r="Q244" s="1"/>
      <c r="R244" s="1"/>
      <c r="S244" s="1">
        <v>-4909</v>
      </c>
      <c r="T244" s="1"/>
      <c r="U244" s="1"/>
      <c r="V244" s="88"/>
      <c r="W244" s="88"/>
      <c r="X244" s="1"/>
    </row>
    <row r="245" spans="1:24" ht="21.9" x14ac:dyDescent="0.55000000000000004">
      <c r="A245" s="75" t="s">
        <v>186</v>
      </c>
      <c r="B245" s="75"/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/>
      <c r="K245" s="1"/>
      <c r="L245" s="1">
        <v>2734</v>
      </c>
      <c r="M245" s="1"/>
      <c r="N245" s="1"/>
      <c r="O245" s="1">
        <v>1316</v>
      </c>
      <c r="P245" s="1"/>
      <c r="Q245" s="1"/>
      <c r="R245" s="1"/>
      <c r="S245" s="1">
        <v>22227</v>
      </c>
      <c r="T245" s="1"/>
      <c r="U245" s="1"/>
      <c r="V245" s="88"/>
      <c r="W245" s="88"/>
      <c r="X245" s="1"/>
    </row>
    <row r="246" spans="1:24" ht="21.9" x14ac:dyDescent="0.55000000000000004">
      <c r="A246" s="75" t="s">
        <v>187</v>
      </c>
      <c r="B246" s="75"/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88">
        <v>1</v>
      </c>
      <c r="W246" s="88">
        <v>1</v>
      </c>
      <c r="X246" s="1"/>
    </row>
    <row r="247" spans="1:24" x14ac:dyDescent="0.55000000000000004">
      <c r="A247" s="75" t="s">
        <v>188</v>
      </c>
      <c r="B247" s="75"/>
      <c r="C247" s="1">
        <v>431</v>
      </c>
      <c r="D247" s="1">
        <v>361</v>
      </c>
      <c r="E247" s="1">
        <v>426</v>
      </c>
      <c r="F247" s="1">
        <v>473</v>
      </c>
      <c r="G247" s="1">
        <v>576</v>
      </c>
      <c r="H247" s="1">
        <v>773</v>
      </c>
      <c r="I247" s="1">
        <v>836</v>
      </c>
      <c r="J247" s="1">
        <v>943</v>
      </c>
      <c r="K247" s="1">
        <v>811</v>
      </c>
      <c r="L247" s="1">
        <v>619</v>
      </c>
      <c r="M247" s="1">
        <v>730</v>
      </c>
      <c r="N247" s="1">
        <v>860</v>
      </c>
      <c r="O247" s="1">
        <v>833</v>
      </c>
      <c r="P247" s="1"/>
      <c r="Q247" s="1"/>
      <c r="R247" s="1"/>
      <c r="S247" s="1">
        <v>772</v>
      </c>
      <c r="T247" s="1">
        <v>1045</v>
      </c>
      <c r="U247" s="1">
        <v>1143</v>
      </c>
      <c r="V247" s="88">
        <v>1300</v>
      </c>
      <c r="W247" s="88"/>
      <c r="X247" s="1"/>
    </row>
    <row r="248" spans="1:24" ht="21.9" x14ac:dyDescent="0.55000000000000004">
      <c r="A248" s="75" t="s">
        <v>189</v>
      </c>
      <c r="B248" s="75"/>
      <c r="C248" s="1"/>
      <c r="D248" s="1"/>
      <c r="E248" s="1"/>
      <c r="F248" s="1"/>
      <c r="G248" s="1"/>
      <c r="H248" s="1"/>
      <c r="I248" s="1">
        <v>5.3</v>
      </c>
      <c r="J248" s="1">
        <v>5.3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88"/>
      <c r="W248" s="88"/>
      <c r="X248" s="1"/>
    </row>
    <row r="249" spans="1:24" ht="21.9" x14ac:dyDescent="0.55000000000000004">
      <c r="A249" s="75" t="s">
        <v>190</v>
      </c>
      <c r="B249" s="7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88"/>
      <c r="W249" s="88"/>
      <c r="X249" s="1"/>
    </row>
    <row r="250" spans="1:24" ht="21.9" x14ac:dyDescent="0.55000000000000004">
      <c r="A250" s="75" t="s">
        <v>191</v>
      </c>
      <c r="B250" s="75"/>
      <c r="C250" s="1">
        <v>34.83</v>
      </c>
      <c r="D250" s="1">
        <v>35.700000000000003</v>
      </c>
      <c r="E250" s="1">
        <v>46.390999999999998</v>
      </c>
      <c r="F250" s="1">
        <v>46.494999999999997</v>
      </c>
      <c r="G250" s="1">
        <v>34.625</v>
      </c>
      <c r="H250" s="1">
        <v>33.465000000000003</v>
      </c>
      <c r="I250" s="1">
        <v>30.63</v>
      </c>
      <c r="J250" s="1">
        <v>30.117000000000001</v>
      </c>
      <c r="K250" s="1">
        <v>29.542000000000002</v>
      </c>
      <c r="L250" s="1">
        <v>30.125</v>
      </c>
      <c r="M250" s="1">
        <v>29.32</v>
      </c>
      <c r="N250" s="1">
        <v>28.041</v>
      </c>
      <c r="O250" s="1">
        <v>26.526</v>
      </c>
      <c r="P250" s="1"/>
      <c r="Q250" s="1"/>
      <c r="R250" s="1"/>
      <c r="S250" s="1">
        <v>4.1829999999999998</v>
      </c>
      <c r="T250" s="1">
        <v>4.649</v>
      </c>
      <c r="U250" s="1">
        <v>4.6769999999999996</v>
      </c>
      <c r="V250" s="88">
        <v>4.4649999999999999</v>
      </c>
      <c r="W250" s="88"/>
      <c r="X250" s="1"/>
    </row>
    <row r="251" spans="1:24" ht="21.9" x14ac:dyDescent="0.55000000000000004">
      <c r="A251" s="75" t="s">
        <v>192</v>
      </c>
      <c r="B251" s="75"/>
      <c r="C251" s="1">
        <v>8207888800</v>
      </c>
      <c r="D251" s="1">
        <v>7766413400</v>
      </c>
      <c r="E251" s="1">
        <v>6071623294</v>
      </c>
      <c r="F251" s="1">
        <v>4825359562</v>
      </c>
      <c r="G251" s="1">
        <v>3946195225</v>
      </c>
      <c r="H251" s="1">
        <v>4437997750</v>
      </c>
      <c r="I251" s="1">
        <v>6063721850</v>
      </c>
      <c r="J251" s="1">
        <v>5578149368</v>
      </c>
      <c r="K251" s="1">
        <v>7473408737</v>
      </c>
      <c r="L251" s="1">
        <v>7123028650</v>
      </c>
      <c r="M251" s="1">
        <v>6462480830</v>
      </c>
      <c r="N251" s="1">
        <v>6015011312</v>
      </c>
      <c r="O251" s="1">
        <v>4869531975</v>
      </c>
      <c r="P251" s="1">
        <v>5467867828</v>
      </c>
      <c r="Q251" s="1"/>
      <c r="R251" s="1"/>
      <c r="S251" s="1"/>
      <c r="T251" s="1"/>
      <c r="U251" s="1">
        <v>10308852</v>
      </c>
      <c r="V251" s="88">
        <v>627569034</v>
      </c>
      <c r="W251" s="88">
        <v>680147821</v>
      </c>
      <c r="X251" s="1"/>
    </row>
    <row r="252" spans="1:24" ht="21.9" x14ac:dyDescent="0.55000000000000004">
      <c r="A252" s="75" t="s">
        <v>193</v>
      </c>
      <c r="B252" s="7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88"/>
      <c r="W252" s="88"/>
      <c r="X252" s="1"/>
    </row>
    <row r="253" spans="1:24" ht="21.9" x14ac:dyDescent="0.55000000000000004">
      <c r="A253" s="75" t="s">
        <v>194</v>
      </c>
      <c r="B253" s="75"/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111</v>
      </c>
      <c r="J253" s="1">
        <v>94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/>
      <c r="Q253" s="1"/>
      <c r="R253" s="1"/>
      <c r="S253" s="1">
        <v>231</v>
      </c>
      <c r="T253" s="1">
        <v>384</v>
      </c>
      <c r="U253" s="1">
        <v>1196</v>
      </c>
      <c r="V253" s="88">
        <v>629</v>
      </c>
      <c r="W253" s="88"/>
      <c r="X253" s="1"/>
    </row>
    <row r="254" spans="1:24" ht="32.4" x14ac:dyDescent="0.55000000000000004">
      <c r="A254" s="75" t="s">
        <v>195</v>
      </c>
      <c r="B254" s="75"/>
      <c r="C254" s="1"/>
      <c r="D254" s="1"/>
      <c r="E254" s="1"/>
      <c r="F254" s="1">
        <v>0</v>
      </c>
      <c r="G254" s="1"/>
      <c r="H254" s="1"/>
      <c r="I254" s="1"/>
      <c r="J254" s="1"/>
      <c r="K254" s="1">
        <v>0</v>
      </c>
      <c r="L254" s="1">
        <v>0</v>
      </c>
      <c r="M254" s="1">
        <v>595</v>
      </c>
      <c r="N254" s="1">
        <v>1404</v>
      </c>
      <c r="O254" s="1">
        <v>1465</v>
      </c>
      <c r="P254" s="1"/>
      <c r="Q254" s="1"/>
      <c r="R254" s="1"/>
      <c r="S254" s="1">
        <v>6865</v>
      </c>
      <c r="T254" s="1">
        <v>5660</v>
      </c>
      <c r="U254" s="1">
        <v>6059</v>
      </c>
      <c r="V254" s="88">
        <v>8000</v>
      </c>
      <c r="W254" s="88"/>
      <c r="X254" s="1"/>
    </row>
    <row r="255" spans="1:24" ht="32.4" x14ac:dyDescent="0.55000000000000004">
      <c r="A255" s="75" t="s">
        <v>196</v>
      </c>
      <c r="B255" s="75"/>
      <c r="C255" s="1"/>
      <c r="D255" s="1"/>
      <c r="E255" s="1"/>
      <c r="F255" s="1">
        <v>0</v>
      </c>
      <c r="G255" s="1"/>
      <c r="H255" s="1"/>
      <c r="I255" s="1"/>
      <c r="J255" s="1"/>
      <c r="K255" s="1">
        <v>0</v>
      </c>
      <c r="L255" s="1">
        <v>24</v>
      </c>
      <c r="M255" s="1">
        <v>1155</v>
      </c>
      <c r="N255" s="1">
        <v>1291</v>
      </c>
      <c r="O255" s="1">
        <v>790</v>
      </c>
      <c r="P255" s="1"/>
      <c r="Q255" s="1"/>
      <c r="R255" s="1"/>
      <c r="S255" s="1">
        <v>4872</v>
      </c>
      <c r="T255" s="1">
        <v>4199</v>
      </c>
      <c r="U255" s="1">
        <v>10193</v>
      </c>
      <c r="V255" s="88">
        <v>7391</v>
      </c>
      <c r="W255" s="88"/>
      <c r="X255" s="1"/>
    </row>
    <row r="256" spans="1:24" ht="32.4" x14ac:dyDescent="0.55000000000000004">
      <c r="A256" s="75" t="s">
        <v>197</v>
      </c>
      <c r="B256" s="75"/>
      <c r="C256" s="1"/>
      <c r="D256" s="1"/>
      <c r="E256" s="1"/>
      <c r="F256" s="1">
        <v>0</v>
      </c>
      <c r="G256" s="1"/>
      <c r="H256" s="1"/>
      <c r="I256" s="1"/>
      <c r="J256" s="1"/>
      <c r="K256" s="1">
        <v>0</v>
      </c>
      <c r="L256" s="1">
        <v>400</v>
      </c>
      <c r="M256" s="1">
        <v>500</v>
      </c>
      <c r="N256" s="1">
        <v>701</v>
      </c>
      <c r="O256" s="1">
        <v>400</v>
      </c>
      <c r="P256" s="1"/>
      <c r="Q256" s="1"/>
      <c r="R256" s="1"/>
      <c r="S256" s="1">
        <v>2354</v>
      </c>
      <c r="T256" s="1">
        <v>9803</v>
      </c>
      <c r="U256" s="1">
        <v>5081</v>
      </c>
      <c r="V256" s="88">
        <v>7745</v>
      </c>
      <c r="W256" s="88"/>
      <c r="X256" s="1"/>
    </row>
    <row r="257" spans="1:24" ht="32.4" x14ac:dyDescent="0.55000000000000004">
      <c r="A257" s="75" t="s">
        <v>198</v>
      </c>
      <c r="B257" s="75"/>
      <c r="C257" s="1"/>
      <c r="D257" s="1"/>
      <c r="E257" s="1"/>
      <c r="F257" s="1">
        <v>200</v>
      </c>
      <c r="G257" s="1"/>
      <c r="H257" s="1"/>
      <c r="I257" s="1"/>
      <c r="J257" s="1"/>
      <c r="K257" s="1">
        <v>599</v>
      </c>
      <c r="L257" s="1">
        <v>600</v>
      </c>
      <c r="M257" s="1">
        <v>700</v>
      </c>
      <c r="N257" s="1">
        <v>400</v>
      </c>
      <c r="O257" s="1">
        <v>0</v>
      </c>
      <c r="P257" s="1"/>
      <c r="Q257" s="1"/>
      <c r="R257" s="1"/>
      <c r="S257" s="1">
        <v>9456</v>
      </c>
      <c r="T257" s="1">
        <v>3542</v>
      </c>
      <c r="U257" s="1">
        <v>10657</v>
      </c>
      <c r="V257" s="88">
        <v>3321</v>
      </c>
      <c r="W257" s="88"/>
      <c r="X257" s="1"/>
    </row>
    <row r="258" spans="1:24" ht="21.9" x14ac:dyDescent="0.55000000000000004">
      <c r="A258" s="75" t="s">
        <v>199</v>
      </c>
      <c r="B258" s="75"/>
      <c r="C258" s="1">
        <v>500</v>
      </c>
      <c r="D258" s="1">
        <v>500</v>
      </c>
      <c r="E258" s="1">
        <v>500</v>
      </c>
      <c r="F258" s="1">
        <v>500</v>
      </c>
      <c r="G258" s="1"/>
      <c r="H258" s="1"/>
      <c r="I258" s="1"/>
      <c r="J258" s="1"/>
      <c r="K258" s="1">
        <v>0</v>
      </c>
      <c r="L258" s="1">
        <v>200</v>
      </c>
      <c r="M258" s="1">
        <v>0</v>
      </c>
      <c r="N258" s="1"/>
      <c r="O258" s="1"/>
      <c r="P258" s="1"/>
      <c r="Q258" s="1"/>
      <c r="R258" s="1"/>
      <c r="S258" s="1">
        <v>1251</v>
      </c>
      <c r="T258" s="1">
        <v>15325</v>
      </c>
      <c r="U258" s="1">
        <v>18181</v>
      </c>
      <c r="V258" s="88">
        <v>15720</v>
      </c>
      <c r="W258" s="88"/>
      <c r="X258" s="1"/>
    </row>
    <row r="259" spans="1:24" ht="21.9" x14ac:dyDescent="0.55000000000000004">
      <c r="A259" s="75" t="s">
        <v>200</v>
      </c>
      <c r="B259" s="75"/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920</v>
      </c>
      <c r="O259" s="1">
        <v>872</v>
      </c>
      <c r="P259" s="1"/>
      <c r="Q259" s="1"/>
      <c r="R259" s="1"/>
      <c r="S259" s="1">
        <v>39102</v>
      </c>
      <c r="T259" s="1">
        <v>37571</v>
      </c>
      <c r="U259" s="1">
        <v>21579</v>
      </c>
      <c r="V259" s="88">
        <v>36537</v>
      </c>
      <c r="W259" s="88"/>
      <c r="X259" s="1"/>
    </row>
    <row r="260" spans="1:24" ht="32.4" x14ac:dyDescent="0.55000000000000004">
      <c r="A260" s="75" t="s">
        <v>201</v>
      </c>
      <c r="B260" s="75"/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/>
      <c r="Q260" s="1"/>
      <c r="R260" s="1"/>
      <c r="S260" s="1">
        <v>-966</v>
      </c>
      <c r="T260" s="1">
        <v>-823</v>
      </c>
      <c r="U260" s="1">
        <v>-718</v>
      </c>
      <c r="V260" s="88">
        <v>-609</v>
      </c>
      <c r="W260" s="88"/>
      <c r="X260" s="1"/>
    </row>
    <row r="261" spans="1:24" ht="21.9" x14ac:dyDescent="0.55000000000000004">
      <c r="A261" s="75" t="s">
        <v>202</v>
      </c>
      <c r="B261" s="75"/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0.16</v>
      </c>
      <c r="P261" s="1">
        <v>0.26</v>
      </c>
      <c r="Q261" s="1"/>
      <c r="R261" s="1"/>
      <c r="S261" s="1"/>
      <c r="T261" s="1">
        <v>0</v>
      </c>
      <c r="U261" s="1">
        <v>0</v>
      </c>
      <c r="V261" s="88">
        <v>0</v>
      </c>
      <c r="W261" s="88">
        <v>0</v>
      </c>
      <c r="X261" s="1"/>
    </row>
    <row r="262" spans="1:24" ht="21.9" x14ac:dyDescent="0.55000000000000004">
      <c r="A262" s="75" t="s">
        <v>203</v>
      </c>
      <c r="B262" s="75"/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278</v>
      </c>
      <c r="P262" s="1"/>
      <c r="Q262" s="1"/>
      <c r="R262" s="1"/>
      <c r="S262" s="1">
        <v>0</v>
      </c>
      <c r="T262" s="1">
        <v>0</v>
      </c>
      <c r="U262" s="1">
        <v>0</v>
      </c>
      <c r="V262" s="88">
        <v>0</v>
      </c>
      <c r="W262" s="88"/>
      <c r="X262" s="1"/>
    </row>
    <row r="263" spans="1:24" ht="21.9" x14ac:dyDescent="0.55000000000000004">
      <c r="A263" s="75" t="s">
        <v>204</v>
      </c>
      <c r="B263" s="75"/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/>
      <c r="Q263" s="1"/>
      <c r="R263" s="1"/>
      <c r="S263" s="1">
        <v>0</v>
      </c>
      <c r="T263" s="1">
        <v>0</v>
      </c>
      <c r="U263" s="1">
        <v>0</v>
      </c>
      <c r="V263" s="88">
        <v>0</v>
      </c>
      <c r="W263" s="88">
        <v>0</v>
      </c>
      <c r="X263" s="1"/>
    </row>
    <row r="264" spans="1:24" x14ac:dyDescent="0.55000000000000004">
      <c r="A264" s="75" t="s">
        <v>205</v>
      </c>
      <c r="B264" s="75"/>
      <c r="C264" s="1">
        <v>40</v>
      </c>
      <c r="D264" s="1">
        <v>34.6</v>
      </c>
      <c r="E264" s="1">
        <v>39.1</v>
      </c>
      <c r="F264" s="1">
        <v>46</v>
      </c>
      <c r="G264" s="1">
        <v>56</v>
      </c>
      <c r="H264" s="1">
        <v>66.099999999999994</v>
      </c>
      <c r="I264" s="1">
        <v>90.5</v>
      </c>
      <c r="J264" s="1">
        <v>88.2</v>
      </c>
      <c r="K264" s="1">
        <v>78.900000000000006</v>
      </c>
      <c r="L264" s="1">
        <v>96</v>
      </c>
      <c r="M264" s="1">
        <v>103.3</v>
      </c>
      <c r="N264" s="1">
        <v>109.4</v>
      </c>
      <c r="O264" s="1">
        <v>111.3</v>
      </c>
      <c r="P264" s="1"/>
      <c r="Q264" s="1"/>
      <c r="R264" s="1"/>
      <c r="S264" s="1">
        <v>138</v>
      </c>
      <c r="T264" s="1">
        <v>145</v>
      </c>
      <c r="U264" s="1">
        <v>157</v>
      </c>
      <c r="V264" s="88">
        <v>165</v>
      </c>
      <c r="W264" s="88"/>
      <c r="X264" s="1"/>
    </row>
    <row r="265" spans="1:24" ht="21.9" x14ac:dyDescent="0.55000000000000004">
      <c r="A265" s="75" t="s">
        <v>206</v>
      </c>
      <c r="B265" s="75"/>
      <c r="C265" s="1">
        <v>13435</v>
      </c>
      <c r="D265" s="1">
        <v>13535</v>
      </c>
      <c r="E265" s="1">
        <v>15470</v>
      </c>
      <c r="F265" s="1">
        <v>19311</v>
      </c>
      <c r="G265" s="1">
        <v>23215</v>
      </c>
      <c r="H265" s="1">
        <v>23109</v>
      </c>
      <c r="I265" s="1">
        <v>25635</v>
      </c>
      <c r="J265" s="1">
        <v>27561</v>
      </c>
      <c r="K265" s="1">
        <v>26500</v>
      </c>
      <c r="L265" s="1">
        <v>33652</v>
      </c>
      <c r="M265" s="1">
        <v>38599</v>
      </c>
      <c r="N265" s="1">
        <v>44533</v>
      </c>
      <c r="O265" s="1">
        <v>47540</v>
      </c>
      <c r="P265" s="1"/>
      <c r="Q265" s="1"/>
      <c r="R265" s="1"/>
      <c r="S265" s="1">
        <v>118206</v>
      </c>
      <c r="T265" s="1">
        <v>122281</v>
      </c>
      <c r="U265" s="1">
        <v>111820</v>
      </c>
      <c r="V265" s="88">
        <v>118861</v>
      </c>
      <c r="W265" s="88">
        <v>123415</v>
      </c>
      <c r="X265" s="1"/>
    </row>
    <row r="266" spans="1:24" ht="32.4" x14ac:dyDescent="0.55000000000000004">
      <c r="A266" s="75" t="s">
        <v>207</v>
      </c>
      <c r="B266" s="75"/>
      <c r="C266" s="1"/>
      <c r="D266" s="1"/>
      <c r="E266" s="1"/>
      <c r="F266" s="1"/>
      <c r="G266" s="1"/>
      <c r="H266" s="1"/>
      <c r="I266" s="1"/>
      <c r="J266" s="1">
        <v>-16</v>
      </c>
      <c r="K266" s="1">
        <v>-11</v>
      </c>
      <c r="L266" s="1">
        <v>-40</v>
      </c>
      <c r="M266" s="1">
        <v>39</v>
      </c>
      <c r="N266" s="1">
        <v>-35</v>
      </c>
      <c r="O266" s="1">
        <v>-68</v>
      </c>
      <c r="P266" s="1"/>
      <c r="Q266" s="1"/>
      <c r="R266" s="1"/>
      <c r="S266" s="1">
        <v>-612</v>
      </c>
      <c r="T266" s="1">
        <v>179</v>
      </c>
      <c r="U266" s="1">
        <v>-452</v>
      </c>
      <c r="V266" s="88">
        <v>-678</v>
      </c>
      <c r="W266" s="88"/>
      <c r="X266" s="1"/>
    </row>
    <row r="267" spans="1:24" ht="32.4" x14ac:dyDescent="0.55000000000000004">
      <c r="A267" s="75" t="s">
        <v>208</v>
      </c>
      <c r="B267" s="75"/>
      <c r="C267" s="1"/>
      <c r="D267" s="1"/>
      <c r="E267" s="1"/>
      <c r="F267" s="1"/>
      <c r="G267" s="1"/>
      <c r="H267" s="1"/>
      <c r="I267" s="1">
        <v>-37</v>
      </c>
      <c r="J267" s="1">
        <v>-30</v>
      </c>
      <c r="K267" s="1">
        <v>115</v>
      </c>
      <c r="L267" s="1">
        <v>-59</v>
      </c>
      <c r="M267" s="1">
        <v>4</v>
      </c>
      <c r="N267" s="1">
        <v>5</v>
      </c>
      <c r="O267" s="1">
        <v>-18</v>
      </c>
      <c r="P267" s="1"/>
      <c r="Q267" s="1"/>
      <c r="R267" s="1"/>
      <c r="S267" s="1">
        <v>-77</v>
      </c>
      <c r="T267" s="1">
        <v>-113</v>
      </c>
      <c r="U267" s="1">
        <v>-206</v>
      </c>
      <c r="V267" s="88">
        <v>-162</v>
      </c>
      <c r="W267" s="88"/>
      <c r="X267" s="1"/>
    </row>
    <row r="268" spans="1:24" ht="21.9" x14ac:dyDescent="0.55000000000000004">
      <c r="A268" s="75" t="s">
        <v>209</v>
      </c>
      <c r="B268" s="75"/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/>
      <c r="Q268" s="1"/>
      <c r="R268" s="1"/>
      <c r="S268" s="1">
        <v>0</v>
      </c>
      <c r="T268" s="1">
        <v>0</v>
      </c>
      <c r="U268" s="1">
        <v>0</v>
      </c>
      <c r="V268" s="88">
        <v>0</v>
      </c>
      <c r="W268" s="88"/>
      <c r="X268" s="1"/>
    </row>
    <row r="269" spans="1:24" ht="21.9" x14ac:dyDescent="0.55000000000000004">
      <c r="A269" s="75" t="s">
        <v>210</v>
      </c>
      <c r="B269" s="7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88"/>
      <c r="W269" s="88"/>
      <c r="X269" s="1"/>
    </row>
    <row r="270" spans="1:24" ht="21.9" x14ac:dyDescent="0.55000000000000004">
      <c r="A270" s="75" t="s">
        <v>211</v>
      </c>
      <c r="B270" s="7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88"/>
      <c r="W270" s="88"/>
      <c r="X270" s="1"/>
    </row>
    <row r="271" spans="1:24" ht="21.9" x14ac:dyDescent="0.55000000000000004">
      <c r="A271" s="75" t="s">
        <v>212</v>
      </c>
      <c r="B271" s="75"/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/>
      <c r="Q271" s="1"/>
      <c r="R271" s="1"/>
      <c r="S271" s="1">
        <v>0</v>
      </c>
      <c r="T271" s="1">
        <v>0</v>
      </c>
      <c r="U271" s="1">
        <v>0</v>
      </c>
      <c r="V271" s="88">
        <v>0</v>
      </c>
      <c r="W271" s="88">
        <v>0</v>
      </c>
      <c r="X271" s="1"/>
    </row>
    <row r="272" spans="1:24" ht="21.9" x14ac:dyDescent="0.55000000000000004">
      <c r="A272" s="75" t="s">
        <v>213</v>
      </c>
      <c r="B272" s="7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88"/>
      <c r="W272" s="88"/>
      <c r="X272" s="1"/>
    </row>
    <row r="273" spans="1:24" x14ac:dyDescent="0.55000000000000004">
      <c r="A273" s="75" t="s">
        <v>214</v>
      </c>
      <c r="B273" s="75"/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1">
        <v>0</v>
      </c>
      <c r="T273" s="1">
        <v>0</v>
      </c>
      <c r="U273" s="1">
        <v>0</v>
      </c>
      <c r="V273" s="88">
        <v>0</v>
      </c>
      <c r="W273" s="88"/>
      <c r="X273" s="1"/>
    </row>
    <row r="274" spans="1:24" x14ac:dyDescent="0.55000000000000004">
      <c r="A274" s="75" t="s">
        <v>215</v>
      </c>
      <c r="B274" s="7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88"/>
      <c r="W274" s="88"/>
      <c r="X274" s="1"/>
    </row>
    <row r="275" spans="1:24" ht="21.9" x14ac:dyDescent="0.55000000000000004">
      <c r="A275" s="75" t="s">
        <v>216</v>
      </c>
      <c r="B275" s="75"/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/>
      <c r="Q275" s="1"/>
      <c r="R275" s="1"/>
      <c r="S275" s="1">
        <v>0</v>
      </c>
      <c r="T275" s="1">
        <v>0</v>
      </c>
      <c r="U275" s="1">
        <v>0</v>
      </c>
      <c r="V275" s="88">
        <v>0</v>
      </c>
      <c r="W275" s="88"/>
      <c r="X275" s="1"/>
    </row>
    <row r="276" spans="1:24" ht="21.9" x14ac:dyDescent="0.55000000000000004">
      <c r="A276" s="75" t="s">
        <v>217</v>
      </c>
      <c r="B276" s="75"/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111</v>
      </c>
      <c r="J276" s="1">
        <v>94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/>
      <c r="Q276" s="1"/>
      <c r="R276" s="1"/>
      <c r="S276" s="1">
        <v>231</v>
      </c>
      <c r="T276" s="1">
        <v>384</v>
      </c>
      <c r="U276" s="1">
        <v>1196</v>
      </c>
      <c r="V276" s="88">
        <v>629</v>
      </c>
      <c r="W276" s="88"/>
      <c r="X276" s="1"/>
    </row>
    <row r="277" spans="1:24" ht="21.9" x14ac:dyDescent="0.55000000000000004">
      <c r="A277" s="75" t="s">
        <v>218</v>
      </c>
      <c r="B277" s="75"/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111</v>
      </c>
      <c r="J277" s="1">
        <v>94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/>
      <c r="Q277" s="1"/>
      <c r="R277" s="1"/>
      <c r="S277" s="1">
        <v>231</v>
      </c>
      <c r="T277" s="1">
        <v>384</v>
      </c>
      <c r="U277" s="1">
        <v>1196</v>
      </c>
      <c r="V277" s="88">
        <v>629</v>
      </c>
      <c r="W277" s="88"/>
      <c r="X277" s="1"/>
    </row>
    <row r="278" spans="1:24" ht="32.4" x14ac:dyDescent="0.55000000000000004">
      <c r="A278" s="75" t="s">
        <v>219</v>
      </c>
      <c r="B278" s="75"/>
      <c r="C278" s="1">
        <v>323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/>
      <c r="Q278" s="1"/>
      <c r="R278" s="1"/>
      <c r="S278" s="1">
        <v>0</v>
      </c>
      <c r="T278" s="1">
        <v>0</v>
      </c>
      <c r="U278" s="1">
        <v>0</v>
      </c>
      <c r="V278" s="88">
        <v>1780</v>
      </c>
      <c r="W278" s="88"/>
      <c r="X278" s="1"/>
    </row>
    <row r="279" spans="1:24" ht="21.9" x14ac:dyDescent="0.55000000000000004">
      <c r="A279" s="75" t="s">
        <v>220</v>
      </c>
      <c r="B279" s="75"/>
      <c r="C279" s="1">
        <v>17.4375</v>
      </c>
      <c r="D279" s="1">
        <v>27.18</v>
      </c>
      <c r="E279" s="1">
        <v>26.74</v>
      </c>
      <c r="F279" s="1">
        <v>33.979999999999997</v>
      </c>
      <c r="G279" s="1">
        <v>42.14</v>
      </c>
      <c r="H279" s="1">
        <v>29.95</v>
      </c>
      <c r="I279" s="1">
        <v>25.09</v>
      </c>
      <c r="J279" s="1">
        <v>24.51</v>
      </c>
      <c r="K279" s="1">
        <v>10.24</v>
      </c>
      <c r="L279" s="1">
        <v>14.36</v>
      </c>
      <c r="M279" s="1">
        <v>13.55</v>
      </c>
      <c r="N279" s="1">
        <v>14.63</v>
      </c>
      <c r="O279" s="1">
        <v>10.14</v>
      </c>
      <c r="P279" s="1">
        <v>13.86</v>
      </c>
      <c r="Q279" s="1"/>
      <c r="R279" s="1"/>
      <c r="S279" s="1"/>
      <c r="T279" s="1"/>
      <c r="U279" s="1">
        <v>48.87</v>
      </c>
      <c r="V279" s="88">
        <v>51.39</v>
      </c>
      <c r="W279" s="88">
        <v>73.290000000000006</v>
      </c>
      <c r="X279" s="1"/>
    </row>
    <row r="280" spans="1:24" ht="21.9" x14ac:dyDescent="0.55000000000000004">
      <c r="A280" s="75" t="s">
        <v>221</v>
      </c>
      <c r="B280" s="75"/>
      <c r="C280" s="1">
        <v>59.6875</v>
      </c>
      <c r="D280" s="1">
        <v>31.32</v>
      </c>
      <c r="E280" s="1">
        <v>31.06</v>
      </c>
      <c r="F280" s="1">
        <v>37.18</v>
      </c>
      <c r="G280" s="1">
        <v>42.57</v>
      </c>
      <c r="H280" s="1">
        <v>42.3</v>
      </c>
      <c r="I280" s="1">
        <v>32.24</v>
      </c>
      <c r="J280" s="1">
        <v>30.77</v>
      </c>
      <c r="K280" s="1">
        <v>26.04</v>
      </c>
      <c r="L280" s="1">
        <v>17.260000000000002</v>
      </c>
      <c r="M280" s="1">
        <v>17.52</v>
      </c>
      <c r="N280" s="1">
        <v>17.600000000000001</v>
      </c>
      <c r="O280" s="1">
        <v>18.36</v>
      </c>
      <c r="P280" s="1">
        <v>14.64</v>
      </c>
      <c r="Q280" s="1"/>
      <c r="R280" s="1"/>
      <c r="S280" s="1"/>
      <c r="T280" s="1"/>
      <c r="U280" s="1">
        <v>48.87</v>
      </c>
      <c r="V280" s="88">
        <v>70.552999999999997</v>
      </c>
      <c r="W280" s="88">
        <v>75.39</v>
      </c>
      <c r="X280" s="1"/>
    </row>
    <row r="281" spans="1:24" ht="21.9" x14ac:dyDescent="0.55000000000000004">
      <c r="A281" s="75" t="s">
        <v>222</v>
      </c>
      <c r="B281" s="75"/>
      <c r="C281" s="1">
        <v>16.25</v>
      </c>
      <c r="D281" s="1">
        <v>16.010000000000002</v>
      </c>
      <c r="E281" s="1">
        <v>21.9</v>
      </c>
      <c r="F281" s="1">
        <v>22.59</v>
      </c>
      <c r="G281" s="1">
        <v>31.14</v>
      </c>
      <c r="H281" s="1">
        <v>28.62</v>
      </c>
      <c r="I281" s="1">
        <v>18.95</v>
      </c>
      <c r="J281" s="1">
        <v>21.61</v>
      </c>
      <c r="K281" s="1">
        <v>8.7200000000000006</v>
      </c>
      <c r="L281" s="1">
        <v>7.84</v>
      </c>
      <c r="M281" s="1">
        <v>11.34</v>
      </c>
      <c r="N281" s="1">
        <v>12.99</v>
      </c>
      <c r="O281" s="1">
        <v>8.69</v>
      </c>
      <c r="P281" s="1">
        <v>10.3</v>
      </c>
      <c r="Q281" s="1"/>
      <c r="R281" s="1"/>
      <c r="S281" s="1"/>
      <c r="T281" s="1"/>
      <c r="U281" s="1">
        <v>44.77</v>
      </c>
      <c r="V281" s="88">
        <v>42.02</v>
      </c>
      <c r="W281" s="88">
        <v>25.51</v>
      </c>
      <c r="X281" s="1"/>
    </row>
    <row r="282" spans="1:24" ht="21.9" x14ac:dyDescent="0.55000000000000004">
      <c r="A282" s="75" t="s">
        <v>223</v>
      </c>
      <c r="B282" s="75"/>
      <c r="C282" s="1">
        <v>26.125</v>
      </c>
      <c r="D282" s="1">
        <v>27.49</v>
      </c>
      <c r="E282" s="1">
        <v>23.86</v>
      </c>
      <c r="F282" s="1">
        <v>33.44</v>
      </c>
      <c r="G282" s="1">
        <v>41.76</v>
      </c>
      <c r="H282" s="1">
        <v>29.31</v>
      </c>
      <c r="I282" s="1">
        <v>24.22</v>
      </c>
      <c r="J282" s="1">
        <v>20.04</v>
      </c>
      <c r="K282" s="1">
        <v>9.5</v>
      </c>
      <c r="L282" s="1">
        <v>12.9</v>
      </c>
      <c r="M282" s="1">
        <v>13.16</v>
      </c>
      <c r="N282" s="1">
        <v>17.23</v>
      </c>
      <c r="O282" s="1">
        <v>13.24</v>
      </c>
      <c r="P282" s="1">
        <v>13.86</v>
      </c>
      <c r="Q282" s="1"/>
      <c r="R282" s="1"/>
      <c r="S282" s="1"/>
      <c r="T282" s="1"/>
      <c r="U282" s="1">
        <v>48.59</v>
      </c>
      <c r="V282" s="88">
        <v>48.77</v>
      </c>
      <c r="W282" s="88">
        <v>72.89</v>
      </c>
      <c r="X282" s="1"/>
    </row>
    <row r="283" spans="1:24" ht="21.9" x14ac:dyDescent="0.55000000000000004">
      <c r="A283" s="75" t="s">
        <v>224</v>
      </c>
      <c r="B283" s="75"/>
      <c r="C283" s="1">
        <v>69</v>
      </c>
      <c r="D283" s="1">
        <v>68</v>
      </c>
      <c r="E283" s="1">
        <v>71</v>
      </c>
      <c r="F283" s="1">
        <v>84</v>
      </c>
      <c r="G283" s="1">
        <v>78</v>
      </c>
      <c r="H283" s="1">
        <v>97</v>
      </c>
      <c r="I283" s="1">
        <v>126</v>
      </c>
      <c r="J283" s="1">
        <v>103</v>
      </c>
      <c r="K283" s="1">
        <v>112</v>
      </c>
      <c r="L283" s="1">
        <v>115</v>
      </c>
      <c r="M283" s="1">
        <v>96</v>
      </c>
      <c r="N283" s="1">
        <v>63</v>
      </c>
      <c r="O283" s="1">
        <v>72</v>
      </c>
      <c r="P283" s="1"/>
      <c r="Q283" s="1"/>
      <c r="R283" s="1"/>
      <c r="S283" s="1">
        <v>46</v>
      </c>
      <c r="T283" s="1"/>
      <c r="U283" s="1"/>
      <c r="V283" s="88">
        <v>203</v>
      </c>
      <c r="W283" s="88"/>
      <c r="X283" s="1"/>
    </row>
    <row r="284" spans="1:24" ht="21.9" x14ac:dyDescent="0.55000000000000004">
      <c r="A284" s="75" t="s">
        <v>225</v>
      </c>
      <c r="B284" s="75"/>
      <c r="C284" s="1">
        <v>37</v>
      </c>
      <c r="D284" s="1">
        <v>40</v>
      </c>
      <c r="E284" s="1">
        <v>45</v>
      </c>
      <c r="F284" s="1">
        <v>53</v>
      </c>
      <c r="G284" s="1">
        <v>52</v>
      </c>
      <c r="H284" s="1">
        <v>67</v>
      </c>
      <c r="I284" s="1">
        <v>79</v>
      </c>
      <c r="J284" s="1">
        <v>92</v>
      </c>
      <c r="K284" s="1">
        <v>89</v>
      </c>
      <c r="L284" s="1">
        <v>112</v>
      </c>
      <c r="M284" s="1">
        <v>106</v>
      </c>
      <c r="N284" s="1">
        <v>107</v>
      </c>
      <c r="O284" s="1">
        <v>137</v>
      </c>
      <c r="P284" s="1"/>
      <c r="Q284" s="1"/>
      <c r="R284" s="1"/>
      <c r="S284" s="1">
        <v>443</v>
      </c>
      <c r="T284" s="1">
        <v>405</v>
      </c>
      <c r="U284" s="1">
        <v>371</v>
      </c>
      <c r="V284" s="88">
        <v>458</v>
      </c>
      <c r="W284" s="88"/>
      <c r="X284" s="1"/>
    </row>
    <row r="285" spans="1:24" ht="21.9" x14ac:dyDescent="0.55000000000000004">
      <c r="A285" s="75" t="s">
        <v>226</v>
      </c>
      <c r="B285" s="75"/>
      <c r="C285" s="1">
        <v>30</v>
      </c>
      <c r="D285" s="1">
        <v>31</v>
      </c>
      <c r="E285" s="1">
        <v>35</v>
      </c>
      <c r="F285" s="1">
        <v>39</v>
      </c>
      <c r="G285" s="1">
        <v>40</v>
      </c>
      <c r="H285" s="1">
        <v>58</v>
      </c>
      <c r="I285" s="1">
        <v>72</v>
      </c>
      <c r="J285" s="1">
        <v>73</v>
      </c>
      <c r="K285" s="1">
        <v>77</v>
      </c>
      <c r="L285" s="1">
        <v>95</v>
      </c>
      <c r="M285" s="1">
        <v>71</v>
      </c>
      <c r="N285" s="1">
        <v>86</v>
      </c>
      <c r="O285" s="1">
        <v>132</v>
      </c>
      <c r="P285" s="1"/>
      <c r="Q285" s="1"/>
      <c r="R285" s="1"/>
      <c r="S285" s="1">
        <v>352</v>
      </c>
      <c r="T285" s="1">
        <v>345</v>
      </c>
      <c r="U285" s="1">
        <v>314</v>
      </c>
      <c r="V285" s="88">
        <v>380</v>
      </c>
      <c r="W285" s="88"/>
      <c r="X285" s="1"/>
    </row>
    <row r="286" spans="1:24" ht="21.9" x14ac:dyDescent="0.55000000000000004">
      <c r="A286" s="75" t="s">
        <v>227</v>
      </c>
      <c r="B286" s="75"/>
      <c r="C286" s="1">
        <v>26</v>
      </c>
      <c r="D286" s="1">
        <v>28</v>
      </c>
      <c r="E286" s="1">
        <v>21</v>
      </c>
      <c r="F286" s="1">
        <v>30</v>
      </c>
      <c r="G286" s="1">
        <v>36</v>
      </c>
      <c r="H286" s="1">
        <v>51</v>
      </c>
      <c r="I286" s="1">
        <v>56</v>
      </c>
      <c r="J286" s="1">
        <v>65</v>
      </c>
      <c r="K286" s="1">
        <v>63</v>
      </c>
      <c r="L286" s="1">
        <v>60</v>
      </c>
      <c r="M286" s="1">
        <v>53</v>
      </c>
      <c r="N286" s="1">
        <v>79</v>
      </c>
      <c r="O286" s="1">
        <v>106</v>
      </c>
      <c r="P286" s="1"/>
      <c r="Q286" s="1"/>
      <c r="R286" s="1"/>
      <c r="S286" s="1">
        <v>267</v>
      </c>
      <c r="T286" s="1">
        <v>275</v>
      </c>
      <c r="U286" s="1">
        <v>240</v>
      </c>
      <c r="V286" s="88">
        <v>292</v>
      </c>
      <c r="W286" s="88"/>
      <c r="X286" s="1"/>
    </row>
    <row r="287" spans="1:24" ht="21.9" x14ac:dyDescent="0.55000000000000004">
      <c r="A287" s="75" t="s">
        <v>228</v>
      </c>
      <c r="B287" s="75"/>
      <c r="C287" s="1">
        <v>182</v>
      </c>
      <c r="D287" s="1">
        <v>23</v>
      </c>
      <c r="E287" s="1">
        <v>15</v>
      </c>
      <c r="F287" s="1">
        <v>20</v>
      </c>
      <c r="G287" s="1">
        <v>28</v>
      </c>
      <c r="H287" s="1">
        <v>35</v>
      </c>
      <c r="I287" s="1">
        <v>47</v>
      </c>
      <c r="J287" s="1">
        <v>53</v>
      </c>
      <c r="K287" s="1">
        <v>42</v>
      </c>
      <c r="L287" s="1">
        <v>46</v>
      </c>
      <c r="M287" s="1">
        <v>44</v>
      </c>
      <c r="N287" s="1">
        <v>58</v>
      </c>
      <c r="O287" s="1">
        <v>86</v>
      </c>
      <c r="P287" s="1"/>
      <c r="Q287" s="1"/>
      <c r="R287" s="1"/>
      <c r="S287" s="1">
        <v>207</v>
      </c>
      <c r="T287" s="1">
        <v>204</v>
      </c>
      <c r="U287" s="1">
        <v>175</v>
      </c>
      <c r="V287" s="88">
        <v>201</v>
      </c>
      <c r="W287" s="88"/>
      <c r="X287" s="1"/>
    </row>
    <row r="288" spans="1:24" ht="21.9" x14ac:dyDescent="0.55000000000000004">
      <c r="A288" s="75" t="s">
        <v>229</v>
      </c>
      <c r="B288" s="75"/>
      <c r="C288" s="1">
        <v>279</v>
      </c>
      <c r="D288" s="1">
        <v>15</v>
      </c>
      <c r="E288" s="1">
        <v>14</v>
      </c>
      <c r="F288" s="1">
        <v>20</v>
      </c>
      <c r="G288" s="1">
        <v>18</v>
      </c>
      <c r="H288" s="1">
        <v>28</v>
      </c>
      <c r="I288" s="1">
        <v>35</v>
      </c>
      <c r="J288" s="1">
        <v>39</v>
      </c>
      <c r="K288" s="1">
        <v>34</v>
      </c>
      <c r="L288" s="1">
        <v>37</v>
      </c>
      <c r="M288" s="1">
        <v>33</v>
      </c>
      <c r="N288" s="1">
        <v>50</v>
      </c>
      <c r="O288" s="1">
        <v>53</v>
      </c>
      <c r="P288" s="1"/>
      <c r="Q288" s="1"/>
      <c r="R288" s="1"/>
      <c r="S288" s="1">
        <v>148</v>
      </c>
      <c r="T288" s="1">
        <v>131</v>
      </c>
      <c r="U288" s="1">
        <v>113</v>
      </c>
      <c r="V288" s="88">
        <v>131</v>
      </c>
      <c r="W288" s="88"/>
      <c r="X288" s="1"/>
    </row>
    <row r="289" spans="1:24" x14ac:dyDescent="0.55000000000000004">
      <c r="A289" s="75" t="s">
        <v>230</v>
      </c>
      <c r="B289" s="75"/>
      <c r="C289" s="1">
        <v>95</v>
      </c>
      <c r="D289" s="1">
        <v>93</v>
      </c>
      <c r="E289" s="1">
        <v>96</v>
      </c>
      <c r="F289" s="1">
        <v>76</v>
      </c>
      <c r="G289" s="1">
        <v>60</v>
      </c>
      <c r="H289" s="1">
        <v>70</v>
      </c>
      <c r="I289" s="1">
        <v>78</v>
      </c>
      <c r="J289" s="1">
        <v>118</v>
      </c>
      <c r="K289" s="1">
        <v>116</v>
      </c>
      <c r="L289" s="1">
        <v>93</v>
      </c>
      <c r="M289" s="1">
        <v>87</v>
      </c>
      <c r="N289" s="1">
        <v>107</v>
      </c>
      <c r="O289" s="1">
        <v>137</v>
      </c>
      <c r="P289" s="1"/>
      <c r="Q289" s="1"/>
      <c r="R289" s="1"/>
      <c r="S289" s="1">
        <v>279</v>
      </c>
      <c r="T289" s="1">
        <v>571</v>
      </c>
      <c r="U289" s="1">
        <v>457</v>
      </c>
      <c r="V289" s="88">
        <v>671</v>
      </c>
      <c r="W289" s="88"/>
      <c r="X289" s="1"/>
    </row>
    <row r="290" spans="1:24" x14ac:dyDescent="0.55000000000000004">
      <c r="A290" s="75" t="s">
        <v>231</v>
      </c>
      <c r="B290" s="7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88"/>
      <c r="W290" s="88"/>
      <c r="X290" s="1"/>
    </row>
    <row r="291" spans="1:24" ht="32.4" x14ac:dyDescent="0.55000000000000004">
      <c r="A291" s="75" t="s">
        <v>232</v>
      </c>
      <c r="B291" s="75"/>
      <c r="C291" s="1">
        <v>482</v>
      </c>
      <c r="D291" s="1">
        <v>321</v>
      </c>
      <c r="E291" s="1">
        <v>319</v>
      </c>
      <c r="F291" s="1">
        <v>330</v>
      </c>
      <c r="G291" s="1">
        <v>463</v>
      </c>
      <c r="H291" s="1">
        <v>463</v>
      </c>
      <c r="I291" s="1">
        <v>498</v>
      </c>
      <c r="J291" s="1">
        <v>693</v>
      </c>
      <c r="K291" s="1">
        <v>665</v>
      </c>
      <c r="L291" s="1">
        <v>624</v>
      </c>
      <c r="M291" s="1">
        <v>661</v>
      </c>
      <c r="N291" s="1">
        <v>856</v>
      </c>
      <c r="O291" s="1">
        <v>1072</v>
      </c>
      <c r="P291" s="1"/>
      <c r="Q291" s="1"/>
      <c r="R291" s="1"/>
      <c r="S291" s="1">
        <v>2636</v>
      </c>
      <c r="T291" s="1">
        <v>4384</v>
      </c>
      <c r="U291" s="1">
        <v>4604</v>
      </c>
      <c r="V291" s="88">
        <v>4992</v>
      </c>
      <c r="W291" s="88">
        <v>5275</v>
      </c>
      <c r="X291" s="1"/>
    </row>
    <row r="292" spans="1:24" ht="21.9" x14ac:dyDescent="0.55000000000000004">
      <c r="A292" s="75" t="s">
        <v>233</v>
      </c>
      <c r="B292" s="75"/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/>
      <c r="K292" s="1"/>
      <c r="L292" s="1"/>
      <c r="M292" s="1"/>
      <c r="N292" s="1"/>
      <c r="O292" s="1"/>
      <c r="P292" s="1"/>
      <c r="Q292" s="1"/>
      <c r="R292" s="1"/>
      <c r="S292" s="1">
        <v>372</v>
      </c>
      <c r="T292" s="1">
        <v>509</v>
      </c>
      <c r="U292" s="1">
        <v>466</v>
      </c>
      <c r="V292" s="88">
        <v>580</v>
      </c>
      <c r="W292" s="88"/>
      <c r="X292" s="1"/>
    </row>
    <row r="293" spans="1:24" ht="21.9" x14ac:dyDescent="0.55000000000000004">
      <c r="A293" s="75" t="s">
        <v>234</v>
      </c>
      <c r="B293" s="75"/>
      <c r="C293" s="1">
        <v>0</v>
      </c>
      <c r="D293" s="1">
        <v>2249</v>
      </c>
      <c r="E293" s="1">
        <v>4539</v>
      </c>
      <c r="F293" s="1">
        <v>6539</v>
      </c>
      <c r="G293" s="1">
        <v>10758</v>
      </c>
      <c r="H293" s="1">
        <v>18007</v>
      </c>
      <c r="I293" s="1">
        <v>21033</v>
      </c>
      <c r="J293" s="1">
        <v>25037</v>
      </c>
      <c r="K293" s="1">
        <v>27904</v>
      </c>
      <c r="L293" s="1">
        <v>27904</v>
      </c>
      <c r="M293" s="1">
        <v>28704</v>
      </c>
      <c r="N293" s="1">
        <v>31445</v>
      </c>
      <c r="O293" s="1">
        <v>32145</v>
      </c>
      <c r="P293" s="1"/>
      <c r="Q293" s="1"/>
      <c r="R293" s="1"/>
      <c r="S293" s="1">
        <v>752</v>
      </c>
      <c r="T293" s="1">
        <v>1440</v>
      </c>
      <c r="U293" s="1">
        <v>63</v>
      </c>
      <c r="V293" s="88">
        <v>65</v>
      </c>
      <c r="W293" s="88"/>
      <c r="X293" s="1"/>
    </row>
    <row r="294" spans="1:24" ht="21.9" x14ac:dyDescent="0.55000000000000004">
      <c r="A294" s="75" t="s">
        <v>235</v>
      </c>
      <c r="B294" s="75"/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/>
      <c r="Q294" s="1"/>
      <c r="R294" s="1"/>
      <c r="S294" s="1">
        <v>0</v>
      </c>
      <c r="T294" s="1">
        <v>0</v>
      </c>
      <c r="U294" s="1">
        <v>0</v>
      </c>
      <c r="V294" s="88">
        <v>0</v>
      </c>
      <c r="W294" s="88"/>
      <c r="X294" s="1"/>
    </row>
    <row r="295" spans="1:24" ht="21.9" x14ac:dyDescent="0.55000000000000004">
      <c r="A295" s="75" t="s">
        <v>236</v>
      </c>
      <c r="B295" s="75"/>
      <c r="C295" s="1">
        <v>0</v>
      </c>
      <c r="D295" s="1">
        <v>52</v>
      </c>
      <c r="E295" s="1">
        <v>102</v>
      </c>
      <c r="F295" s="1">
        <v>165</v>
      </c>
      <c r="G295" s="1">
        <v>284</v>
      </c>
      <c r="H295" s="1">
        <v>488</v>
      </c>
      <c r="I295" s="1">
        <v>606</v>
      </c>
      <c r="J295" s="1">
        <v>785</v>
      </c>
      <c r="K295" s="1">
        <v>919</v>
      </c>
      <c r="L295" s="1">
        <v>919</v>
      </c>
      <c r="M295" s="1">
        <v>976</v>
      </c>
      <c r="N295" s="1">
        <v>1154</v>
      </c>
      <c r="O295" s="1">
        <v>1200</v>
      </c>
      <c r="P295" s="1"/>
      <c r="Q295" s="1"/>
      <c r="R295" s="1"/>
      <c r="S295" s="1">
        <v>14</v>
      </c>
      <c r="T295" s="1">
        <v>24</v>
      </c>
      <c r="U295" s="1">
        <v>2</v>
      </c>
      <c r="V295" s="88">
        <v>2</v>
      </c>
      <c r="W295" s="88"/>
      <c r="X295" s="1"/>
    </row>
    <row r="298" spans="1:24" ht="52.2" x14ac:dyDescent="0.55000000000000004">
      <c r="A298" s="3" t="s">
        <v>237</v>
      </c>
    </row>
    <row r="299" spans="1:24" x14ac:dyDescent="0.55000000000000004">
      <c r="A299" s="1" t="s">
        <v>8</v>
      </c>
      <c r="B299" s="75"/>
      <c r="C299" s="3" t="s">
        <v>286</v>
      </c>
      <c r="D299" s="3" t="s">
        <v>287</v>
      </c>
      <c r="E299" s="3" t="s">
        <v>288</v>
      </c>
      <c r="F299" s="3" t="s">
        <v>289</v>
      </c>
      <c r="G299" s="3" t="s">
        <v>290</v>
      </c>
      <c r="H299" s="3" t="s">
        <v>291</v>
      </c>
      <c r="I299" s="3" t="s">
        <v>292</v>
      </c>
      <c r="J299" s="3" t="s">
        <v>293</v>
      </c>
      <c r="K299" s="3" t="s">
        <v>294</v>
      </c>
      <c r="L299" s="3" t="s">
        <v>295</v>
      </c>
      <c r="M299" s="3" t="s">
        <v>9</v>
      </c>
      <c r="N299" s="3" t="s">
        <v>10</v>
      </c>
      <c r="O299" s="3" t="s">
        <v>11</v>
      </c>
      <c r="P299" s="3" t="s">
        <v>12</v>
      </c>
      <c r="Q299" s="3" t="s">
        <v>13</v>
      </c>
      <c r="R299" s="3" t="s">
        <v>14</v>
      </c>
      <c r="S299" s="3" t="s">
        <v>15</v>
      </c>
      <c r="T299" s="3" t="s">
        <v>16</v>
      </c>
      <c r="U299" s="3" t="s">
        <v>17</v>
      </c>
      <c r="V299" s="86" t="s">
        <v>18</v>
      </c>
      <c r="W299" s="86" t="s">
        <v>19</v>
      </c>
      <c r="X299" s="3" t="s">
        <v>20</v>
      </c>
    </row>
    <row r="300" spans="1:24" ht="32.4" x14ac:dyDescent="0.55000000000000004">
      <c r="A300" s="1" t="s">
        <v>21</v>
      </c>
      <c r="B300" s="75"/>
      <c r="C300" s="2" t="s">
        <v>441</v>
      </c>
      <c r="D300" s="2" t="s">
        <v>442</v>
      </c>
      <c r="E300" s="2" t="s">
        <v>443</v>
      </c>
      <c r="F300" s="2" t="s">
        <v>444</v>
      </c>
      <c r="G300" s="2" t="s">
        <v>445</v>
      </c>
      <c r="H300" s="2" t="s">
        <v>446</v>
      </c>
      <c r="I300" s="2" t="s">
        <v>447</v>
      </c>
      <c r="J300" s="2" t="s">
        <v>448</v>
      </c>
      <c r="K300" s="2" t="s">
        <v>449</v>
      </c>
      <c r="L300" s="2" t="s">
        <v>450</v>
      </c>
      <c r="M300" s="2" t="s">
        <v>451</v>
      </c>
      <c r="N300" s="2" t="s">
        <v>452</v>
      </c>
      <c r="O300" s="2" t="s">
        <v>453</v>
      </c>
      <c r="P300" s="2" t="s">
        <v>454</v>
      </c>
      <c r="Q300" s="2" t="s">
        <v>455</v>
      </c>
      <c r="R300" s="2" t="s">
        <v>456</v>
      </c>
      <c r="S300" s="2" t="s">
        <v>457</v>
      </c>
      <c r="T300" s="2" t="s">
        <v>458</v>
      </c>
      <c r="U300" s="2" t="s">
        <v>459</v>
      </c>
      <c r="V300" s="87" t="s">
        <v>460</v>
      </c>
      <c r="W300" s="87" t="s">
        <v>461</v>
      </c>
      <c r="X300" s="2" t="s">
        <v>22</v>
      </c>
    </row>
    <row r="301" spans="1:24" x14ac:dyDescent="0.55000000000000004">
      <c r="A301" s="75" t="s">
        <v>238</v>
      </c>
      <c r="B301" s="75"/>
      <c r="C301" s="1">
        <v>5438</v>
      </c>
      <c r="D301" s="1">
        <v>3914</v>
      </c>
      <c r="E301" s="1">
        <v>4638</v>
      </c>
      <c r="F301" s="1">
        <v>5405</v>
      </c>
      <c r="G301" s="1">
        <v>9807</v>
      </c>
      <c r="H301" s="1">
        <v>9058</v>
      </c>
      <c r="I301" s="1">
        <v>10298</v>
      </c>
      <c r="J301" s="1">
        <v>8266</v>
      </c>
      <c r="K301" s="1">
        <v>9305</v>
      </c>
      <c r="L301" s="1">
        <v>11155</v>
      </c>
      <c r="M301" s="1">
        <v>14390</v>
      </c>
      <c r="N301" s="1">
        <v>14818</v>
      </c>
      <c r="O301" s="1">
        <v>12777</v>
      </c>
      <c r="P301" s="1"/>
      <c r="Q301" s="1"/>
      <c r="R301" s="1"/>
      <c r="S301" s="1">
        <v>11449</v>
      </c>
      <c r="T301" s="1">
        <v>16129</v>
      </c>
      <c r="U301" s="1">
        <v>10198</v>
      </c>
      <c r="V301" s="88">
        <v>10032</v>
      </c>
      <c r="W301" s="88">
        <v>14201</v>
      </c>
      <c r="X301" s="1"/>
    </row>
    <row r="302" spans="1:24" ht="21.9" x14ac:dyDescent="0.55000000000000004">
      <c r="A302" s="75" t="s">
        <v>147</v>
      </c>
      <c r="B302" s="75"/>
      <c r="C302" s="1">
        <v>2895</v>
      </c>
      <c r="D302" s="1">
        <v>2269</v>
      </c>
      <c r="E302" s="1">
        <v>2586</v>
      </c>
      <c r="F302" s="1">
        <v>3635</v>
      </c>
      <c r="G302" s="1">
        <v>4414</v>
      </c>
      <c r="H302" s="1">
        <v>5452</v>
      </c>
      <c r="I302" s="1">
        <v>6152</v>
      </c>
      <c r="J302" s="1">
        <v>7693</v>
      </c>
      <c r="K302" s="1">
        <v>6443</v>
      </c>
      <c r="L302" s="1">
        <v>8543</v>
      </c>
      <c r="M302" s="1">
        <v>10136</v>
      </c>
      <c r="N302" s="1">
        <v>9803</v>
      </c>
      <c r="O302" s="1">
        <v>9842</v>
      </c>
      <c r="P302" s="1"/>
      <c r="Q302" s="1"/>
      <c r="R302" s="1"/>
      <c r="S302" s="1">
        <v>12642</v>
      </c>
      <c r="T302" s="1">
        <v>15096</v>
      </c>
      <c r="U302" s="1">
        <v>16769</v>
      </c>
      <c r="V302" s="88">
        <v>17379</v>
      </c>
      <c r="W302" s="88">
        <v>17943</v>
      </c>
      <c r="X302" s="1"/>
    </row>
    <row r="303" spans="1:24" x14ac:dyDescent="0.55000000000000004">
      <c r="A303" s="75" t="s">
        <v>152</v>
      </c>
      <c r="B303" s="75"/>
      <c r="C303" s="1">
        <v>400</v>
      </c>
      <c r="D303" s="1">
        <v>278</v>
      </c>
      <c r="E303" s="1">
        <v>729</v>
      </c>
      <c r="F303" s="1">
        <v>714</v>
      </c>
      <c r="G303" s="1">
        <v>459</v>
      </c>
      <c r="H303" s="1">
        <v>576</v>
      </c>
      <c r="I303" s="1">
        <v>660</v>
      </c>
      <c r="J303" s="1">
        <v>1180</v>
      </c>
      <c r="K303" s="1">
        <v>867</v>
      </c>
      <c r="L303" s="1">
        <v>1051</v>
      </c>
      <c r="M303" s="1">
        <v>1301</v>
      </c>
      <c r="N303" s="1">
        <v>1404</v>
      </c>
      <c r="O303" s="1">
        <v>1382</v>
      </c>
      <c r="P303" s="1"/>
      <c r="Q303" s="1"/>
      <c r="R303" s="1"/>
      <c r="S303" s="1">
        <v>2538</v>
      </c>
      <c r="T303" s="1">
        <v>2678</v>
      </c>
      <c r="U303" s="1">
        <v>3649</v>
      </c>
      <c r="V303" s="88">
        <v>3281</v>
      </c>
      <c r="W303" s="88">
        <v>3402</v>
      </c>
      <c r="X303" s="1"/>
    </row>
    <row r="304" spans="1:24" x14ac:dyDescent="0.55000000000000004">
      <c r="A304" s="75" t="s">
        <v>239</v>
      </c>
      <c r="B304" s="75"/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370</v>
      </c>
      <c r="K304" s="1">
        <v>447</v>
      </c>
      <c r="L304" s="1">
        <v>539</v>
      </c>
      <c r="M304" s="1">
        <v>374</v>
      </c>
      <c r="N304" s="1">
        <v>362</v>
      </c>
      <c r="O304" s="1">
        <v>446</v>
      </c>
      <c r="P304" s="1"/>
      <c r="Q304" s="1"/>
      <c r="R304" s="1"/>
      <c r="S304" s="1">
        <v>850</v>
      </c>
      <c r="T304" s="1">
        <v>1016</v>
      </c>
      <c r="U304" s="1">
        <v>795</v>
      </c>
      <c r="V304" s="88">
        <v>885</v>
      </c>
      <c r="W304" s="88"/>
      <c r="X304" s="1"/>
    </row>
    <row r="305" spans="1:25" ht="21.9" x14ac:dyDescent="0.55000000000000004">
      <c r="A305" s="75" t="s">
        <v>240</v>
      </c>
      <c r="B305" s="75"/>
      <c r="C305" s="1">
        <v>758</v>
      </c>
      <c r="D305" s="1">
        <v>1416</v>
      </c>
      <c r="E305" s="1">
        <v>971</v>
      </c>
      <c r="F305" s="1">
        <v>879</v>
      </c>
      <c r="G305" s="1">
        <v>2217</v>
      </c>
      <c r="H305" s="1">
        <v>2620</v>
      </c>
      <c r="I305" s="1">
        <v>2829</v>
      </c>
      <c r="J305" s="1">
        <v>2371</v>
      </c>
      <c r="K305" s="1">
        <v>3089</v>
      </c>
      <c r="L305" s="1">
        <v>2957</v>
      </c>
      <c r="M305" s="1">
        <v>2820</v>
      </c>
      <c r="N305" s="1">
        <v>3061</v>
      </c>
      <c r="O305" s="1">
        <v>3521</v>
      </c>
      <c r="P305" s="1"/>
      <c r="Q305" s="1"/>
      <c r="R305" s="1"/>
      <c r="S305" s="1">
        <v>3294</v>
      </c>
      <c r="T305" s="1">
        <v>4038</v>
      </c>
      <c r="U305" s="1">
        <v>4727</v>
      </c>
      <c r="V305" s="88">
        <v>5291</v>
      </c>
      <c r="W305" s="88">
        <v>8021</v>
      </c>
      <c r="X305" s="1"/>
    </row>
    <row r="306" spans="1:25" ht="21.9" x14ac:dyDescent="0.55000000000000004">
      <c r="A306" s="75" t="s">
        <v>29</v>
      </c>
      <c r="B306" s="75"/>
      <c r="C306" s="1">
        <v>9491</v>
      </c>
      <c r="D306" s="1">
        <v>7877</v>
      </c>
      <c r="E306" s="1">
        <v>8924</v>
      </c>
      <c r="F306" s="1">
        <v>10633</v>
      </c>
      <c r="G306" s="1">
        <v>16897</v>
      </c>
      <c r="H306" s="1">
        <v>17706</v>
      </c>
      <c r="I306" s="1">
        <v>19939</v>
      </c>
      <c r="J306" s="1">
        <v>19880</v>
      </c>
      <c r="K306" s="1">
        <v>20151</v>
      </c>
      <c r="L306" s="1">
        <v>24245</v>
      </c>
      <c r="M306" s="1">
        <v>29021</v>
      </c>
      <c r="N306" s="1">
        <v>29448</v>
      </c>
      <c r="O306" s="1">
        <v>27968</v>
      </c>
      <c r="P306" s="1"/>
      <c r="Q306" s="1"/>
      <c r="R306" s="1"/>
      <c r="S306" s="1">
        <v>30773</v>
      </c>
      <c r="T306" s="1">
        <v>38957</v>
      </c>
      <c r="U306" s="1">
        <v>36138</v>
      </c>
      <c r="V306" s="88">
        <v>36868</v>
      </c>
      <c r="W306" s="88">
        <v>43567</v>
      </c>
      <c r="X306" s="1"/>
    </row>
    <row r="307" spans="1:25" ht="21.9" x14ac:dyDescent="0.55000000000000004">
      <c r="A307" s="75" t="s">
        <v>241</v>
      </c>
      <c r="B307" s="75"/>
      <c r="C307" s="1">
        <v>1534</v>
      </c>
      <c r="D307" s="1">
        <v>1438</v>
      </c>
      <c r="E307" s="1">
        <v>1662</v>
      </c>
      <c r="F307" s="1">
        <v>2650</v>
      </c>
      <c r="G307" s="1">
        <v>3017</v>
      </c>
      <c r="H307" s="1">
        <v>3564</v>
      </c>
      <c r="I307" s="1">
        <v>4049</v>
      </c>
      <c r="J307" s="1">
        <v>4614</v>
      </c>
      <c r="K307" s="1">
        <v>4510</v>
      </c>
      <c r="L307" s="1">
        <v>4652</v>
      </c>
      <c r="M307" s="1">
        <v>4729</v>
      </c>
      <c r="N307" s="1">
        <v>4934</v>
      </c>
      <c r="O307" s="1">
        <v>5300</v>
      </c>
      <c r="P307" s="1"/>
      <c r="Q307" s="1"/>
      <c r="R307" s="1"/>
      <c r="S307" s="1">
        <v>13114</v>
      </c>
      <c r="T307" s="1">
        <v>13273</v>
      </c>
      <c r="U307" s="1">
        <v>13607</v>
      </c>
      <c r="V307" s="88">
        <v>16407</v>
      </c>
      <c r="W307" s="88"/>
      <c r="X307" s="1"/>
    </row>
    <row r="308" spans="1:25" ht="21.9" x14ac:dyDescent="0.55000000000000004">
      <c r="A308" s="75" t="s">
        <v>242</v>
      </c>
      <c r="B308" s="75"/>
      <c r="C308" s="1">
        <v>538</v>
      </c>
      <c r="D308" s="1">
        <v>612</v>
      </c>
      <c r="E308" s="1">
        <v>749</v>
      </c>
      <c r="F308" s="1">
        <v>1133</v>
      </c>
      <c r="G308" s="1">
        <v>1326</v>
      </c>
      <c r="H308" s="1">
        <v>1559</v>
      </c>
      <c r="I308" s="1">
        <v>1640</v>
      </c>
      <c r="J308" s="1">
        <v>1946</v>
      </c>
      <c r="K308" s="1">
        <v>2233</v>
      </c>
      <c r="L308" s="1">
        <v>2471</v>
      </c>
      <c r="M308" s="1">
        <v>2776</v>
      </c>
      <c r="N308" s="1">
        <v>2810</v>
      </c>
      <c r="O308" s="1">
        <v>3174</v>
      </c>
      <c r="P308" s="1"/>
      <c r="Q308" s="1"/>
      <c r="R308" s="1"/>
      <c r="S308" s="1">
        <v>7461</v>
      </c>
      <c r="T308" s="1">
        <v>7883</v>
      </c>
      <c r="U308" s="1">
        <v>8348</v>
      </c>
      <c r="V308" s="88">
        <v>8572</v>
      </c>
      <c r="W308" s="88"/>
      <c r="X308" s="1"/>
      <c r="Y308" s="89"/>
    </row>
    <row r="309" spans="1:25" ht="21.9" x14ac:dyDescent="0.55000000000000004">
      <c r="A309" s="75" t="s">
        <v>32</v>
      </c>
      <c r="B309" s="75"/>
      <c r="C309" s="1">
        <v>996</v>
      </c>
      <c r="D309" s="1">
        <v>826</v>
      </c>
      <c r="E309" s="1">
        <v>913</v>
      </c>
      <c r="F309" s="1">
        <v>1517</v>
      </c>
      <c r="G309" s="1">
        <v>1691</v>
      </c>
      <c r="H309" s="1">
        <v>2005</v>
      </c>
      <c r="I309" s="1">
        <v>2409</v>
      </c>
      <c r="J309" s="1">
        <v>2668</v>
      </c>
      <c r="K309" s="1">
        <v>2277</v>
      </c>
      <c r="L309" s="1">
        <v>2181</v>
      </c>
      <c r="M309" s="1">
        <v>1953</v>
      </c>
      <c r="N309" s="1">
        <v>2124</v>
      </c>
      <c r="O309" s="1">
        <v>2126</v>
      </c>
      <c r="P309" s="1"/>
      <c r="Q309" s="1"/>
      <c r="R309" s="1"/>
      <c r="S309" s="1">
        <v>5653</v>
      </c>
      <c r="T309" s="1">
        <v>5390</v>
      </c>
      <c r="U309" s="1">
        <v>5259</v>
      </c>
      <c r="V309" s="88">
        <v>7835</v>
      </c>
      <c r="W309" s="88">
        <v>6431</v>
      </c>
      <c r="X309" s="1"/>
      <c r="Y309" s="89"/>
    </row>
    <row r="310" spans="1:25" x14ac:dyDescent="0.55000000000000004">
      <c r="A310" s="75" t="s">
        <v>243</v>
      </c>
      <c r="B310" s="75"/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/>
      <c r="Q310" s="1"/>
      <c r="R310" s="1"/>
      <c r="S310" s="1">
        <v>0</v>
      </c>
      <c r="T310" s="1">
        <v>0</v>
      </c>
      <c r="U310" s="1">
        <v>0</v>
      </c>
      <c r="V310" s="88">
        <v>0</v>
      </c>
      <c r="W310" s="88">
        <v>0</v>
      </c>
      <c r="X310" s="1"/>
    </row>
    <row r="311" spans="1:25" ht="21.9" x14ac:dyDescent="0.55000000000000004">
      <c r="A311" s="75" t="s">
        <v>244</v>
      </c>
      <c r="B311" s="75"/>
      <c r="C311" s="1">
        <v>2418</v>
      </c>
      <c r="D311" s="1">
        <v>4373</v>
      </c>
      <c r="E311" s="1">
        <v>5267</v>
      </c>
      <c r="F311" s="1">
        <v>6770</v>
      </c>
      <c r="G311" s="1">
        <v>4319</v>
      </c>
      <c r="H311" s="1">
        <v>3016</v>
      </c>
      <c r="I311" s="1">
        <v>2470</v>
      </c>
      <c r="J311" s="1">
        <v>1967</v>
      </c>
      <c r="K311" s="1">
        <v>954</v>
      </c>
      <c r="L311" s="1">
        <v>1113</v>
      </c>
      <c r="M311" s="1">
        <v>1503</v>
      </c>
      <c r="N311" s="1">
        <v>4776</v>
      </c>
      <c r="O311" s="1">
        <v>3914</v>
      </c>
      <c r="P311" s="1"/>
      <c r="Q311" s="1"/>
      <c r="R311" s="1"/>
      <c r="S311" s="1">
        <v>6453</v>
      </c>
      <c r="T311" s="1">
        <v>7887</v>
      </c>
      <c r="U311" s="1">
        <v>5229</v>
      </c>
      <c r="V311" s="88">
        <v>5712</v>
      </c>
      <c r="W311" s="88">
        <v>6963</v>
      </c>
      <c r="X311" s="1"/>
    </row>
    <row r="312" spans="1:25" x14ac:dyDescent="0.55000000000000004">
      <c r="A312" s="75" t="s">
        <v>245</v>
      </c>
      <c r="B312" s="75"/>
      <c r="C312" s="1">
        <v>530</v>
      </c>
      <c r="D312" s="1"/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2428</v>
      </c>
      <c r="K312" s="1">
        <v>2461</v>
      </c>
      <c r="L312" s="1">
        <v>5768</v>
      </c>
      <c r="M312" s="1">
        <v>5860</v>
      </c>
      <c r="N312" s="1">
        <v>7695</v>
      </c>
      <c r="O312" s="1">
        <v>12678</v>
      </c>
      <c r="P312" s="1"/>
      <c r="Q312" s="1"/>
      <c r="R312" s="1"/>
      <c r="S312" s="1">
        <v>74165</v>
      </c>
      <c r="T312" s="1">
        <v>68674</v>
      </c>
      <c r="U312" s="1">
        <v>62976</v>
      </c>
      <c r="V312" s="88">
        <v>60477</v>
      </c>
      <c r="W312" s="88">
        <v>55258</v>
      </c>
      <c r="X312" s="1"/>
    </row>
    <row r="313" spans="1:25" x14ac:dyDescent="0.55000000000000004">
      <c r="A313" s="75" t="s">
        <v>246</v>
      </c>
      <c r="B313" s="75"/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/>
      <c r="Q313" s="1"/>
      <c r="R313" s="1"/>
      <c r="S313" s="1">
        <v>0</v>
      </c>
      <c r="T313" s="1">
        <v>0</v>
      </c>
      <c r="U313" s="1">
        <v>0</v>
      </c>
      <c r="V313" s="88">
        <v>998</v>
      </c>
      <c r="W313" s="88"/>
      <c r="X313" s="1"/>
    </row>
    <row r="314" spans="1:25" x14ac:dyDescent="0.55000000000000004">
      <c r="A314" s="75" t="s">
        <v>247</v>
      </c>
      <c r="B314" s="75"/>
      <c r="C314" s="1">
        <v>0</v>
      </c>
      <c r="D314" s="1">
        <v>459</v>
      </c>
      <c r="E314" s="1">
        <v>366</v>
      </c>
      <c r="F314" s="1">
        <v>391</v>
      </c>
      <c r="G314" s="1">
        <v>308</v>
      </c>
      <c r="H314" s="1">
        <v>382</v>
      </c>
      <c r="I314" s="1">
        <v>817</v>
      </c>
      <c r="J314" s="1">
        <v>618</v>
      </c>
      <c r="K314" s="1">
        <v>657</v>
      </c>
      <c r="L314" s="1">
        <v>345</v>
      </c>
      <c r="M314" s="1">
        <v>262</v>
      </c>
      <c r="N314" s="1">
        <v>490</v>
      </c>
      <c r="O314" s="1">
        <v>854</v>
      </c>
      <c r="P314" s="1"/>
      <c r="Q314" s="1"/>
      <c r="R314" s="1"/>
      <c r="S314" s="1">
        <v>1162</v>
      </c>
      <c r="T314" s="1">
        <v>1373</v>
      </c>
      <c r="U314" s="1">
        <v>2218</v>
      </c>
      <c r="V314" s="88">
        <v>6971</v>
      </c>
      <c r="W314" s="88">
        <v>11196</v>
      </c>
      <c r="X314" s="1"/>
    </row>
    <row r="315" spans="1:25" x14ac:dyDescent="0.55000000000000004">
      <c r="A315" s="75" t="s">
        <v>38</v>
      </c>
      <c r="B315" s="75"/>
      <c r="C315" s="1">
        <v>13435</v>
      </c>
      <c r="D315" s="1">
        <v>13535</v>
      </c>
      <c r="E315" s="1">
        <v>15470</v>
      </c>
      <c r="F315" s="1">
        <v>19311</v>
      </c>
      <c r="G315" s="1">
        <v>23215</v>
      </c>
      <c r="H315" s="1">
        <v>23109</v>
      </c>
      <c r="I315" s="1">
        <v>25635</v>
      </c>
      <c r="J315" s="1">
        <v>27561</v>
      </c>
      <c r="K315" s="1">
        <v>26500</v>
      </c>
      <c r="L315" s="1">
        <v>33652</v>
      </c>
      <c r="M315" s="1">
        <v>38599</v>
      </c>
      <c r="N315" s="1">
        <v>44533</v>
      </c>
      <c r="O315" s="1">
        <v>47540</v>
      </c>
      <c r="P315" s="1"/>
      <c r="Q315" s="1"/>
      <c r="R315" s="1"/>
      <c r="S315" s="1">
        <v>118206</v>
      </c>
      <c r="T315" s="1">
        <v>122281</v>
      </c>
      <c r="U315" s="1">
        <v>111820</v>
      </c>
      <c r="V315" s="88">
        <v>118861</v>
      </c>
      <c r="W315" s="88">
        <v>123415</v>
      </c>
      <c r="X315" s="1"/>
    </row>
    <row r="316" spans="1:25" x14ac:dyDescent="0.55000000000000004">
      <c r="A316" s="75" t="s">
        <v>248</v>
      </c>
      <c r="B316" s="75"/>
      <c r="C316" s="1">
        <v>4286</v>
      </c>
      <c r="D316" s="1">
        <v>5075</v>
      </c>
      <c r="E316" s="1">
        <v>5989</v>
      </c>
      <c r="F316" s="1">
        <v>7316</v>
      </c>
      <c r="G316" s="1">
        <v>8895</v>
      </c>
      <c r="H316" s="1">
        <v>9840</v>
      </c>
      <c r="I316" s="1">
        <v>10430</v>
      </c>
      <c r="J316" s="1">
        <v>11492</v>
      </c>
      <c r="K316" s="1">
        <v>8309</v>
      </c>
      <c r="L316" s="1">
        <v>11373</v>
      </c>
      <c r="M316" s="1">
        <v>11293</v>
      </c>
      <c r="N316" s="1">
        <v>11656</v>
      </c>
      <c r="O316" s="1">
        <v>11579</v>
      </c>
      <c r="P316" s="1"/>
      <c r="Q316" s="1"/>
      <c r="R316" s="1"/>
      <c r="S316" s="1">
        <v>14422</v>
      </c>
      <c r="T316" s="1">
        <v>18334</v>
      </c>
      <c r="U316" s="1">
        <v>19213</v>
      </c>
      <c r="V316" s="88">
        <v>20065</v>
      </c>
      <c r="W316" s="88">
        <v>21696</v>
      </c>
      <c r="X316" s="1"/>
    </row>
    <row r="317" spans="1:25" x14ac:dyDescent="0.55000000000000004">
      <c r="A317" s="75" t="s">
        <v>249</v>
      </c>
      <c r="B317" s="75"/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188</v>
      </c>
      <c r="J317" s="1">
        <v>225</v>
      </c>
      <c r="K317" s="1">
        <v>113</v>
      </c>
      <c r="L317" s="1">
        <v>663</v>
      </c>
      <c r="M317" s="1">
        <v>1</v>
      </c>
      <c r="N317" s="1">
        <v>1943</v>
      </c>
      <c r="O317" s="1">
        <v>2225</v>
      </c>
      <c r="P317" s="1"/>
      <c r="Q317" s="1"/>
      <c r="R317" s="1"/>
      <c r="S317" s="1">
        <v>0</v>
      </c>
      <c r="T317" s="1">
        <v>0</v>
      </c>
      <c r="U317" s="1">
        <v>0</v>
      </c>
      <c r="V317" s="88">
        <v>0</v>
      </c>
      <c r="W317" s="88">
        <v>0</v>
      </c>
      <c r="X317" s="1"/>
    </row>
    <row r="318" spans="1:25" x14ac:dyDescent="0.55000000000000004">
      <c r="A318" s="75" t="s">
        <v>250</v>
      </c>
      <c r="B318" s="75"/>
      <c r="C318" s="1">
        <v>428</v>
      </c>
      <c r="D318" s="1">
        <v>1127</v>
      </c>
      <c r="E318" s="1">
        <v>1458</v>
      </c>
      <c r="F318" s="1">
        <v>603</v>
      </c>
      <c r="G318" s="1">
        <v>753</v>
      </c>
      <c r="H318" s="1"/>
      <c r="I318" s="1">
        <v>1629</v>
      </c>
      <c r="J318" s="1">
        <v>1821</v>
      </c>
      <c r="K318" s="1">
        <v>1538</v>
      </c>
      <c r="L318" s="1">
        <v>1705</v>
      </c>
      <c r="M318" s="1">
        <v>2125</v>
      </c>
      <c r="N318" s="1">
        <v>2176</v>
      </c>
      <c r="O318" s="1">
        <v>1674</v>
      </c>
      <c r="P318" s="1"/>
      <c r="Q318" s="1"/>
      <c r="R318" s="1"/>
      <c r="S318" s="1">
        <v>3046</v>
      </c>
      <c r="T318" s="1">
        <v>3315</v>
      </c>
      <c r="U318" s="1">
        <v>4001</v>
      </c>
      <c r="V318" s="88">
        <v>5445</v>
      </c>
      <c r="W318" s="88"/>
      <c r="X318" s="1"/>
    </row>
    <row r="319" spans="1:25" x14ac:dyDescent="0.55000000000000004">
      <c r="A319" s="75" t="s">
        <v>251</v>
      </c>
      <c r="B319" s="75"/>
      <c r="C319" s="1">
        <v>0</v>
      </c>
      <c r="D319" s="1">
        <v>5</v>
      </c>
      <c r="E319" s="1">
        <v>54</v>
      </c>
      <c r="F319" s="1">
        <v>0</v>
      </c>
      <c r="G319" s="1">
        <v>470</v>
      </c>
      <c r="H319" s="1">
        <v>817</v>
      </c>
      <c r="I319" s="1">
        <v>1141</v>
      </c>
      <c r="J319" s="1">
        <v>99</v>
      </c>
      <c r="K319" s="1">
        <v>6</v>
      </c>
      <c r="L319" s="1">
        <v>0</v>
      </c>
      <c r="M319" s="1">
        <v>529</v>
      </c>
      <c r="N319" s="1">
        <v>432</v>
      </c>
      <c r="O319" s="1">
        <v>807</v>
      </c>
      <c r="P319" s="1"/>
      <c r="Q319" s="1"/>
      <c r="R319" s="1"/>
      <c r="S319" s="1">
        <v>943</v>
      </c>
      <c r="T319" s="1">
        <v>1229</v>
      </c>
      <c r="U319" s="1">
        <v>1396</v>
      </c>
      <c r="V319" s="88">
        <v>1767</v>
      </c>
      <c r="W319" s="88"/>
      <c r="X319" s="1"/>
    </row>
    <row r="320" spans="1:25" ht="21.9" x14ac:dyDescent="0.55000000000000004">
      <c r="A320" s="75" t="s">
        <v>252</v>
      </c>
      <c r="B320" s="75"/>
      <c r="C320" s="1">
        <v>0</v>
      </c>
      <c r="D320" s="1">
        <v>0</v>
      </c>
      <c r="E320" s="1">
        <v>0</v>
      </c>
      <c r="F320" s="1">
        <v>2</v>
      </c>
      <c r="G320" s="1">
        <v>31</v>
      </c>
      <c r="H320" s="1">
        <v>79</v>
      </c>
      <c r="I320" s="1"/>
      <c r="J320" s="1"/>
      <c r="K320" s="1">
        <v>0</v>
      </c>
      <c r="L320" s="1">
        <v>0</v>
      </c>
      <c r="M320" s="1">
        <v>850</v>
      </c>
      <c r="N320" s="1">
        <v>924</v>
      </c>
      <c r="O320" s="1">
        <v>1618</v>
      </c>
      <c r="P320" s="1"/>
      <c r="Q320" s="1"/>
      <c r="R320" s="1"/>
      <c r="S320" s="1">
        <v>6329</v>
      </c>
      <c r="T320" s="1">
        <v>7873</v>
      </c>
      <c r="U320" s="1">
        <v>4320</v>
      </c>
      <c r="V320" s="88">
        <v>8169</v>
      </c>
      <c r="W320" s="88">
        <v>6362</v>
      </c>
      <c r="X320" s="1"/>
    </row>
    <row r="321" spans="1:24" ht="21.9" x14ac:dyDescent="0.55000000000000004">
      <c r="A321" s="75" t="s">
        <v>253</v>
      </c>
      <c r="B321" s="75"/>
      <c r="C321" s="1">
        <v>2257</v>
      </c>
      <c r="D321" s="1">
        <v>2439</v>
      </c>
      <c r="E321" s="1">
        <v>2890</v>
      </c>
      <c r="F321" s="1">
        <v>3578</v>
      </c>
      <c r="G321" s="1">
        <v>4740</v>
      </c>
      <c r="H321" s="1">
        <v>5191</v>
      </c>
      <c r="I321" s="1">
        <v>6032</v>
      </c>
      <c r="J321" s="1">
        <v>6710</v>
      </c>
      <c r="K321" s="1">
        <v>6431</v>
      </c>
      <c r="L321" s="1">
        <v>6924</v>
      </c>
      <c r="M321" s="1">
        <v>6810</v>
      </c>
      <c r="N321" s="1">
        <v>7046</v>
      </c>
      <c r="O321" s="1">
        <v>7210</v>
      </c>
      <c r="P321" s="1"/>
      <c r="Q321" s="1"/>
      <c r="R321" s="1"/>
      <c r="S321" s="1">
        <v>16441</v>
      </c>
      <c r="T321" s="1">
        <v>18456</v>
      </c>
      <c r="U321" s="1">
        <v>20043</v>
      </c>
      <c r="V321" s="88">
        <v>22455</v>
      </c>
      <c r="W321" s="88">
        <v>26074</v>
      </c>
      <c r="X321" s="1"/>
    </row>
    <row r="322" spans="1:24" ht="21.9" x14ac:dyDescent="0.55000000000000004">
      <c r="A322" s="75" t="s">
        <v>46</v>
      </c>
      <c r="B322" s="75"/>
      <c r="C322" s="1">
        <v>6543</v>
      </c>
      <c r="D322" s="1">
        <v>7519</v>
      </c>
      <c r="E322" s="1">
        <v>8933</v>
      </c>
      <c r="F322" s="1">
        <v>10896</v>
      </c>
      <c r="G322" s="1">
        <v>14136</v>
      </c>
      <c r="H322" s="1">
        <v>15927</v>
      </c>
      <c r="I322" s="1">
        <v>17791</v>
      </c>
      <c r="J322" s="1">
        <v>18526</v>
      </c>
      <c r="K322" s="1">
        <v>14859</v>
      </c>
      <c r="L322" s="1">
        <v>18960</v>
      </c>
      <c r="M322" s="1">
        <v>19483</v>
      </c>
      <c r="N322" s="1">
        <v>22001</v>
      </c>
      <c r="O322" s="1">
        <v>23439</v>
      </c>
      <c r="P322" s="1"/>
      <c r="Q322" s="1"/>
      <c r="R322" s="1"/>
      <c r="S322" s="1">
        <v>38135</v>
      </c>
      <c r="T322" s="1">
        <v>45892</v>
      </c>
      <c r="U322" s="1">
        <v>44972</v>
      </c>
      <c r="V322" s="88">
        <v>52456</v>
      </c>
      <c r="W322" s="88">
        <v>54132</v>
      </c>
      <c r="X322" s="1"/>
    </row>
    <row r="323" spans="1:24" x14ac:dyDescent="0.55000000000000004">
      <c r="A323" s="75" t="s">
        <v>254</v>
      </c>
      <c r="B323" s="75"/>
      <c r="C323" s="1">
        <v>509</v>
      </c>
      <c r="D323" s="1">
        <v>520</v>
      </c>
      <c r="E323" s="1">
        <v>506</v>
      </c>
      <c r="F323" s="1">
        <v>505</v>
      </c>
      <c r="G323" s="1">
        <v>634</v>
      </c>
      <c r="H323" s="1">
        <v>559</v>
      </c>
      <c r="I323" s="1">
        <v>569</v>
      </c>
      <c r="J323" s="1">
        <v>362</v>
      </c>
      <c r="K323" s="1">
        <v>1898</v>
      </c>
      <c r="L323" s="1">
        <v>3417</v>
      </c>
      <c r="M323" s="1">
        <v>5146</v>
      </c>
      <c r="N323" s="1">
        <v>6387</v>
      </c>
      <c r="O323" s="1">
        <v>5242</v>
      </c>
      <c r="P323" s="1"/>
      <c r="Q323" s="1"/>
      <c r="R323" s="1"/>
      <c r="S323" s="1">
        <v>43061</v>
      </c>
      <c r="T323" s="1">
        <v>43998</v>
      </c>
      <c r="U323" s="1">
        <v>49201</v>
      </c>
      <c r="V323" s="88">
        <v>45679</v>
      </c>
      <c r="W323" s="88">
        <v>41622</v>
      </c>
      <c r="X323" s="1"/>
    </row>
    <row r="324" spans="1:24" ht="21.9" x14ac:dyDescent="0.55000000000000004">
      <c r="A324" s="75" t="s">
        <v>255</v>
      </c>
      <c r="B324" s="75"/>
      <c r="C324" s="1"/>
      <c r="D324" s="1"/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237</v>
      </c>
      <c r="O324" s="1">
        <v>537</v>
      </c>
      <c r="P324" s="1"/>
      <c r="Q324" s="1"/>
      <c r="R324" s="1"/>
      <c r="S324" s="1">
        <v>5483</v>
      </c>
      <c r="T324" s="1"/>
      <c r="U324" s="1"/>
      <c r="V324" s="88"/>
      <c r="W324" s="88"/>
      <c r="X324" s="1"/>
    </row>
    <row r="325" spans="1:24" ht="21.9" x14ac:dyDescent="0.55000000000000004">
      <c r="A325" s="75" t="s">
        <v>212</v>
      </c>
      <c r="B325" s="75"/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/>
      <c r="Q325" s="1"/>
      <c r="R325" s="1"/>
      <c r="S325" s="1">
        <v>0</v>
      </c>
      <c r="T325" s="1">
        <v>0</v>
      </c>
      <c r="U325" s="1">
        <v>0</v>
      </c>
      <c r="V325" s="88">
        <v>0</v>
      </c>
      <c r="W325" s="88">
        <v>0</v>
      </c>
      <c r="X325" s="1"/>
    </row>
    <row r="326" spans="1:24" x14ac:dyDescent="0.55000000000000004">
      <c r="A326" s="75" t="s">
        <v>256</v>
      </c>
      <c r="B326" s="75"/>
      <c r="C326" s="1">
        <v>761</v>
      </c>
      <c r="D326" s="1">
        <v>802</v>
      </c>
      <c r="E326" s="1">
        <v>1158</v>
      </c>
      <c r="F326" s="1">
        <v>1613</v>
      </c>
      <c r="G326" s="1">
        <v>1947</v>
      </c>
      <c r="H326" s="1">
        <v>2482</v>
      </c>
      <c r="I326" s="1">
        <v>2803</v>
      </c>
      <c r="J326" s="1">
        <v>4844</v>
      </c>
      <c r="K326" s="1">
        <v>5472</v>
      </c>
      <c r="L326" s="1">
        <v>5634</v>
      </c>
      <c r="M326" s="1">
        <v>6204</v>
      </c>
      <c r="N326" s="1">
        <v>6991</v>
      </c>
      <c r="O326" s="1">
        <v>7621</v>
      </c>
      <c r="P326" s="1"/>
      <c r="Q326" s="1"/>
      <c r="R326" s="1"/>
      <c r="S326" s="1">
        <v>12287</v>
      </c>
      <c r="T326" s="1">
        <v>17020</v>
      </c>
      <c r="U326" s="1">
        <v>17393</v>
      </c>
      <c r="V326" s="88">
        <v>16942</v>
      </c>
      <c r="W326" s="88">
        <v>19636</v>
      </c>
      <c r="X326" s="1"/>
    </row>
    <row r="327" spans="1:24" ht="21.9" x14ac:dyDescent="0.55000000000000004">
      <c r="A327" s="75" t="s">
        <v>52</v>
      </c>
      <c r="B327" s="75"/>
      <c r="C327" s="1">
        <v>7813</v>
      </c>
      <c r="D327" s="1">
        <v>8841</v>
      </c>
      <c r="E327" s="1">
        <v>10597</v>
      </c>
      <c r="F327" s="1">
        <v>13031</v>
      </c>
      <c r="G327" s="1">
        <v>16730</v>
      </c>
      <c r="H327" s="1">
        <v>18980</v>
      </c>
      <c r="I327" s="1">
        <v>21196</v>
      </c>
      <c r="J327" s="1">
        <v>23732</v>
      </c>
      <c r="K327" s="1">
        <v>22229</v>
      </c>
      <c r="L327" s="1">
        <v>28011</v>
      </c>
      <c r="M327" s="1">
        <v>30833</v>
      </c>
      <c r="N327" s="1">
        <v>35616</v>
      </c>
      <c r="O327" s="1">
        <v>36839</v>
      </c>
      <c r="P327" s="1"/>
      <c r="Q327" s="1"/>
      <c r="R327" s="1"/>
      <c r="S327" s="1">
        <v>98966</v>
      </c>
      <c r="T327" s="1">
        <v>106910</v>
      </c>
      <c r="U327" s="1">
        <v>111566</v>
      </c>
      <c r="V327" s="88">
        <v>115077</v>
      </c>
      <c r="W327" s="88">
        <v>115390</v>
      </c>
      <c r="X327" s="1"/>
    </row>
    <row r="328" spans="1:24" ht="21.9" x14ac:dyDescent="0.55000000000000004">
      <c r="A328" s="75" t="s">
        <v>257</v>
      </c>
      <c r="B328" s="75"/>
      <c r="C328" s="1">
        <v>0</v>
      </c>
      <c r="D328" s="1">
        <v>0</v>
      </c>
      <c r="E328" s="1">
        <v>0</v>
      </c>
      <c r="F328" s="1">
        <v>17</v>
      </c>
      <c r="G328" s="1">
        <v>13</v>
      </c>
      <c r="H328" s="1">
        <v>12</v>
      </c>
      <c r="I328" s="1">
        <v>33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/>
      <c r="Q328" s="1"/>
      <c r="R328" s="1"/>
      <c r="S328" s="1">
        <v>0</v>
      </c>
      <c r="T328" s="1">
        <v>0</v>
      </c>
      <c r="U328" s="1">
        <v>0</v>
      </c>
      <c r="V328" s="88">
        <v>0</v>
      </c>
      <c r="W328" s="88">
        <v>0</v>
      </c>
      <c r="X328" s="1"/>
    </row>
    <row r="329" spans="1:24" x14ac:dyDescent="0.55000000000000004">
      <c r="A329" s="75" t="s">
        <v>180</v>
      </c>
      <c r="B329" s="75"/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111</v>
      </c>
      <c r="J329" s="1">
        <v>94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/>
      <c r="Q329" s="1"/>
      <c r="R329" s="1"/>
      <c r="S329" s="1">
        <v>231</v>
      </c>
      <c r="T329" s="1">
        <v>384</v>
      </c>
      <c r="U329" s="1">
        <v>1196</v>
      </c>
      <c r="V329" s="88">
        <v>629</v>
      </c>
      <c r="W329" s="88">
        <v>472</v>
      </c>
      <c r="X329" s="1"/>
    </row>
    <row r="330" spans="1:24" x14ac:dyDescent="0.55000000000000004">
      <c r="A330" s="75" t="s">
        <v>258</v>
      </c>
      <c r="B330" s="75"/>
      <c r="C330" s="1">
        <v>26.01</v>
      </c>
      <c r="D330" s="1">
        <v>26.54</v>
      </c>
      <c r="E330" s="1">
        <v>26.8</v>
      </c>
      <c r="F330" s="1">
        <v>27.21</v>
      </c>
      <c r="G330" s="1">
        <v>27.69</v>
      </c>
      <c r="H330" s="1">
        <v>28.18</v>
      </c>
      <c r="I330" s="1">
        <v>28.32</v>
      </c>
      <c r="J330" s="1">
        <v>33.200000000000003</v>
      </c>
      <c r="K330" s="1">
        <v>33.4</v>
      </c>
      <c r="L330" s="1">
        <v>33.5</v>
      </c>
      <c r="M330" s="1">
        <v>33.700000000000003</v>
      </c>
      <c r="N330" s="1">
        <v>33.9</v>
      </c>
      <c r="O330" s="1">
        <v>34.1</v>
      </c>
      <c r="P330" s="1"/>
      <c r="Q330" s="1"/>
      <c r="R330" s="1"/>
      <c r="S330" s="1">
        <v>2</v>
      </c>
      <c r="T330" s="1">
        <v>2</v>
      </c>
      <c r="U330" s="1">
        <v>7</v>
      </c>
      <c r="V330" s="88">
        <v>7</v>
      </c>
      <c r="W330" s="88"/>
      <c r="X330" s="1"/>
    </row>
    <row r="331" spans="1:24" x14ac:dyDescent="0.55000000000000004">
      <c r="A331" s="75" t="s">
        <v>259</v>
      </c>
      <c r="B331" s="75"/>
      <c r="C331" s="1">
        <v>4768.99</v>
      </c>
      <c r="D331" s="1">
        <v>5578.46</v>
      </c>
      <c r="E331" s="1">
        <v>5991.2</v>
      </c>
      <c r="F331" s="1">
        <v>6795.79</v>
      </c>
      <c r="G331" s="1">
        <v>8167.31</v>
      </c>
      <c r="H331" s="1">
        <v>9511.82</v>
      </c>
      <c r="I331" s="1">
        <v>10078.68</v>
      </c>
      <c r="J331" s="1">
        <v>10555.8</v>
      </c>
      <c r="K331" s="1">
        <v>11155.6</v>
      </c>
      <c r="L331" s="1">
        <v>11438.5</v>
      </c>
      <c r="M331" s="1">
        <v>11763.3</v>
      </c>
      <c r="N331" s="1">
        <v>12153.1</v>
      </c>
      <c r="O331" s="1">
        <v>12519.9</v>
      </c>
      <c r="P331" s="1"/>
      <c r="Q331" s="1"/>
      <c r="R331" s="1"/>
      <c r="S331" s="1">
        <v>20197</v>
      </c>
      <c r="T331" s="1">
        <v>19887</v>
      </c>
      <c r="U331" s="1">
        <v>16107</v>
      </c>
      <c r="V331" s="88">
        <v>16084</v>
      </c>
      <c r="W331" s="88"/>
      <c r="X331" s="1"/>
    </row>
    <row r="332" spans="1:24" s="93" customFormat="1" ht="21.9" x14ac:dyDescent="0.55000000000000004">
      <c r="A332" s="91" t="s">
        <v>260</v>
      </c>
      <c r="B332" s="91"/>
      <c r="C332" s="92">
        <v>827</v>
      </c>
      <c r="D332" s="92">
        <v>1338</v>
      </c>
      <c r="E332" s="92">
        <v>3394</v>
      </c>
      <c r="F332" s="92">
        <v>5996</v>
      </c>
      <c r="G332" s="92">
        <v>9048</v>
      </c>
      <c r="H332" s="92">
        <v>12596</v>
      </c>
      <c r="I332" s="92">
        <v>15254</v>
      </c>
      <c r="J332" s="92">
        <v>18183</v>
      </c>
      <c r="K332" s="92">
        <v>20986</v>
      </c>
      <c r="L332" s="92">
        <v>22073</v>
      </c>
      <c r="M332" s="92">
        <v>24673</v>
      </c>
      <c r="N332" s="92">
        <v>28175</v>
      </c>
      <c r="O332" s="92">
        <v>30271</v>
      </c>
      <c r="P332" s="92"/>
      <c r="Q332" s="92"/>
      <c r="R332" s="92"/>
      <c r="S332" s="92">
        <v>-6204</v>
      </c>
      <c r="T332" s="92">
        <v>-9123</v>
      </c>
      <c r="U332" s="92">
        <v>-21816</v>
      </c>
      <c r="V332" s="92">
        <v>-17600</v>
      </c>
      <c r="W332" s="92"/>
      <c r="X332" s="92"/>
    </row>
    <row r="333" spans="1:24" x14ac:dyDescent="0.55000000000000004">
      <c r="A333" s="75" t="s">
        <v>261</v>
      </c>
      <c r="B333" s="75"/>
      <c r="C333" s="1">
        <v>0</v>
      </c>
      <c r="D333" s="1">
        <v>2249</v>
      </c>
      <c r="E333" s="1">
        <v>4539</v>
      </c>
      <c r="F333" s="1">
        <v>6539</v>
      </c>
      <c r="G333" s="1">
        <v>10758</v>
      </c>
      <c r="H333" s="1">
        <v>18007</v>
      </c>
      <c r="I333" s="1">
        <v>21033</v>
      </c>
      <c r="J333" s="1">
        <v>25037</v>
      </c>
      <c r="K333" s="1">
        <v>27904</v>
      </c>
      <c r="L333" s="1">
        <v>27904</v>
      </c>
      <c r="M333" s="1">
        <v>28704</v>
      </c>
      <c r="N333" s="1">
        <v>31445</v>
      </c>
      <c r="O333" s="1">
        <v>32145</v>
      </c>
      <c r="P333" s="1"/>
      <c r="Q333" s="1"/>
      <c r="R333" s="1"/>
      <c r="S333" s="1">
        <v>752</v>
      </c>
      <c r="T333" s="1">
        <v>1440</v>
      </c>
      <c r="U333" s="1">
        <v>63</v>
      </c>
      <c r="V333" s="88">
        <v>65</v>
      </c>
      <c r="W333" s="88"/>
      <c r="X333" s="1"/>
    </row>
    <row r="334" spans="1:24" ht="21.9" x14ac:dyDescent="0.55000000000000004">
      <c r="A334" s="75" t="s">
        <v>59</v>
      </c>
      <c r="B334" s="75"/>
      <c r="C334" s="1">
        <v>5622</v>
      </c>
      <c r="D334" s="1">
        <v>4694</v>
      </c>
      <c r="E334" s="1">
        <v>4873</v>
      </c>
      <c r="F334" s="1">
        <v>6280</v>
      </c>
      <c r="G334" s="1">
        <v>6485</v>
      </c>
      <c r="H334" s="1">
        <v>4129</v>
      </c>
      <c r="I334" s="1">
        <v>4439</v>
      </c>
      <c r="J334" s="1">
        <v>3829</v>
      </c>
      <c r="K334" s="1">
        <v>4271</v>
      </c>
      <c r="L334" s="1">
        <v>5641</v>
      </c>
      <c r="M334" s="1">
        <v>7766</v>
      </c>
      <c r="N334" s="1">
        <v>8917</v>
      </c>
      <c r="O334" s="1">
        <v>10680</v>
      </c>
      <c r="P334" s="1"/>
      <c r="Q334" s="1"/>
      <c r="R334" s="1"/>
      <c r="S334" s="1">
        <v>13474</v>
      </c>
      <c r="T334" s="1">
        <v>9710</v>
      </c>
      <c r="U334" s="1">
        <v>-4569</v>
      </c>
      <c r="V334" s="88">
        <v>-945</v>
      </c>
      <c r="W334" s="88">
        <v>2951</v>
      </c>
      <c r="X334" s="1"/>
    </row>
    <row r="335" spans="1:24" ht="32.4" x14ac:dyDescent="0.55000000000000004">
      <c r="A335" s="75" t="s">
        <v>60</v>
      </c>
      <c r="B335" s="75"/>
      <c r="C335" s="1"/>
      <c r="D335" s="1"/>
      <c r="E335" s="1"/>
      <c r="F335" s="1"/>
      <c r="G335" s="1"/>
      <c r="H335" s="1"/>
      <c r="I335" s="1"/>
      <c r="J335" s="1"/>
      <c r="K335" s="1"/>
      <c r="L335" s="1">
        <v>0</v>
      </c>
      <c r="M335" s="1">
        <v>0</v>
      </c>
      <c r="N335" s="1">
        <v>0</v>
      </c>
      <c r="O335" s="1">
        <v>21</v>
      </c>
      <c r="P335" s="1"/>
      <c r="Q335" s="1"/>
      <c r="R335" s="1"/>
      <c r="S335" s="1">
        <v>5766</v>
      </c>
      <c r="T335" s="1">
        <v>5661</v>
      </c>
      <c r="U335" s="1">
        <v>4823</v>
      </c>
      <c r="V335" s="88">
        <v>4729</v>
      </c>
      <c r="W335" s="88">
        <v>5074</v>
      </c>
      <c r="X335" s="1"/>
    </row>
    <row r="336" spans="1:24" ht="32.4" x14ac:dyDescent="0.55000000000000004">
      <c r="A336" s="75" t="s">
        <v>61</v>
      </c>
      <c r="B336" s="75"/>
      <c r="C336" s="1">
        <v>5622</v>
      </c>
      <c r="D336" s="1">
        <v>4694</v>
      </c>
      <c r="E336" s="1">
        <v>4873</v>
      </c>
      <c r="F336" s="1">
        <v>6280</v>
      </c>
      <c r="G336" s="1">
        <v>6485</v>
      </c>
      <c r="H336" s="1">
        <v>4129</v>
      </c>
      <c r="I336" s="1">
        <v>4439</v>
      </c>
      <c r="J336" s="1">
        <v>3829</v>
      </c>
      <c r="K336" s="1">
        <v>4271</v>
      </c>
      <c r="L336" s="1">
        <v>5641</v>
      </c>
      <c r="M336" s="1">
        <v>7766</v>
      </c>
      <c r="N336" s="1">
        <v>8917</v>
      </c>
      <c r="O336" s="1">
        <v>10701</v>
      </c>
      <c r="P336" s="1"/>
      <c r="Q336" s="1"/>
      <c r="R336" s="1"/>
      <c r="S336" s="1">
        <v>19240</v>
      </c>
      <c r="T336" s="1">
        <v>15371</v>
      </c>
      <c r="U336" s="1">
        <v>254</v>
      </c>
      <c r="V336" s="88">
        <v>3784</v>
      </c>
      <c r="W336" s="88">
        <v>8025</v>
      </c>
      <c r="X336" s="1"/>
    </row>
    <row r="337" spans="1:24" x14ac:dyDescent="0.55000000000000004">
      <c r="A337" s="75" t="s">
        <v>64</v>
      </c>
      <c r="B337" s="75"/>
      <c r="C337" s="1">
        <v>31888</v>
      </c>
      <c r="D337" s="1">
        <v>31168</v>
      </c>
      <c r="E337" s="1">
        <v>35404</v>
      </c>
      <c r="F337" s="1">
        <v>41444</v>
      </c>
      <c r="G337" s="1">
        <v>49205</v>
      </c>
      <c r="H337" s="1">
        <v>55908</v>
      </c>
      <c r="I337" s="1">
        <v>57420</v>
      </c>
      <c r="J337" s="1">
        <v>61133</v>
      </c>
      <c r="K337" s="1">
        <v>61101</v>
      </c>
      <c r="L337" s="1">
        <v>52902</v>
      </c>
      <c r="M337" s="1">
        <v>61494</v>
      </c>
      <c r="N337" s="1">
        <v>62071</v>
      </c>
      <c r="O337" s="1">
        <v>56940</v>
      </c>
      <c r="P337" s="1"/>
      <c r="Q337" s="1"/>
      <c r="R337" s="1"/>
      <c r="S337" s="1">
        <v>61642</v>
      </c>
      <c r="T337" s="1">
        <v>78660</v>
      </c>
      <c r="U337" s="1">
        <v>90621</v>
      </c>
      <c r="V337" s="88">
        <v>92154</v>
      </c>
      <c r="W337" s="88">
        <v>94224</v>
      </c>
      <c r="X337" s="1"/>
    </row>
    <row r="338" spans="1:24" x14ac:dyDescent="0.55000000000000004">
      <c r="A338" s="75" t="s">
        <v>262</v>
      </c>
      <c r="B338" s="75"/>
      <c r="C338" s="1">
        <v>25205</v>
      </c>
      <c r="D338" s="1">
        <v>25422</v>
      </c>
      <c r="E338" s="1">
        <v>28844</v>
      </c>
      <c r="F338" s="1">
        <v>33629</v>
      </c>
      <c r="G338" s="1">
        <v>39856</v>
      </c>
      <c r="H338" s="1">
        <v>45227</v>
      </c>
      <c r="I338" s="1">
        <v>47433</v>
      </c>
      <c r="J338" s="1">
        <v>48866</v>
      </c>
      <c r="K338" s="1">
        <v>49284</v>
      </c>
      <c r="L338" s="1">
        <v>42551</v>
      </c>
      <c r="M338" s="1">
        <v>49071</v>
      </c>
      <c r="N338" s="1">
        <v>47275</v>
      </c>
      <c r="O338" s="1">
        <v>43543</v>
      </c>
      <c r="P338" s="1"/>
      <c r="Q338" s="1"/>
      <c r="R338" s="1"/>
      <c r="S338" s="1">
        <v>45829</v>
      </c>
      <c r="T338" s="1">
        <v>53234</v>
      </c>
      <c r="U338" s="1">
        <v>60864</v>
      </c>
      <c r="V338" s="88">
        <v>59410</v>
      </c>
      <c r="W338" s="88">
        <v>61308</v>
      </c>
      <c r="X338" s="1"/>
    </row>
    <row r="339" spans="1:24" x14ac:dyDescent="0.55000000000000004">
      <c r="A339" s="75" t="s">
        <v>66</v>
      </c>
      <c r="B339" s="75"/>
      <c r="C339" s="1">
        <v>6683</v>
      </c>
      <c r="D339" s="1">
        <v>5746</v>
      </c>
      <c r="E339" s="1">
        <v>6560</v>
      </c>
      <c r="F339" s="1">
        <v>7815</v>
      </c>
      <c r="G339" s="1">
        <v>9349</v>
      </c>
      <c r="H339" s="1">
        <v>10681</v>
      </c>
      <c r="I339" s="1">
        <v>9987</v>
      </c>
      <c r="J339" s="1">
        <v>12267</v>
      </c>
      <c r="K339" s="1">
        <v>11817</v>
      </c>
      <c r="L339" s="1">
        <v>10351</v>
      </c>
      <c r="M339" s="1">
        <v>12423</v>
      </c>
      <c r="N339" s="1">
        <v>14796</v>
      </c>
      <c r="O339" s="1">
        <v>13397</v>
      </c>
      <c r="P339" s="1"/>
      <c r="Q339" s="1"/>
      <c r="R339" s="1"/>
      <c r="S339" s="1">
        <v>15813</v>
      </c>
      <c r="T339" s="1">
        <v>25426</v>
      </c>
      <c r="U339" s="1">
        <v>29757</v>
      </c>
      <c r="V339" s="88">
        <v>32744</v>
      </c>
      <c r="W339" s="88">
        <v>32916</v>
      </c>
      <c r="X339" s="1"/>
    </row>
    <row r="340" spans="1:24" ht="21.9" x14ac:dyDescent="0.55000000000000004">
      <c r="A340" s="75" t="s">
        <v>263</v>
      </c>
      <c r="B340" s="75"/>
      <c r="C340" s="1">
        <v>3675</v>
      </c>
      <c r="D340" s="1">
        <v>3236</v>
      </c>
      <c r="E340" s="1">
        <v>3505</v>
      </c>
      <c r="F340" s="1">
        <v>4008</v>
      </c>
      <c r="G340" s="1">
        <v>4761</v>
      </c>
      <c r="H340" s="1">
        <v>5499</v>
      </c>
      <c r="I340" s="1">
        <v>6346</v>
      </c>
      <c r="J340" s="1">
        <v>7896</v>
      </c>
      <c r="K340" s="1">
        <v>7624</v>
      </c>
      <c r="L340" s="1">
        <v>6730</v>
      </c>
      <c r="M340" s="1">
        <v>7653</v>
      </c>
      <c r="N340" s="1">
        <v>9116</v>
      </c>
      <c r="O340" s="1">
        <v>8893</v>
      </c>
      <c r="P340" s="1"/>
      <c r="Q340" s="1"/>
      <c r="R340" s="1"/>
      <c r="S340" s="1">
        <v>12738</v>
      </c>
      <c r="T340" s="1">
        <v>19623</v>
      </c>
      <c r="U340" s="1">
        <v>21262</v>
      </c>
      <c r="V340" s="88">
        <v>23075</v>
      </c>
      <c r="W340" s="88">
        <v>22125</v>
      </c>
      <c r="X340" s="1"/>
    </row>
    <row r="341" spans="1:24" ht="21.9" x14ac:dyDescent="0.55000000000000004">
      <c r="A341" s="75" t="s">
        <v>68</v>
      </c>
      <c r="B341" s="75"/>
      <c r="C341" s="1">
        <v>3008</v>
      </c>
      <c r="D341" s="1">
        <v>2510</v>
      </c>
      <c r="E341" s="1">
        <v>3055</v>
      </c>
      <c r="F341" s="1">
        <v>3807</v>
      </c>
      <c r="G341" s="1">
        <v>4588</v>
      </c>
      <c r="H341" s="1">
        <v>5182</v>
      </c>
      <c r="I341" s="1">
        <v>3641</v>
      </c>
      <c r="J341" s="1">
        <v>4371</v>
      </c>
      <c r="K341" s="1">
        <v>4193</v>
      </c>
      <c r="L341" s="1">
        <v>3621</v>
      </c>
      <c r="M341" s="1">
        <v>4770</v>
      </c>
      <c r="N341" s="1">
        <v>5680</v>
      </c>
      <c r="O341" s="1">
        <v>4504</v>
      </c>
      <c r="P341" s="1"/>
      <c r="Q341" s="1"/>
      <c r="R341" s="1"/>
      <c r="S341" s="1">
        <v>3075</v>
      </c>
      <c r="T341" s="1">
        <v>5803</v>
      </c>
      <c r="U341" s="1">
        <v>8495</v>
      </c>
      <c r="V341" s="88">
        <v>9669</v>
      </c>
      <c r="W341" s="88">
        <v>10791</v>
      </c>
      <c r="X341" s="1"/>
    </row>
    <row r="342" spans="1:24" ht="32.4" x14ac:dyDescent="0.55000000000000004">
      <c r="A342" s="75" t="s">
        <v>264</v>
      </c>
      <c r="B342" s="75"/>
      <c r="C342" s="1">
        <v>240</v>
      </c>
      <c r="D342" s="1">
        <v>239</v>
      </c>
      <c r="E342" s="1">
        <v>211</v>
      </c>
      <c r="F342" s="1">
        <v>263</v>
      </c>
      <c r="G342" s="1">
        <v>334</v>
      </c>
      <c r="H342" s="1">
        <v>393</v>
      </c>
      <c r="I342" s="1">
        <v>471</v>
      </c>
      <c r="J342" s="1">
        <v>626</v>
      </c>
      <c r="K342" s="1">
        <v>769</v>
      </c>
      <c r="L342" s="1">
        <v>852</v>
      </c>
      <c r="M342" s="1">
        <v>970</v>
      </c>
      <c r="N342" s="1">
        <v>936</v>
      </c>
      <c r="O342" s="1">
        <v>1144</v>
      </c>
      <c r="P342" s="1"/>
      <c r="Q342" s="1"/>
      <c r="R342" s="1"/>
      <c r="S342" s="1">
        <v>4839</v>
      </c>
      <c r="T342" s="1">
        <v>8634</v>
      </c>
      <c r="U342" s="1">
        <v>7746</v>
      </c>
      <c r="V342" s="88">
        <v>6143</v>
      </c>
      <c r="W342" s="88">
        <v>5390</v>
      </c>
      <c r="X342" s="1"/>
    </row>
    <row r="343" spans="1:24" ht="21.9" x14ac:dyDescent="0.55000000000000004">
      <c r="A343" s="75" t="s">
        <v>70</v>
      </c>
      <c r="B343" s="75"/>
      <c r="C343" s="1">
        <v>2768</v>
      </c>
      <c r="D343" s="1">
        <v>2271</v>
      </c>
      <c r="E343" s="1">
        <v>2844</v>
      </c>
      <c r="F343" s="1">
        <v>3544</v>
      </c>
      <c r="G343" s="1">
        <v>4254</v>
      </c>
      <c r="H343" s="1">
        <v>4789</v>
      </c>
      <c r="I343" s="1">
        <v>3170</v>
      </c>
      <c r="J343" s="1">
        <v>3745</v>
      </c>
      <c r="K343" s="1">
        <v>3424</v>
      </c>
      <c r="L343" s="1">
        <v>2769</v>
      </c>
      <c r="M343" s="1">
        <v>3800</v>
      </c>
      <c r="N343" s="1">
        <v>4744</v>
      </c>
      <c r="O343" s="1">
        <v>3360</v>
      </c>
      <c r="P343" s="1"/>
      <c r="Q343" s="1"/>
      <c r="R343" s="1"/>
      <c r="S343" s="1">
        <v>-1764</v>
      </c>
      <c r="T343" s="1">
        <v>-2831</v>
      </c>
      <c r="U343" s="1">
        <v>749</v>
      </c>
      <c r="V343" s="88">
        <v>3526</v>
      </c>
      <c r="W343" s="88">
        <v>5401</v>
      </c>
      <c r="X343" s="1"/>
    </row>
    <row r="344" spans="1:24" x14ac:dyDescent="0.55000000000000004">
      <c r="A344" s="75" t="s">
        <v>265</v>
      </c>
      <c r="B344" s="75"/>
      <c r="C344" s="1">
        <v>47</v>
      </c>
      <c r="D344" s="1">
        <v>29</v>
      </c>
      <c r="E344" s="1">
        <v>17</v>
      </c>
      <c r="F344" s="1">
        <v>14</v>
      </c>
      <c r="G344" s="1">
        <v>16</v>
      </c>
      <c r="H344" s="1">
        <v>28</v>
      </c>
      <c r="I344" s="1">
        <v>45</v>
      </c>
      <c r="J344" s="1">
        <v>45</v>
      </c>
      <c r="K344" s="1">
        <v>93</v>
      </c>
      <c r="L344" s="1">
        <v>160</v>
      </c>
      <c r="M344" s="1">
        <v>199</v>
      </c>
      <c r="N344" s="1">
        <v>279</v>
      </c>
      <c r="O344" s="1">
        <v>270</v>
      </c>
      <c r="P344" s="1"/>
      <c r="Q344" s="1"/>
      <c r="R344" s="1"/>
      <c r="S344" s="1">
        <v>1480</v>
      </c>
      <c r="T344" s="1">
        <v>2406</v>
      </c>
      <c r="U344" s="1">
        <v>2488</v>
      </c>
      <c r="V344" s="88">
        <v>2675</v>
      </c>
      <c r="W344" s="88"/>
      <c r="X344" s="1"/>
    </row>
    <row r="345" spans="1:24" ht="21.9" x14ac:dyDescent="0.55000000000000004">
      <c r="A345" s="75" t="s">
        <v>266</v>
      </c>
      <c r="B345" s="75"/>
      <c r="C345" s="1">
        <v>578</v>
      </c>
      <c r="D345" s="1">
        <v>231</v>
      </c>
      <c r="E345" s="1">
        <v>200</v>
      </c>
      <c r="F345" s="1">
        <v>194</v>
      </c>
      <c r="G345" s="1">
        <v>207</v>
      </c>
      <c r="H345" s="1">
        <v>255</v>
      </c>
      <c r="I345" s="1">
        <v>321</v>
      </c>
      <c r="J345" s="1">
        <v>461</v>
      </c>
      <c r="K345" s="1">
        <v>185</v>
      </c>
      <c r="L345" s="1">
        <v>12</v>
      </c>
      <c r="M345" s="1">
        <v>44</v>
      </c>
      <c r="N345" s="1">
        <v>88</v>
      </c>
      <c r="O345" s="1">
        <v>99</v>
      </c>
      <c r="P345" s="1"/>
      <c r="Q345" s="1"/>
      <c r="R345" s="1"/>
      <c r="S345" s="1">
        <v>-290</v>
      </c>
      <c r="T345" s="1">
        <v>-2</v>
      </c>
      <c r="U345" s="1">
        <v>392</v>
      </c>
      <c r="V345" s="88">
        <v>49</v>
      </c>
      <c r="W345" s="88">
        <v>-1932</v>
      </c>
      <c r="X345" s="1"/>
    </row>
    <row r="346" spans="1:24" x14ac:dyDescent="0.55000000000000004">
      <c r="A346" s="75" t="s">
        <v>267</v>
      </c>
      <c r="B346" s="75"/>
      <c r="C346" s="1">
        <v>-105</v>
      </c>
      <c r="D346" s="1">
        <v>-742</v>
      </c>
      <c r="E346" s="1">
        <v>0</v>
      </c>
      <c r="F346" s="1">
        <v>0</v>
      </c>
      <c r="G346" s="1">
        <v>0</v>
      </c>
      <c r="H346" s="1">
        <v>-442</v>
      </c>
      <c r="I346" s="1">
        <v>-64</v>
      </c>
      <c r="J346" s="1">
        <v>-305</v>
      </c>
      <c r="K346" s="1">
        <v>-192</v>
      </c>
      <c r="L346" s="1">
        <v>-597</v>
      </c>
      <c r="M346" s="1">
        <v>-295</v>
      </c>
      <c r="N346" s="1">
        <v>-313</v>
      </c>
      <c r="O346" s="1">
        <v>-348</v>
      </c>
      <c r="P346" s="1"/>
      <c r="Q346" s="1"/>
      <c r="R346" s="1"/>
      <c r="S346" s="1">
        <v>-1822</v>
      </c>
      <c r="T346" s="1">
        <v>-449</v>
      </c>
      <c r="U346" s="1">
        <v>-1014</v>
      </c>
      <c r="V346" s="88">
        <v>-904</v>
      </c>
      <c r="W346" s="88">
        <v>201</v>
      </c>
      <c r="X346" s="1"/>
    </row>
    <row r="347" spans="1:24" x14ac:dyDescent="0.55000000000000004">
      <c r="A347" s="75" t="s">
        <v>74</v>
      </c>
      <c r="B347" s="75"/>
      <c r="C347" s="1">
        <v>3194</v>
      </c>
      <c r="D347" s="1">
        <v>1731</v>
      </c>
      <c r="E347" s="1">
        <v>3027</v>
      </c>
      <c r="F347" s="1">
        <v>3724</v>
      </c>
      <c r="G347" s="1">
        <v>4445</v>
      </c>
      <c r="H347" s="1">
        <v>4574</v>
      </c>
      <c r="I347" s="1">
        <v>3382</v>
      </c>
      <c r="J347" s="1">
        <v>3856</v>
      </c>
      <c r="K347" s="1">
        <v>3324</v>
      </c>
      <c r="L347" s="1">
        <v>2024</v>
      </c>
      <c r="M347" s="1">
        <v>3350</v>
      </c>
      <c r="N347" s="1">
        <v>4240</v>
      </c>
      <c r="O347" s="1">
        <v>2841</v>
      </c>
      <c r="P347" s="1"/>
      <c r="Q347" s="1"/>
      <c r="R347" s="1"/>
      <c r="S347" s="1">
        <v>-5356</v>
      </c>
      <c r="T347" s="1">
        <v>-5688</v>
      </c>
      <c r="U347" s="1">
        <v>-2361</v>
      </c>
      <c r="V347" s="88">
        <v>-4</v>
      </c>
      <c r="W347" s="88">
        <v>3670</v>
      </c>
      <c r="X347" s="1"/>
    </row>
    <row r="348" spans="1:24" x14ac:dyDescent="0.55000000000000004">
      <c r="A348" s="75" t="s">
        <v>177</v>
      </c>
      <c r="B348" s="75"/>
      <c r="C348" s="1">
        <v>958</v>
      </c>
      <c r="D348" s="1">
        <v>485</v>
      </c>
      <c r="E348" s="1">
        <v>905</v>
      </c>
      <c r="F348" s="1">
        <v>1079</v>
      </c>
      <c r="G348" s="1">
        <v>1402</v>
      </c>
      <c r="H348" s="1">
        <v>1002</v>
      </c>
      <c r="I348" s="1">
        <v>762</v>
      </c>
      <c r="J348" s="1">
        <v>880</v>
      </c>
      <c r="K348" s="1">
        <v>846</v>
      </c>
      <c r="L348" s="1">
        <v>591</v>
      </c>
      <c r="M348" s="1">
        <v>715</v>
      </c>
      <c r="N348" s="1">
        <v>748</v>
      </c>
      <c r="O348" s="1">
        <v>469</v>
      </c>
      <c r="P348" s="1"/>
      <c r="Q348" s="1"/>
      <c r="R348" s="1"/>
      <c r="S348" s="1">
        <v>-1619</v>
      </c>
      <c r="T348" s="1">
        <v>-1833</v>
      </c>
      <c r="U348" s="1">
        <v>-180</v>
      </c>
      <c r="V348" s="88">
        <v>-5533</v>
      </c>
      <c r="W348" s="88">
        <v>165</v>
      </c>
      <c r="X348" s="1"/>
    </row>
    <row r="349" spans="1:24" x14ac:dyDescent="0.55000000000000004">
      <c r="A349" s="75" t="s">
        <v>268</v>
      </c>
      <c r="B349" s="75"/>
      <c r="C349" s="1">
        <v>0</v>
      </c>
      <c r="D349" s="1">
        <v>0</v>
      </c>
      <c r="E349" s="1">
        <v>0</v>
      </c>
      <c r="F349" s="1"/>
      <c r="G349" s="1"/>
      <c r="H349" s="1"/>
      <c r="I349" s="1">
        <v>37</v>
      </c>
      <c r="J349" s="1">
        <v>29</v>
      </c>
      <c r="K349" s="1">
        <v>0</v>
      </c>
      <c r="L349" s="1">
        <v>0</v>
      </c>
      <c r="M349" s="1">
        <v>0</v>
      </c>
      <c r="N349" s="1">
        <v>0</v>
      </c>
      <c r="O349" s="1"/>
      <c r="P349" s="1"/>
      <c r="Q349" s="1"/>
      <c r="R349" s="1"/>
      <c r="S349" s="1">
        <v>-46</v>
      </c>
      <c r="T349" s="1">
        <v>-127</v>
      </c>
      <c r="U349" s="1">
        <v>129</v>
      </c>
      <c r="V349" s="88">
        <v>913</v>
      </c>
      <c r="W349" s="88">
        <v>255</v>
      </c>
      <c r="X349" s="1"/>
    </row>
    <row r="350" spans="1:24" ht="21.9" x14ac:dyDescent="0.55000000000000004">
      <c r="A350" s="75" t="s">
        <v>269</v>
      </c>
      <c r="B350" s="75"/>
      <c r="C350" s="1">
        <v>2236</v>
      </c>
      <c r="D350" s="1">
        <v>1246</v>
      </c>
      <c r="E350" s="1">
        <v>2122</v>
      </c>
      <c r="F350" s="1">
        <v>2645</v>
      </c>
      <c r="G350" s="1">
        <v>3043</v>
      </c>
      <c r="H350" s="1">
        <v>3572</v>
      </c>
      <c r="I350" s="1">
        <v>2583</v>
      </c>
      <c r="J350" s="1">
        <v>2947</v>
      </c>
      <c r="K350" s="1">
        <v>2478</v>
      </c>
      <c r="L350" s="1">
        <v>1433</v>
      </c>
      <c r="M350" s="1">
        <v>2635</v>
      </c>
      <c r="N350" s="1">
        <v>3492</v>
      </c>
      <c r="O350" s="1">
        <v>2372</v>
      </c>
      <c r="P350" s="1"/>
      <c r="Q350" s="1"/>
      <c r="R350" s="1"/>
      <c r="S350" s="1">
        <v>-3691</v>
      </c>
      <c r="T350" s="1">
        <v>-3728</v>
      </c>
      <c r="U350" s="1">
        <v>-2310</v>
      </c>
      <c r="V350" s="88">
        <v>4616</v>
      </c>
      <c r="W350" s="88">
        <v>3250</v>
      </c>
      <c r="X350" s="1"/>
    </row>
    <row r="351" spans="1:24" x14ac:dyDescent="0.55000000000000004">
      <c r="A351" s="75" t="s">
        <v>270</v>
      </c>
      <c r="B351" s="75"/>
      <c r="C351" s="1">
        <v>-59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/>
      <c r="Q351" s="1"/>
      <c r="R351" s="1"/>
      <c r="S351" s="1">
        <v>0</v>
      </c>
      <c r="T351" s="1">
        <v>0</v>
      </c>
      <c r="U351" s="1">
        <v>0</v>
      </c>
      <c r="V351" s="88">
        <v>0</v>
      </c>
      <c r="W351" s="88">
        <v>0</v>
      </c>
      <c r="X351" s="1"/>
    </row>
    <row r="352" spans="1:24" ht="21.9" x14ac:dyDescent="0.55000000000000004">
      <c r="A352" s="75" t="s">
        <v>271</v>
      </c>
      <c r="B352" s="75"/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/>
      <c r="Q352" s="1"/>
      <c r="R352" s="1"/>
      <c r="S352" s="1">
        <v>2019</v>
      </c>
      <c r="T352" s="1">
        <v>0</v>
      </c>
      <c r="U352" s="1">
        <v>0</v>
      </c>
      <c r="V352" s="88">
        <v>0</v>
      </c>
      <c r="W352" s="88">
        <v>0</v>
      </c>
      <c r="X352" s="1"/>
    </row>
    <row r="353" spans="1:24" x14ac:dyDescent="0.55000000000000004">
      <c r="A353" s="75" t="s">
        <v>80</v>
      </c>
      <c r="B353" s="75"/>
      <c r="C353" s="1">
        <v>2177</v>
      </c>
      <c r="D353" s="1">
        <v>1246</v>
      </c>
      <c r="E353" s="1">
        <v>2122</v>
      </c>
      <c r="F353" s="1">
        <v>2645</v>
      </c>
      <c r="G353" s="1">
        <v>3043</v>
      </c>
      <c r="H353" s="1">
        <v>3572</v>
      </c>
      <c r="I353" s="1">
        <v>2583</v>
      </c>
      <c r="J353" s="1">
        <v>2947</v>
      </c>
      <c r="K353" s="1">
        <v>2478</v>
      </c>
      <c r="L353" s="1">
        <v>1433</v>
      </c>
      <c r="M353" s="1">
        <v>2635</v>
      </c>
      <c r="N353" s="1">
        <v>3492</v>
      </c>
      <c r="O353" s="1">
        <v>2372</v>
      </c>
      <c r="P353" s="1"/>
      <c r="Q353" s="1"/>
      <c r="R353" s="1"/>
      <c r="S353" s="1">
        <v>-1672</v>
      </c>
      <c r="T353" s="1">
        <v>-3728</v>
      </c>
      <c r="U353" s="1">
        <v>-2310</v>
      </c>
      <c r="V353" s="88">
        <v>4616</v>
      </c>
      <c r="W353" s="88">
        <v>3250</v>
      </c>
      <c r="X353" s="1"/>
    </row>
    <row r="354" spans="1:24" x14ac:dyDescent="0.55000000000000004">
      <c r="A354" s="75" t="s">
        <v>272</v>
      </c>
      <c r="B354" s="75"/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/>
      <c r="Q354" s="1"/>
      <c r="R354" s="1"/>
      <c r="S354" s="1">
        <v>0</v>
      </c>
      <c r="T354" s="1">
        <v>0</v>
      </c>
      <c r="U354" s="1">
        <v>0</v>
      </c>
      <c r="V354" s="88">
        <v>0</v>
      </c>
      <c r="W354" s="88">
        <v>0</v>
      </c>
      <c r="X354" s="1"/>
    </row>
    <row r="355" spans="1:24" ht="21.9" x14ac:dyDescent="0.55000000000000004">
      <c r="A355" s="75" t="s">
        <v>273</v>
      </c>
      <c r="B355" s="75"/>
      <c r="C355" s="1">
        <v>0.87</v>
      </c>
      <c r="D355" s="1">
        <v>0.48</v>
      </c>
      <c r="E355" s="1">
        <v>0.82</v>
      </c>
      <c r="F355" s="1">
        <v>1.03</v>
      </c>
      <c r="G355" s="1">
        <v>1.21</v>
      </c>
      <c r="H355" s="1">
        <v>1.49</v>
      </c>
      <c r="I355" s="1">
        <v>1.1499999999999999</v>
      </c>
      <c r="J355" s="1">
        <v>1.33</v>
      </c>
      <c r="K355" s="1">
        <v>1.25</v>
      </c>
      <c r="L355" s="1">
        <v>0.73</v>
      </c>
      <c r="M355" s="1">
        <v>1.36</v>
      </c>
      <c r="N355" s="1">
        <v>1.9</v>
      </c>
      <c r="O355" s="1">
        <v>1.36</v>
      </c>
      <c r="P355" s="1"/>
      <c r="Q355" s="1"/>
      <c r="R355" s="1"/>
      <c r="S355" s="1">
        <v>-17.010000000000002</v>
      </c>
      <c r="T355" s="1">
        <v>-18.36</v>
      </c>
      <c r="U355" s="1">
        <v>-3.22</v>
      </c>
      <c r="V355" s="88">
        <v>6.38</v>
      </c>
      <c r="W355" s="88">
        <v>4.37</v>
      </c>
      <c r="X355" s="1"/>
    </row>
    <row r="356" spans="1:24" ht="21.9" x14ac:dyDescent="0.55000000000000004">
      <c r="A356" s="75" t="s">
        <v>274</v>
      </c>
      <c r="B356" s="75"/>
      <c r="C356" s="1">
        <v>0.84</v>
      </c>
      <c r="D356" s="1">
        <v>0.48</v>
      </c>
      <c r="E356" s="1">
        <v>0.82</v>
      </c>
      <c r="F356" s="1">
        <v>1.03</v>
      </c>
      <c r="G356" s="1">
        <v>1.21</v>
      </c>
      <c r="H356" s="1">
        <v>1.49</v>
      </c>
      <c r="I356" s="1">
        <v>1.1499999999999999</v>
      </c>
      <c r="J356" s="1">
        <v>1.33</v>
      </c>
      <c r="K356" s="1">
        <v>1.25</v>
      </c>
      <c r="L356" s="1">
        <v>0.73</v>
      </c>
      <c r="M356" s="1">
        <v>1.36</v>
      </c>
      <c r="N356" s="1">
        <v>1.9</v>
      </c>
      <c r="O356" s="1">
        <v>1.36</v>
      </c>
      <c r="P356" s="1"/>
      <c r="Q356" s="1"/>
      <c r="R356" s="1"/>
      <c r="S356" s="1">
        <v>-7.71</v>
      </c>
      <c r="T356" s="1">
        <v>-18.36</v>
      </c>
      <c r="U356" s="1">
        <v>-3.22</v>
      </c>
      <c r="V356" s="88">
        <v>6.38</v>
      </c>
      <c r="W356" s="88">
        <v>4.37</v>
      </c>
      <c r="X356" s="1"/>
    </row>
    <row r="357" spans="1:24" ht="21.9" x14ac:dyDescent="0.55000000000000004">
      <c r="A357" s="75" t="s">
        <v>275</v>
      </c>
      <c r="B357" s="75"/>
      <c r="C357" s="1">
        <v>0.81</v>
      </c>
      <c r="D357" s="1">
        <v>0.46</v>
      </c>
      <c r="E357" s="1">
        <v>0.8</v>
      </c>
      <c r="F357" s="1">
        <v>1.01</v>
      </c>
      <c r="G357" s="1">
        <v>1.18</v>
      </c>
      <c r="H357" s="1">
        <v>1.46</v>
      </c>
      <c r="I357" s="1">
        <v>1.1399999999999999</v>
      </c>
      <c r="J357" s="1">
        <v>1.31</v>
      </c>
      <c r="K357" s="1">
        <v>1.25</v>
      </c>
      <c r="L357" s="1">
        <v>0.73</v>
      </c>
      <c r="M357" s="1">
        <v>1.35</v>
      </c>
      <c r="N357" s="1">
        <v>1.88</v>
      </c>
      <c r="O357" s="1">
        <v>1.35</v>
      </c>
      <c r="P357" s="1"/>
      <c r="Q357" s="1"/>
      <c r="R357" s="1"/>
      <c r="S357" s="1">
        <v>-17.010000000000002</v>
      </c>
      <c r="T357" s="1">
        <v>-18.399999999999999</v>
      </c>
      <c r="U357" s="1">
        <v>-3.22</v>
      </c>
      <c r="V357" s="88">
        <v>6.03</v>
      </c>
      <c r="W357" s="88">
        <v>4.22</v>
      </c>
      <c r="X357" s="1"/>
    </row>
    <row r="358" spans="1:24" ht="21.9" x14ac:dyDescent="0.55000000000000004">
      <c r="A358" s="75" t="s">
        <v>276</v>
      </c>
      <c r="B358" s="75"/>
      <c r="C358" s="1">
        <v>0.79</v>
      </c>
      <c r="D358" s="1">
        <v>0.46</v>
      </c>
      <c r="E358" s="1">
        <v>0.8</v>
      </c>
      <c r="F358" s="1">
        <v>1.01</v>
      </c>
      <c r="G358" s="1">
        <v>1.18</v>
      </c>
      <c r="H358" s="1">
        <v>1.46</v>
      </c>
      <c r="I358" s="1">
        <v>1.1399999999999999</v>
      </c>
      <c r="J358" s="1">
        <v>1.31</v>
      </c>
      <c r="K358" s="1">
        <v>1.25</v>
      </c>
      <c r="L358" s="1">
        <v>0.73</v>
      </c>
      <c r="M358" s="1">
        <v>1.35</v>
      </c>
      <c r="N358" s="1">
        <v>1.88</v>
      </c>
      <c r="O358" s="1">
        <v>1.35</v>
      </c>
      <c r="P358" s="1"/>
      <c r="Q358" s="1"/>
      <c r="R358" s="1"/>
      <c r="S358" s="1">
        <v>-7.71</v>
      </c>
      <c r="T358" s="1">
        <v>-18.399999999999999</v>
      </c>
      <c r="U358" s="1">
        <v>-3.22</v>
      </c>
      <c r="V358" s="88">
        <v>6.03</v>
      </c>
      <c r="W358" s="88">
        <v>4.22</v>
      </c>
      <c r="X358" s="1"/>
    </row>
    <row r="359" spans="1:24" ht="32.4" x14ac:dyDescent="0.55000000000000004">
      <c r="A359" s="75" t="s">
        <v>277</v>
      </c>
      <c r="B359" s="75"/>
      <c r="C359" s="1">
        <v>2582</v>
      </c>
      <c r="D359" s="1">
        <v>2602</v>
      </c>
      <c r="E359" s="1">
        <v>2584</v>
      </c>
      <c r="F359" s="1">
        <v>2565</v>
      </c>
      <c r="G359" s="1">
        <v>2509</v>
      </c>
      <c r="H359" s="1">
        <v>2403</v>
      </c>
      <c r="I359" s="1">
        <v>2255</v>
      </c>
      <c r="J359" s="1">
        <v>2223</v>
      </c>
      <c r="K359" s="1">
        <v>1980</v>
      </c>
      <c r="L359" s="1">
        <v>1954</v>
      </c>
      <c r="M359" s="1">
        <v>1944</v>
      </c>
      <c r="N359" s="1">
        <v>1838</v>
      </c>
      <c r="O359" s="1">
        <v>1745</v>
      </c>
      <c r="P359" s="1"/>
      <c r="Q359" s="1"/>
      <c r="R359" s="1"/>
      <c r="S359" s="1">
        <v>217</v>
      </c>
      <c r="T359" s="1">
        <v>203</v>
      </c>
      <c r="U359" s="1">
        <v>718.43499999999995</v>
      </c>
      <c r="V359" s="88">
        <v>724</v>
      </c>
      <c r="W359" s="88">
        <v>744</v>
      </c>
      <c r="X359" s="1"/>
    </row>
    <row r="360" spans="1:24" ht="21.9" x14ac:dyDescent="0.55000000000000004">
      <c r="A360" s="75" t="s">
        <v>106</v>
      </c>
    </row>
    <row r="361" spans="1:24" ht="32.4" x14ac:dyDescent="0.55000000000000004">
      <c r="A361" s="75" t="s">
        <v>278</v>
      </c>
      <c r="B361" s="75"/>
      <c r="C361" s="1">
        <v>2746</v>
      </c>
      <c r="D361" s="1">
        <v>2726</v>
      </c>
      <c r="E361" s="1">
        <v>2644</v>
      </c>
      <c r="F361" s="1">
        <v>2619</v>
      </c>
      <c r="G361" s="1">
        <v>2568</v>
      </c>
      <c r="H361" s="1">
        <v>2449</v>
      </c>
      <c r="I361" s="1">
        <v>2271</v>
      </c>
      <c r="J361" s="1">
        <v>2247</v>
      </c>
      <c r="K361" s="1">
        <v>1986</v>
      </c>
      <c r="L361" s="1">
        <v>1962</v>
      </c>
      <c r="M361" s="1">
        <v>1955</v>
      </c>
      <c r="N361" s="1">
        <v>1853</v>
      </c>
      <c r="O361" s="1">
        <v>1755</v>
      </c>
      <c r="P361" s="1"/>
      <c r="Q361" s="1"/>
      <c r="R361" s="1"/>
      <c r="S361" s="1">
        <v>217</v>
      </c>
      <c r="T361" s="1">
        <v>203</v>
      </c>
      <c r="U361" s="1">
        <v>718.43499999999995</v>
      </c>
      <c r="V361" s="88">
        <v>751</v>
      </c>
      <c r="W361" s="88">
        <v>767</v>
      </c>
      <c r="X361" s="1"/>
    </row>
    <row r="362" spans="1:24" ht="32.4" x14ac:dyDescent="0.55000000000000004">
      <c r="A362" s="75" t="s">
        <v>279</v>
      </c>
      <c r="B362" s="75"/>
      <c r="C362" s="1">
        <v>2601</v>
      </c>
      <c r="D362" s="1">
        <v>2602</v>
      </c>
      <c r="E362" s="1">
        <v>2579</v>
      </c>
      <c r="F362" s="1">
        <v>2556</v>
      </c>
      <c r="G362" s="1">
        <v>2485</v>
      </c>
      <c r="H362" s="1">
        <v>2330</v>
      </c>
      <c r="I362" s="1">
        <v>2226</v>
      </c>
      <c r="J362" s="1">
        <v>2060</v>
      </c>
      <c r="K362" s="1">
        <v>1944</v>
      </c>
      <c r="L362" s="1">
        <v>1957</v>
      </c>
      <c r="M362" s="1">
        <v>1918</v>
      </c>
      <c r="N362" s="1">
        <v>1761</v>
      </c>
      <c r="O362" s="1">
        <v>1738</v>
      </c>
      <c r="P362" s="1"/>
      <c r="Q362" s="1"/>
      <c r="R362" s="1"/>
      <c r="S362" s="1">
        <v>209</v>
      </c>
      <c r="T362" s="1">
        <v>199</v>
      </c>
      <c r="U362" s="1">
        <v>719</v>
      </c>
      <c r="V362" s="88">
        <v>743</v>
      </c>
      <c r="W362" s="88">
        <v>749</v>
      </c>
      <c r="X362" s="1"/>
    </row>
    <row r="363" spans="1:24" ht="21.9" x14ac:dyDescent="0.55000000000000004">
      <c r="A363" s="75" t="s">
        <v>280</v>
      </c>
      <c r="B363" s="75"/>
      <c r="C363" s="1">
        <v>4195</v>
      </c>
      <c r="D363" s="1">
        <v>3797</v>
      </c>
      <c r="E363" s="1">
        <v>3538</v>
      </c>
      <c r="F363" s="1">
        <v>3670</v>
      </c>
      <c r="G363" s="1">
        <v>5310</v>
      </c>
      <c r="H363" s="1">
        <v>4839</v>
      </c>
      <c r="I363" s="1">
        <v>3969</v>
      </c>
      <c r="J363" s="1">
        <v>3949</v>
      </c>
      <c r="K363" s="1">
        <v>1894</v>
      </c>
      <c r="L363" s="1">
        <v>3906</v>
      </c>
      <c r="M363" s="1">
        <v>3969</v>
      </c>
      <c r="N363" s="1">
        <v>5527</v>
      </c>
      <c r="O363" s="1">
        <v>3283</v>
      </c>
      <c r="P363" s="1"/>
      <c r="Q363" s="1"/>
      <c r="R363" s="1"/>
      <c r="S363" s="1">
        <v>2222</v>
      </c>
      <c r="T363" s="1">
        <v>6810</v>
      </c>
      <c r="U363" s="1">
        <v>6991</v>
      </c>
      <c r="V363" s="88">
        <v>9291</v>
      </c>
      <c r="W363" s="88">
        <v>11407</v>
      </c>
      <c r="X363" s="1"/>
    </row>
    <row r="364" spans="1:24" x14ac:dyDescent="0.55000000000000004">
      <c r="A364" s="75" t="s">
        <v>125</v>
      </c>
      <c r="B364" s="75"/>
      <c r="C364" s="1">
        <v>482</v>
      </c>
      <c r="D364" s="1">
        <v>303</v>
      </c>
      <c r="E364" s="1">
        <v>305</v>
      </c>
      <c r="F364" s="1">
        <v>965</v>
      </c>
      <c r="G364" s="1">
        <v>525</v>
      </c>
      <c r="H364" s="1">
        <v>728</v>
      </c>
      <c r="I364" s="1">
        <v>896</v>
      </c>
      <c r="J364" s="1">
        <v>831</v>
      </c>
      <c r="K364" s="1">
        <v>440</v>
      </c>
      <c r="L364" s="1">
        <v>367</v>
      </c>
      <c r="M364" s="1">
        <v>444</v>
      </c>
      <c r="N364" s="1">
        <v>675</v>
      </c>
      <c r="O364" s="1">
        <v>513</v>
      </c>
      <c r="P364" s="1"/>
      <c r="Q364" s="1"/>
      <c r="R364" s="1"/>
      <c r="S364" s="1">
        <v>699</v>
      </c>
      <c r="T364" s="1">
        <v>1212</v>
      </c>
      <c r="U364" s="1">
        <v>1158</v>
      </c>
      <c r="V364" s="88">
        <v>2241</v>
      </c>
      <c r="W364" s="88">
        <v>2082</v>
      </c>
      <c r="X364" s="1"/>
    </row>
    <row r="365" spans="1:24" ht="21.9" x14ac:dyDescent="0.55000000000000004">
      <c r="A365" s="75" t="s">
        <v>126</v>
      </c>
      <c r="B365" s="75"/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40</v>
      </c>
      <c r="J365" s="1">
        <v>0</v>
      </c>
      <c r="K365" s="1">
        <v>44</v>
      </c>
      <c r="L365" s="1">
        <v>16</v>
      </c>
      <c r="M365" s="1">
        <v>18</v>
      </c>
      <c r="N365" s="1">
        <v>14</v>
      </c>
      <c r="O365" s="1"/>
      <c r="P365" s="1"/>
      <c r="Q365" s="1"/>
      <c r="R365" s="1"/>
      <c r="S365" s="1"/>
      <c r="T365" s="1"/>
      <c r="U365" s="1"/>
      <c r="V365" s="88"/>
      <c r="W365" s="88"/>
      <c r="X365" s="1"/>
    </row>
    <row r="366" spans="1:24" x14ac:dyDescent="0.55000000000000004">
      <c r="A366" s="75" t="s">
        <v>127</v>
      </c>
      <c r="B366" s="75"/>
      <c r="C366" s="1">
        <v>0</v>
      </c>
      <c r="D366" s="1">
        <v>0</v>
      </c>
      <c r="E366" s="1">
        <v>0</v>
      </c>
      <c r="F366" s="1">
        <v>-172</v>
      </c>
      <c r="G366" s="1">
        <v>0</v>
      </c>
      <c r="H366" s="1">
        <v>0</v>
      </c>
      <c r="I366" s="1">
        <v>118</v>
      </c>
      <c r="J366" s="1">
        <v>2217</v>
      </c>
      <c r="K366" s="1">
        <v>176</v>
      </c>
      <c r="L366" s="1">
        <v>3613</v>
      </c>
      <c r="M366" s="1">
        <v>376</v>
      </c>
      <c r="N366" s="1">
        <v>2562</v>
      </c>
      <c r="O366" s="1">
        <v>4844</v>
      </c>
      <c r="P366" s="1"/>
      <c r="Q366" s="1"/>
      <c r="R366" s="1"/>
      <c r="S366" s="1">
        <v>37629</v>
      </c>
      <c r="T366" s="1">
        <v>658</v>
      </c>
      <c r="U366" s="1">
        <v>912</v>
      </c>
      <c r="V366" s="88">
        <v>2455</v>
      </c>
      <c r="W366" s="88">
        <v>424</v>
      </c>
      <c r="X366" s="1"/>
    </row>
    <row r="367" spans="1:24" ht="21.9" x14ac:dyDescent="0.55000000000000004">
      <c r="A367" s="75" t="s">
        <v>129</v>
      </c>
      <c r="B367" s="75"/>
      <c r="C367" s="1">
        <v>-757</v>
      </c>
      <c r="D367" s="1">
        <v>-2260</v>
      </c>
      <c r="E367" s="1">
        <v>-1381</v>
      </c>
      <c r="F367" s="1">
        <v>-2814</v>
      </c>
      <c r="G367" s="1">
        <v>-2317</v>
      </c>
      <c r="H367" s="1">
        <v>3878</v>
      </c>
      <c r="I367" s="1">
        <v>1003</v>
      </c>
      <c r="J367" s="1">
        <v>-1763</v>
      </c>
      <c r="K367" s="1">
        <v>177</v>
      </c>
      <c r="L367" s="1">
        <v>-3809</v>
      </c>
      <c r="M367" s="1">
        <v>-1165</v>
      </c>
      <c r="N367" s="1">
        <v>-6166</v>
      </c>
      <c r="O367" s="1">
        <v>-3316</v>
      </c>
      <c r="P367" s="1"/>
      <c r="Q367" s="1"/>
      <c r="R367" s="1"/>
      <c r="S367" s="1">
        <v>-31256</v>
      </c>
      <c r="T367" s="1">
        <v>-2881</v>
      </c>
      <c r="U367" s="1">
        <v>3389</v>
      </c>
      <c r="V367" s="88">
        <v>-4686</v>
      </c>
      <c r="W367" s="88">
        <v>-460</v>
      </c>
      <c r="X367" s="1"/>
    </row>
    <row r="368" spans="1:24" x14ac:dyDescent="0.55000000000000004">
      <c r="A368" s="75" t="s">
        <v>97</v>
      </c>
      <c r="B368" s="75"/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278</v>
      </c>
      <c r="P368" s="1"/>
      <c r="Q368" s="1"/>
      <c r="R368" s="1"/>
      <c r="S368" s="1">
        <v>0</v>
      </c>
      <c r="T368" s="1">
        <v>0</v>
      </c>
      <c r="U368" s="1">
        <v>0</v>
      </c>
      <c r="V368" s="88">
        <v>0</v>
      </c>
      <c r="W368" s="88">
        <v>0</v>
      </c>
      <c r="X368" s="1"/>
    </row>
    <row r="369" spans="1:24" ht="21.9" x14ac:dyDescent="0.55000000000000004">
      <c r="A369" s="75" t="s">
        <v>281</v>
      </c>
    </row>
    <row r="370" spans="1:24" x14ac:dyDescent="0.55000000000000004">
      <c r="A370" s="75" t="s">
        <v>282</v>
      </c>
      <c r="B370" s="75"/>
      <c r="C370" s="1">
        <v>49</v>
      </c>
      <c r="D370" s="1">
        <v>31</v>
      </c>
      <c r="E370" s="1">
        <v>20</v>
      </c>
      <c r="F370" s="1">
        <v>30</v>
      </c>
      <c r="G370" s="1">
        <v>31</v>
      </c>
      <c r="H370" s="1">
        <v>39</v>
      </c>
      <c r="I370" s="1">
        <v>57</v>
      </c>
      <c r="J370" s="1">
        <v>54</v>
      </c>
      <c r="K370" s="1">
        <v>74</v>
      </c>
      <c r="L370" s="1">
        <v>151</v>
      </c>
      <c r="M370" s="1">
        <v>188</v>
      </c>
      <c r="N370" s="1">
        <v>267</v>
      </c>
      <c r="O370" s="1">
        <v>279</v>
      </c>
      <c r="P370" s="1"/>
      <c r="Q370" s="1"/>
      <c r="R370" s="1"/>
      <c r="S370" s="1">
        <v>1575</v>
      </c>
      <c r="T370" s="1">
        <v>2192</v>
      </c>
      <c r="U370" s="1">
        <v>2347</v>
      </c>
      <c r="V370" s="88">
        <v>2500</v>
      </c>
      <c r="W370" s="88"/>
      <c r="X370" s="1"/>
    </row>
    <row r="371" spans="1:24" x14ac:dyDescent="0.55000000000000004">
      <c r="A371" s="75" t="s">
        <v>142</v>
      </c>
      <c r="B371" s="75"/>
      <c r="C371" s="1">
        <v>-32</v>
      </c>
      <c r="D371" s="1">
        <v>120</v>
      </c>
      <c r="E371" s="1">
        <v>607</v>
      </c>
      <c r="F371" s="1">
        <v>699</v>
      </c>
      <c r="G371" s="1">
        <v>575</v>
      </c>
      <c r="H371" s="1">
        <v>996</v>
      </c>
      <c r="I371" s="1">
        <v>652</v>
      </c>
      <c r="J371" s="1">
        <v>767</v>
      </c>
      <c r="K371" s="1">
        <v>800</v>
      </c>
      <c r="L371" s="1">
        <v>434</v>
      </c>
      <c r="M371" s="1">
        <v>435</v>
      </c>
      <c r="N371" s="1">
        <v>408</v>
      </c>
      <c r="O371" s="1">
        <v>283</v>
      </c>
      <c r="P371" s="1"/>
      <c r="Q371" s="1"/>
      <c r="R371" s="1"/>
      <c r="S371" s="1">
        <v>978</v>
      </c>
      <c r="T371" s="1">
        <v>924</v>
      </c>
      <c r="U371" s="1">
        <v>747</v>
      </c>
      <c r="V371" s="88">
        <v>1414</v>
      </c>
      <c r="W371" s="88"/>
      <c r="X371" s="1"/>
    </row>
    <row r="372" spans="1:24" ht="21.9" x14ac:dyDescent="0.55000000000000004">
      <c r="A372" s="75" t="s">
        <v>283</v>
      </c>
      <c r="B372" s="7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88"/>
      <c r="W372" s="88"/>
      <c r="X372" s="1"/>
    </row>
    <row r="373" spans="1:24" ht="21.9" x14ac:dyDescent="0.55000000000000004">
      <c r="A373" s="75" t="s">
        <v>135</v>
      </c>
      <c r="B373" s="75"/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100</v>
      </c>
      <c r="J373" s="1">
        <v>-100</v>
      </c>
      <c r="K373" s="1">
        <v>100</v>
      </c>
      <c r="L373" s="1">
        <v>76</v>
      </c>
      <c r="M373" s="1">
        <v>-176</v>
      </c>
      <c r="N373" s="1">
        <v>635</v>
      </c>
      <c r="O373" s="1">
        <v>-331</v>
      </c>
      <c r="P373" s="1"/>
      <c r="Q373" s="1"/>
      <c r="R373" s="1"/>
      <c r="S373" s="1"/>
      <c r="T373" s="1"/>
      <c r="U373" s="1"/>
      <c r="V373" s="88"/>
      <c r="W373" s="88"/>
      <c r="X373" s="1"/>
    </row>
    <row r="374" spans="1:24" ht="32.4" x14ac:dyDescent="0.55000000000000004">
      <c r="A374" s="75" t="s">
        <v>284</v>
      </c>
      <c r="B374" s="7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88"/>
      <c r="W374" s="88"/>
      <c r="X374" s="1"/>
    </row>
    <row r="375" spans="1:24" ht="21.9" x14ac:dyDescent="0.55000000000000004">
      <c r="A375" s="75" t="s">
        <v>187</v>
      </c>
      <c r="B375" s="75"/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88">
        <v>1</v>
      </c>
      <c r="W375" s="88">
        <v>1</v>
      </c>
      <c r="X375" s="1"/>
    </row>
    <row r="376" spans="1:24" x14ac:dyDescent="0.55000000000000004">
      <c r="A376" s="75" t="s">
        <v>188</v>
      </c>
      <c r="B376" s="75"/>
      <c r="C376" s="1">
        <v>431</v>
      </c>
      <c r="D376" s="1">
        <v>361</v>
      </c>
      <c r="E376" s="1">
        <v>426</v>
      </c>
      <c r="F376" s="1">
        <v>473</v>
      </c>
      <c r="G376" s="1">
        <v>576</v>
      </c>
      <c r="H376" s="1">
        <v>773</v>
      </c>
      <c r="I376" s="1">
        <v>836</v>
      </c>
      <c r="J376" s="1">
        <v>943</v>
      </c>
      <c r="K376" s="1">
        <v>811</v>
      </c>
      <c r="L376" s="1">
        <v>619</v>
      </c>
      <c r="M376" s="1">
        <v>730</v>
      </c>
      <c r="N376" s="1">
        <v>860</v>
      </c>
      <c r="O376" s="1">
        <v>833</v>
      </c>
      <c r="P376" s="1"/>
      <c r="Q376" s="1"/>
      <c r="R376" s="1"/>
      <c r="S376" s="1">
        <v>772</v>
      </c>
      <c r="T376" s="1">
        <v>1045</v>
      </c>
      <c r="U376" s="1">
        <v>1143</v>
      </c>
      <c r="V376" s="88">
        <v>1300</v>
      </c>
      <c r="W376" s="88"/>
      <c r="X376" s="1"/>
    </row>
    <row r="377" spans="1:24" ht="21.9" x14ac:dyDescent="0.55000000000000004">
      <c r="A377" s="75" t="s">
        <v>202</v>
      </c>
      <c r="B377" s="75"/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0.16</v>
      </c>
      <c r="P377" s="1">
        <v>0.26</v>
      </c>
      <c r="Q377" s="1"/>
      <c r="R377" s="1"/>
      <c r="S377" s="1"/>
      <c r="T377" s="1">
        <v>0</v>
      </c>
      <c r="U377" s="1">
        <v>0</v>
      </c>
      <c r="V377" s="88">
        <v>0</v>
      </c>
      <c r="W377" s="88">
        <v>0</v>
      </c>
      <c r="X377" s="1"/>
    </row>
    <row r="378" spans="1:24" ht="21.9" x14ac:dyDescent="0.55000000000000004">
      <c r="A378" s="75" t="s">
        <v>203</v>
      </c>
      <c r="B378" s="75"/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278</v>
      </c>
      <c r="P378" s="1"/>
      <c r="Q378" s="1"/>
      <c r="R378" s="1"/>
      <c r="S378" s="1">
        <v>0</v>
      </c>
      <c r="T378" s="1">
        <v>0</v>
      </c>
      <c r="U378" s="1">
        <v>0</v>
      </c>
      <c r="V378" s="88">
        <v>0</v>
      </c>
      <c r="W378" s="88"/>
      <c r="X378" s="1"/>
    </row>
    <row r="379" spans="1:24" ht="21.9" x14ac:dyDescent="0.55000000000000004">
      <c r="A379" s="75" t="s">
        <v>204</v>
      </c>
      <c r="B379" s="75"/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/>
      <c r="Q379" s="1"/>
      <c r="R379" s="1"/>
      <c r="S379" s="1">
        <v>0</v>
      </c>
      <c r="T379" s="1">
        <v>0</v>
      </c>
      <c r="U379" s="1">
        <v>0</v>
      </c>
      <c r="V379" s="88">
        <v>0</v>
      </c>
      <c r="W379" s="88">
        <v>0</v>
      </c>
      <c r="X379" s="1"/>
    </row>
    <row r="380" spans="1:24" ht="21.9" x14ac:dyDescent="0.55000000000000004">
      <c r="A380" s="75" t="s">
        <v>217</v>
      </c>
      <c r="B380" s="75"/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111</v>
      </c>
      <c r="J380" s="1">
        <v>94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/>
      <c r="Q380" s="1"/>
      <c r="R380" s="1"/>
      <c r="S380" s="1">
        <v>231</v>
      </c>
      <c r="T380" s="1">
        <v>384</v>
      </c>
      <c r="U380" s="1">
        <v>1196</v>
      </c>
      <c r="V380" s="88">
        <v>629</v>
      </c>
      <c r="W380" s="88"/>
      <c r="X380" s="1"/>
    </row>
    <row r="381" spans="1:24" ht="21.9" x14ac:dyDescent="0.55000000000000004">
      <c r="A381" s="75" t="s">
        <v>218</v>
      </c>
      <c r="B381" s="75"/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111</v>
      </c>
      <c r="J381" s="1">
        <v>94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/>
      <c r="Q381" s="1"/>
      <c r="R381" s="1"/>
      <c r="S381" s="1">
        <v>231</v>
      </c>
      <c r="T381" s="1">
        <v>384</v>
      </c>
      <c r="U381" s="1">
        <v>1196</v>
      </c>
      <c r="V381" s="88">
        <v>629</v>
      </c>
      <c r="W381" s="88"/>
      <c r="X381" s="1"/>
    </row>
    <row r="382" spans="1:24" ht="21.9" x14ac:dyDescent="0.55000000000000004">
      <c r="A382" s="75" t="s">
        <v>220</v>
      </c>
      <c r="B382" s="75"/>
      <c r="C382" s="1">
        <v>17.4375</v>
      </c>
      <c r="D382" s="1">
        <v>27.18</v>
      </c>
      <c r="E382" s="1">
        <v>26.74</v>
      </c>
      <c r="F382" s="1">
        <v>33.979999999999997</v>
      </c>
      <c r="G382" s="1">
        <v>42.14</v>
      </c>
      <c r="H382" s="1">
        <v>29.95</v>
      </c>
      <c r="I382" s="1">
        <v>25.09</v>
      </c>
      <c r="J382" s="1">
        <v>24.51</v>
      </c>
      <c r="K382" s="1">
        <v>10.24</v>
      </c>
      <c r="L382" s="1">
        <v>14.36</v>
      </c>
      <c r="M382" s="1">
        <v>13.55</v>
      </c>
      <c r="N382" s="1">
        <v>14.63</v>
      </c>
      <c r="O382" s="1">
        <v>10.14</v>
      </c>
      <c r="P382" s="1">
        <v>13.86</v>
      </c>
      <c r="Q382" s="1"/>
      <c r="R382" s="1"/>
      <c r="S382" s="1"/>
      <c r="T382" s="1"/>
      <c r="U382" s="1">
        <v>48.87</v>
      </c>
      <c r="V382" s="88">
        <v>51.39</v>
      </c>
      <c r="W382" s="88">
        <v>73.290000000000006</v>
      </c>
      <c r="X382" s="1"/>
    </row>
    <row r="383" spans="1:24" ht="21.9" x14ac:dyDescent="0.55000000000000004">
      <c r="A383" s="75" t="s">
        <v>223</v>
      </c>
      <c r="B383" s="75"/>
      <c r="C383" s="1">
        <v>26.125</v>
      </c>
      <c r="D383" s="1">
        <v>27.49</v>
      </c>
      <c r="E383" s="1">
        <v>23.86</v>
      </c>
      <c r="F383" s="1">
        <v>33.44</v>
      </c>
      <c r="G383" s="1">
        <v>41.76</v>
      </c>
      <c r="H383" s="1">
        <v>29.31</v>
      </c>
      <c r="I383" s="1">
        <v>24.22</v>
      </c>
      <c r="J383" s="1">
        <v>20.04</v>
      </c>
      <c r="K383" s="1">
        <v>9.5</v>
      </c>
      <c r="L383" s="1">
        <v>12.9</v>
      </c>
      <c r="M383" s="1">
        <v>13.16</v>
      </c>
      <c r="N383" s="1">
        <v>17.23</v>
      </c>
      <c r="O383" s="1">
        <v>13.24</v>
      </c>
      <c r="P383" s="1">
        <v>13.86</v>
      </c>
      <c r="Q383" s="1"/>
      <c r="R383" s="1"/>
      <c r="S383" s="1"/>
      <c r="T383" s="1"/>
      <c r="U383" s="1">
        <v>48.59</v>
      </c>
      <c r="V383" s="88">
        <v>48.77</v>
      </c>
      <c r="W383" s="88">
        <v>72.89</v>
      </c>
      <c r="X383" s="1"/>
    </row>
    <row r="384" spans="1:24" ht="21.9" x14ac:dyDescent="0.55000000000000004">
      <c r="A384" s="75" t="s">
        <v>224</v>
      </c>
      <c r="B384" s="75"/>
      <c r="C384" s="1">
        <v>69</v>
      </c>
      <c r="D384" s="1">
        <v>68</v>
      </c>
      <c r="E384" s="1">
        <v>71</v>
      </c>
      <c r="F384" s="1">
        <v>84</v>
      </c>
      <c r="G384" s="1">
        <v>78</v>
      </c>
      <c r="H384" s="1">
        <v>97</v>
      </c>
      <c r="I384" s="1">
        <v>126</v>
      </c>
      <c r="J384" s="1">
        <v>103</v>
      </c>
      <c r="K384" s="1">
        <v>112</v>
      </c>
      <c r="L384" s="1">
        <v>115</v>
      </c>
      <c r="M384" s="1">
        <v>96</v>
      </c>
      <c r="N384" s="1">
        <v>63</v>
      </c>
      <c r="O384" s="1">
        <v>72</v>
      </c>
      <c r="P384" s="1"/>
      <c r="Q384" s="1"/>
      <c r="R384" s="1"/>
      <c r="S384" s="1">
        <v>46</v>
      </c>
      <c r="T384" s="1"/>
      <c r="U384" s="1"/>
      <c r="V384" s="88">
        <v>203</v>
      </c>
      <c r="W384" s="88"/>
      <c r="X384" s="1"/>
    </row>
    <row r="385" spans="1:24" x14ac:dyDescent="0.55000000000000004">
      <c r="A385" s="75" t="s">
        <v>230</v>
      </c>
      <c r="B385" s="75"/>
      <c r="C385" s="1">
        <v>95</v>
      </c>
      <c r="D385" s="1">
        <v>93</v>
      </c>
      <c r="E385" s="1">
        <v>96</v>
      </c>
      <c r="F385" s="1">
        <v>76</v>
      </c>
      <c r="G385" s="1">
        <v>60</v>
      </c>
      <c r="H385" s="1">
        <v>70</v>
      </c>
      <c r="I385" s="1">
        <v>78</v>
      </c>
      <c r="J385" s="1">
        <v>118</v>
      </c>
      <c r="K385" s="1">
        <v>116</v>
      </c>
      <c r="L385" s="1">
        <v>93</v>
      </c>
      <c r="M385" s="1">
        <v>87</v>
      </c>
      <c r="N385" s="1">
        <v>107</v>
      </c>
      <c r="O385" s="1">
        <v>137</v>
      </c>
      <c r="P385" s="1"/>
      <c r="Q385" s="1"/>
      <c r="R385" s="1"/>
      <c r="S385" s="1">
        <v>279</v>
      </c>
      <c r="T385" s="1">
        <v>571</v>
      </c>
      <c r="U385" s="1">
        <v>457</v>
      </c>
      <c r="V385" s="88">
        <v>671</v>
      </c>
      <c r="W385" s="88"/>
      <c r="X385" s="1"/>
    </row>
    <row r="386" spans="1:24" ht="32.4" x14ac:dyDescent="0.55000000000000004">
      <c r="A386" s="75" t="s">
        <v>232</v>
      </c>
      <c r="B386" s="75"/>
      <c r="C386" s="1">
        <v>482</v>
      </c>
      <c r="D386" s="1">
        <v>321</v>
      </c>
      <c r="E386" s="1">
        <v>319</v>
      </c>
      <c r="F386" s="1">
        <v>330</v>
      </c>
      <c r="G386" s="1">
        <v>463</v>
      </c>
      <c r="H386" s="1">
        <v>463</v>
      </c>
      <c r="I386" s="1">
        <v>498</v>
      </c>
      <c r="J386" s="1">
        <v>693</v>
      </c>
      <c r="K386" s="1">
        <v>665</v>
      </c>
      <c r="L386" s="1">
        <v>624</v>
      </c>
      <c r="M386" s="1">
        <v>661</v>
      </c>
      <c r="N386" s="1">
        <v>856</v>
      </c>
      <c r="O386" s="1">
        <v>1072</v>
      </c>
      <c r="P386" s="1"/>
      <c r="Q386" s="1"/>
      <c r="R386" s="1"/>
      <c r="S386" s="1">
        <v>2636</v>
      </c>
      <c r="T386" s="1">
        <v>4384</v>
      </c>
      <c r="U386" s="1">
        <v>4604</v>
      </c>
      <c r="V386" s="88">
        <v>4992</v>
      </c>
      <c r="W386" s="88">
        <v>5275</v>
      </c>
      <c r="X386" s="1"/>
    </row>
  </sheetData>
  <mergeCells count="3">
    <mergeCell ref="C1:H1"/>
    <mergeCell ref="D4:I4"/>
    <mergeCell ref="D5:I5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E8EA-E5BD-4D4E-8482-43ADCF240AE4}">
  <dimension ref="A1:L7"/>
  <sheetViews>
    <sheetView zoomScale="10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8.734375" defaultRowHeight="12.9" x14ac:dyDescent="0.5"/>
  <cols>
    <col min="1" max="1" width="15.7890625" style="4" bestFit="1" customWidth="1"/>
    <col min="2" max="2" width="15.15625" style="4" bestFit="1" customWidth="1"/>
    <col min="3" max="5" width="8.734375" style="4"/>
    <col min="6" max="6" width="10.47265625" style="4" bestFit="1" customWidth="1"/>
    <col min="7" max="16384" width="8.734375" style="4"/>
  </cols>
  <sheetData>
    <row r="1" spans="1:12" x14ac:dyDescent="0.5">
      <c r="A1" s="265"/>
      <c r="B1" s="267" t="s">
        <v>471</v>
      </c>
      <c r="C1" s="267"/>
      <c r="D1" s="267"/>
      <c r="E1" s="267"/>
      <c r="F1" s="267"/>
      <c r="G1" s="268" t="s">
        <v>404</v>
      </c>
      <c r="H1" s="268"/>
      <c r="I1" s="268"/>
      <c r="J1" s="268"/>
      <c r="K1" s="268"/>
    </row>
    <row r="2" spans="1:12" x14ac:dyDescent="0.5">
      <c r="A2" s="4" t="s">
        <v>285</v>
      </c>
      <c r="B2" s="76">
        <v>2016</v>
      </c>
      <c r="C2" s="76">
        <v>2017</v>
      </c>
      <c r="D2" s="76">
        <v>2018</v>
      </c>
      <c r="E2" s="76">
        <v>2019</v>
      </c>
      <c r="F2" s="76">
        <v>2020</v>
      </c>
      <c r="G2" s="76">
        <f>F2+1</f>
        <v>2021</v>
      </c>
      <c r="H2" s="76">
        <f t="shared" ref="H2:K2" si="0">G2+1</f>
        <v>2022</v>
      </c>
      <c r="I2" s="76">
        <f t="shared" si="0"/>
        <v>2023</v>
      </c>
      <c r="J2" s="76">
        <f t="shared" si="0"/>
        <v>2024</v>
      </c>
      <c r="K2" s="76">
        <f t="shared" si="0"/>
        <v>2025</v>
      </c>
      <c r="L2" s="76"/>
    </row>
    <row r="3" spans="1:12" x14ac:dyDescent="0.5">
      <c r="A3" s="266" t="s">
        <v>327</v>
      </c>
      <c r="B3" s="4">
        <f>Dell_Financial_statements!S68</f>
        <v>61642</v>
      </c>
      <c r="C3" s="4">
        <f>Dell_Financial_statements!T68</f>
        <v>78660</v>
      </c>
      <c r="D3" s="4">
        <f>Dell_Financial_statements!U68</f>
        <v>90621</v>
      </c>
      <c r="E3" s="4">
        <f>Dell_Financial_statements!V68</f>
        <v>92154</v>
      </c>
      <c r="F3" s="4">
        <f>Dell_Financial_statements!W68</f>
        <v>94224</v>
      </c>
    </row>
    <row r="4" spans="1:12" x14ac:dyDescent="0.5">
      <c r="A4" s="266" t="s">
        <v>470</v>
      </c>
      <c r="F4" s="4">
        <f>F3</f>
        <v>94224</v>
      </c>
      <c r="G4" s="269">
        <f t="array" ref="G4:K4">TREND(B3:F3,B2:F2,G2:K2)</f>
        <v>107057.59999999963</v>
      </c>
      <c r="H4" s="269">
        <v>114923.39999999851</v>
      </c>
      <c r="I4" s="269">
        <v>122789.19999999925</v>
      </c>
      <c r="J4" s="269">
        <v>130655</v>
      </c>
      <c r="K4" s="269">
        <v>138520.79999999888</v>
      </c>
    </row>
    <row r="5" spans="1:12" x14ac:dyDescent="0.5">
      <c r="A5" s="266" t="s">
        <v>469</v>
      </c>
      <c r="B5" s="264" t="s">
        <v>520</v>
      </c>
      <c r="C5" s="74">
        <f>C3/B3-1</f>
        <v>0.27607799876707451</v>
      </c>
      <c r="D5" s="74">
        <f>D3/C3-1</f>
        <v>0.15205949656750573</v>
      </c>
      <c r="E5" s="74">
        <f>E3/D3-1</f>
        <v>1.6916608733075211E-2</v>
      </c>
      <c r="F5" s="74">
        <f>F3/E3-1</f>
        <v>2.2462399895826657E-2</v>
      </c>
      <c r="G5" s="74">
        <f>G4/F3-1</f>
        <v>0.13620309050772228</v>
      </c>
      <c r="H5" s="74">
        <f>H4/G4-1</f>
        <v>7.3472597928581518E-2</v>
      </c>
      <c r="I5" s="74">
        <f>I4/H4-1</f>
        <v>6.8443850425595087E-2</v>
      </c>
      <c r="J5" s="74">
        <f>J4/I4-1</f>
        <v>6.4059379815169404E-2</v>
      </c>
      <c r="K5" s="74">
        <f>K4/J4-1</f>
        <v>6.0202824231746943E-2</v>
      </c>
    </row>
    <row r="7" spans="1:12" x14ac:dyDescent="0.5">
      <c r="A7" s="4" t="s">
        <v>472</v>
      </c>
      <c r="B7" s="263">
        <f>AVERAGE(G5:K5)</f>
        <v>8.0476348581763044E-2</v>
      </c>
    </row>
  </sheetData>
  <mergeCells count="2">
    <mergeCell ref="G1:K1"/>
    <mergeCell ref="B1:F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C76-40E9-4066-B530-667B664F9A29}">
  <sheetPr>
    <tabColor theme="7"/>
  </sheetPr>
  <dimension ref="A1"/>
  <sheetViews>
    <sheetView showGridLines="0" workbookViewId="0">
      <selection activeCell="H12" sqref="H12"/>
    </sheetView>
  </sheetViews>
  <sheetFormatPr defaultRowHeight="14.4" x14ac:dyDescent="0.55000000000000004"/>
  <cols>
    <col min="1" max="16384" width="8.83984375" style="156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BF1B-9C47-4B26-B1BB-C6945C303451}">
  <dimension ref="A1:V22"/>
  <sheetViews>
    <sheetView workbookViewId="0">
      <selection activeCell="B13" sqref="B13:H22"/>
    </sheetView>
  </sheetViews>
  <sheetFormatPr defaultRowHeight="14.4" x14ac:dyDescent="0.55000000000000004"/>
  <cols>
    <col min="1" max="1" width="49.5234375" bestFit="1" customWidth="1"/>
    <col min="2" max="2" width="25.62890625" bestFit="1" customWidth="1"/>
    <col min="3" max="3" width="17.7890625" bestFit="1" customWidth="1"/>
    <col min="4" max="23" width="12.1015625" bestFit="1" customWidth="1"/>
    <col min="24" max="24" width="5" bestFit="1" customWidth="1"/>
    <col min="256" max="256" width="44.1015625" bestFit="1" customWidth="1"/>
    <col min="257" max="257" width="25.62890625" bestFit="1" customWidth="1"/>
    <col min="258" max="258" width="19.62890625" bestFit="1" customWidth="1"/>
    <col min="259" max="259" width="17.7890625" bestFit="1" customWidth="1"/>
    <col min="260" max="279" width="12.1015625" bestFit="1" customWidth="1"/>
    <col min="280" max="280" width="5" bestFit="1" customWidth="1"/>
    <col min="512" max="512" width="44.1015625" bestFit="1" customWidth="1"/>
    <col min="513" max="513" width="25.62890625" bestFit="1" customWidth="1"/>
    <col min="514" max="514" width="19.62890625" bestFit="1" customWidth="1"/>
    <col min="515" max="515" width="17.7890625" bestFit="1" customWidth="1"/>
    <col min="516" max="535" width="12.1015625" bestFit="1" customWidth="1"/>
    <col min="536" max="536" width="5" bestFit="1" customWidth="1"/>
    <col min="768" max="768" width="44.1015625" bestFit="1" customWidth="1"/>
    <col min="769" max="769" width="25.62890625" bestFit="1" customWidth="1"/>
    <col min="770" max="770" width="19.62890625" bestFit="1" customWidth="1"/>
    <col min="771" max="771" width="17.7890625" bestFit="1" customWidth="1"/>
    <col min="772" max="791" width="12.1015625" bestFit="1" customWidth="1"/>
    <col min="792" max="792" width="5" bestFit="1" customWidth="1"/>
    <col min="1024" max="1024" width="44.1015625" bestFit="1" customWidth="1"/>
    <col min="1025" max="1025" width="25.62890625" bestFit="1" customWidth="1"/>
    <col min="1026" max="1026" width="19.62890625" bestFit="1" customWidth="1"/>
    <col min="1027" max="1027" width="17.7890625" bestFit="1" customWidth="1"/>
    <col min="1028" max="1047" width="12.1015625" bestFit="1" customWidth="1"/>
    <col min="1048" max="1048" width="5" bestFit="1" customWidth="1"/>
    <col min="1280" max="1280" width="44.1015625" bestFit="1" customWidth="1"/>
    <col min="1281" max="1281" width="25.62890625" bestFit="1" customWidth="1"/>
    <col min="1282" max="1282" width="19.62890625" bestFit="1" customWidth="1"/>
    <col min="1283" max="1283" width="17.7890625" bestFit="1" customWidth="1"/>
    <col min="1284" max="1303" width="12.1015625" bestFit="1" customWidth="1"/>
    <col min="1304" max="1304" width="5" bestFit="1" customWidth="1"/>
    <col min="1536" max="1536" width="44.1015625" bestFit="1" customWidth="1"/>
    <col min="1537" max="1537" width="25.62890625" bestFit="1" customWidth="1"/>
    <col min="1538" max="1538" width="19.62890625" bestFit="1" customWidth="1"/>
    <col min="1539" max="1539" width="17.7890625" bestFit="1" customWidth="1"/>
    <col min="1540" max="1559" width="12.1015625" bestFit="1" customWidth="1"/>
    <col min="1560" max="1560" width="5" bestFit="1" customWidth="1"/>
    <col min="1792" max="1792" width="44.1015625" bestFit="1" customWidth="1"/>
    <col min="1793" max="1793" width="25.62890625" bestFit="1" customWidth="1"/>
    <col min="1794" max="1794" width="19.62890625" bestFit="1" customWidth="1"/>
    <col min="1795" max="1795" width="17.7890625" bestFit="1" customWidth="1"/>
    <col min="1796" max="1815" width="12.1015625" bestFit="1" customWidth="1"/>
    <col min="1816" max="1816" width="5" bestFit="1" customWidth="1"/>
    <col min="2048" max="2048" width="44.1015625" bestFit="1" customWidth="1"/>
    <col min="2049" max="2049" width="25.62890625" bestFit="1" customWidth="1"/>
    <col min="2050" max="2050" width="19.62890625" bestFit="1" customWidth="1"/>
    <col min="2051" max="2051" width="17.7890625" bestFit="1" customWidth="1"/>
    <col min="2052" max="2071" width="12.1015625" bestFit="1" customWidth="1"/>
    <col min="2072" max="2072" width="5" bestFit="1" customWidth="1"/>
    <col min="2304" max="2304" width="44.1015625" bestFit="1" customWidth="1"/>
    <col min="2305" max="2305" width="25.62890625" bestFit="1" customWidth="1"/>
    <col min="2306" max="2306" width="19.62890625" bestFit="1" customWidth="1"/>
    <col min="2307" max="2307" width="17.7890625" bestFit="1" customWidth="1"/>
    <col min="2308" max="2327" width="12.1015625" bestFit="1" customWidth="1"/>
    <col min="2328" max="2328" width="5" bestFit="1" customWidth="1"/>
    <col min="2560" max="2560" width="44.1015625" bestFit="1" customWidth="1"/>
    <col min="2561" max="2561" width="25.62890625" bestFit="1" customWidth="1"/>
    <col min="2562" max="2562" width="19.62890625" bestFit="1" customWidth="1"/>
    <col min="2563" max="2563" width="17.7890625" bestFit="1" customWidth="1"/>
    <col min="2564" max="2583" width="12.1015625" bestFit="1" customWidth="1"/>
    <col min="2584" max="2584" width="5" bestFit="1" customWidth="1"/>
    <col min="2816" max="2816" width="44.1015625" bestFit="1" customWidth="1"/>
    <col min="2817" max="2817" width="25.62890625" bestFit="1" customWidth="1"/>
    <col min="2818" max="2818" width="19.62890625" bestFit="1" customWidth="1"/>
    <col min="2819" max="2819" width="17.7890625" bestFit="1" customWidth="1"/>
    <col min="2820" max="2839" width="12.1015625" bestFit="1" customWidth="1"/>
    <col min="2840" max="2840" width="5" bestFit="1" customWidth="1"/>
    <col min="3072" max="3072" width="44.1015625" bestFit="1" customWidth="1"/>
    <col min="3073" max="3073" width="25.62890625" bestFit="1" customWidth="1"/>
    <col min="3074" max="3074" width="19.62890625" bestFit="1" customWidth="1"/>
    <col min="3075" max="3075" width="17.7890625" bestFit="1" customWidth="1"/>
    <col min="3076" max="3095" width="12.1015625" bestFit="1" customWidth="1"/>
    <col min="3096" max="3096" width="5" bestFit="1" customWidth="1"/>
    <col min="3328" max="3328" width="44.1015625" bestFit="1" customWidth="1"/>
    <col min="3329" max="3329" width="25.62890625" bestFit="1" customWidth="1"/>
    <col min="3330" max="3330" width="19.62890625" bestFit="1" customWidth="1"/>
    <col min="3331" max="3331" width="17.7890625" bestFit="1" customWidth="1"/>
    <col min="3332" max="3351" width="12.1015625" bestFit="1" customWidth="1"/>
    <col min="3352" max="3352" width="5" bestFit="1" customWidth="1"/>
    <col min="3584" max="3584" width="44.1015625" bestFit="1" customWidth="1"/>
    <col min="3585" max="3585" width="25.62890625" bestFit="1" customWidth="1"/>
    <col min="3586" max="3586" width="19.62890625" bestFit="1" customWidth="1"/>
    <col min="3587" max="3587" width="17.7890625" bestFit="1" customWidth="1"/>
    <col min="3588" max="3607" width="12.1015625" bestFit="1" customWidth="1"/>
    <col min="3608" max="3608" width="5" bestFit="1" customWidth="1"/>
    <col min="3840" max="3840" width="44.1015625" bestFit="1" customWidth="1"/>
    <col min="3841" max="3841" width="25.62890625" bestFit="1" customWidth="1"/>
    <col min="3842" max="3842" width="19.62890625" bestFit="1" customWidth="1"/>
    <col min="3843" max="3843" width="17.7890625" bestFit="1" customWidth="1"/>
    <col min="3844" max="3863" width="12.1015625" bestFit="1" customWidth="1"/>
    <col min="3864" max="3864" width="5" bestFit="1" customWidth="1"/>
    <col min="4096" max="4096" width="44.1015625" bestFit="1" customWidth="1"/>
    <col min="4097" max="4097" width="25.62890625" bestFit="1" customWidth="1"/>
    <col min="4098" max="4098" width="19.62890625" bestFit="1" customWidth="1"/>
    <col min="4099" max="4099" width="17.7890625" bestFit="1" customWidth="1"/>
    <col min="4100" max="4119" width="12.1015625" bestFit="1" customWidth="1"/>
    <col min="4120" max="4120" width="5" bestFit="1" customWidth="1"/>
    <col min="4352" max="4352" width="44.1015625" bestFit="1" customWidth="1"/>
    <col min="4353" max="4353" width="25.62890625" bestFit="1" customWidth="1"/>
    <col min="4354" max="4354" width="19.62890625" bestFit="1" customWidth="1"/>
    <col min="4355" max="4355" width="17.7890625" bestFit="1" customWidth="1"/>
    <col min="4356" max="4375" width="12.1015625" bestFit="1" customWidth="1"/>
    <col min="4376" max="4376" width="5" bestFit="1" customWidth="1"/>
    <col min="4608" max="4608" width="44.1015625" bestFit="1" customWidth="1"/>
    <col min="4609" max="4609" width="25.62890625" bestFit="1" customWidth="1"/>
    <col min="4610" max="4610" width="19.62890625" bestFit="1" customWidth="1"/>
    <col min="4611" max="4611" width="17.7890625" bestFit="1" customWidth="1"/>
    <col min="4612" max="4631" width="12.1015625" bestFit="1" customWidth="1"/>
    <col min="4632" max="4632" width="5" bestFit="1" customWidth="1"/>
    <col min="4864" max="4864" width="44.1015625" bestFit="1" customWidth="1"/>
    <col min="4865" max="4865" width="25.62890625" bestFit="1" customWidth="1"/>
    <col min="4866" max="4866" width="19.62890625" bestFit="1" customWidth="1"/>
    <col min="4867" max="4867" width="17.7890625" bestFit="1" customWidth="1"/>
    <col min="4868" max="4887" width="12.1015625" bestFit="1" customWidth="1"/>
    <col min="4888" max="4888" width="5" bestFit="1" customWidth="1"/>
    <col min="5120" max="5120" width="44.1015625" bestFit="1" customWidth="1"/>
    <col min="5121" max="5121" width="25.62890625" bestFit="1" customWidth="1"/>
    <col min="5122" max="5122" width="19.62890625" bestFit="1" customWidth="1"/>
    <col min="5123" max="5123" width="17.7890625" bestFit="1" customWidth="1"/>
    <col min="5124" max="5143" width="12.1015625" bestFit="1" customWidth="1"/>
    <col min="5144" max="5144" width="5" bestFit="1" customWidth="1"/>
    <col min="5376" max="5376" width="44.1015625" bestFit="1" customWidth="1"/>
    <col min="5377" max="5377" width="25.62890625" bestFit="1" customWidth="1"/>
    <col min="5378" max="5378" width="19.62890625" bestFit="1" customWidth="1"/>
    <col min="5379" max="5379" width="17.7890625" bestFit="1" customWidth="1"/>
    <col min="5380" max="5399" width="12.1015625" bestFit="1" customWidth="1"/>
    <col min="5400" max="5400" width="5" bestFit="1" customWidth="1"/>
    <col min="5632" max="5632" width="44.1015625" bestFit="1" customWidth="1"/>
    <col min="5633" max="5633" width="25.62890625" bestFit="1" customWidth="1"/>
    <col min="5634" max="5634" width="19.62890625" bestFit="1" customWidth="1"/>
    <col min="5635" max="5635" width="17.7890625" bestFit="1" customWidth="1"/>
    <col min="5636" max="5655" width="12.1015625" bestFit="1" customWidth="1"/>
    <col min="5656" max="5656" width="5" bestFit="1" customWidth="1"/>
    <col min="5888" max="5888" width="44.1015625" bestFit="1" customWidth="1"/>
    <col min="5889" max="5889" width="25.62890625" bestFit="1" customWidth="1"/>
    <col min="5890" max="5890" width="19.62890625" bestFit="1" customWidth="1"/>
    <col min="5891" max="5891" width="17.7890625" bestFit="1" customWidth="1"/>
    <col min="5892" max="5911" width="12.1015625" bestFit="1" customWidth="1"/>
    <col min="5912" max="5912" width="5" bestFit="1" customWidth="1"/>
    <col min="6144" max="6144" width="44.1015625" bestFit="1" customWidth="1"/>
    <col min="6145" max="6145" width="25.62890625" bestFit="1" customWidth="1"/>
    <col min="6146" max="6146" width="19.62890625" bestFit="1" customWidth="1"/>
    <col min="6147" max="6147" width="17.7890625" bestFit="1" customWidth="1"/>
    <col min="6148" max="6167" width="12.1015625" bestFit="1" customWidth="1"/>
    <col min="6168" max="6168" width="5" bestFit="1" customWidth="1"/>
    <col min="6400" max="6400" width="44.1015625" bestFit="1" customWidth="1"/>
    <col min="6401" max="6401" width="25.62890625" bestFit="1" customWidth="1"/>
    <col min="6402" max="6402" width="19.62890625" bestFit="1" customWidth="1"/>
    <col min="6403" max="6403" width="17.7890625" bestFit="1" customWidth="1"/>
    <col min="6404" max="6423" width="12.1015625" bestFit="1" customWidth="1"/>
    <col min="6424" max="6424" width="5" bestFit="1" customWidth="1"/>
    <col min="6656" max="6656" width="44.1015625" bestFit="1" customWidth="1"/>
    <col min="6657" max="6657" width="25.62890625" bestFit="1" customWidth="1"/>
    <col min="6658" max="6658" width="19.62890625" bestFit="1" customWidth="1"/>
    <col min="6659" max="6659" width="17.7890625" bestFit="1" customWidth="1"/>
    <col min="6660" max="6679" width="12.1015625" bestFit="1" customWidth="1"/>
    <col min="6680" max="6680" width="5" bestFit="1" customWidth="1"/>
    <col min="6912" max="6912" width="44.1015625" bestFit="1" customWidth="1"/>
    <col min="6913" max="6913" width="25.62890625" bestFit="1" customWidth="1"/>
    <col min="6914" max="6914" width="19.62890625" bestFit="1" customWidth="1"/>
    <col min="6915" max="6915" width="17.7890625" bestFit="1" customWidth="1"/>
    <col min="6916" max="6935" width="12.1015625" bestFit="1" customWidth="1"/>
    <col min="6936" max="6936" width="5" bestFit="1" customWidth="1"/>
    <col min="7168" max="7168" width="44.1015625" bestFit="1" customWidth="1"/>
    <col min="7169" max="7169" width="25.62890625" bestFit="1" customWidth="1"/>
    <col min="7170" max="7170" width="19.62890625" bestFit="1" customWidth="1"/>
    <col min="7171" max="7171" width="17.7890625" bestFit="1" customWidth="1"/>
    <col min="7172" max="7191" width="12.1015625" bestFit="1" customWidth="1"/>
    <col min="7192" max="7192" width="5" bestFit="1" customWidth="1"/>
    <col min="7424" max="7424" width="44.1015625" bestFit="1" customWidth="1"/>
    <col min="7425" max="7425" width="25.62890625" bestFit="1" customWidth="1"/>
    <col min="7426" max="7426" width="19.62890625" bestFit="1" customWidth="1"/>
    <col min="7427" max="7427" width="17.7890625" bestFit="1" customWidth="1"/>
    <col min="7428" max="7447" width="12.1015625" bestFit="1" customWidth="1"/>
    <col min="7448" max="7448" width="5" bestFit="1" customWidth="1"/>
    <col min="7680" max="7680" width="44.1015625" bestFit="1" customWidth="1"/>
    <col min="7681" max="7681" width="25.62890625" bestFit="1" customWidth="1"/>
    <col min="7682" max="7682" width="19.62890625" bestFit="1" customWidth="1"/>
    <col min="7683" max="7683" width="17.7890625" bestFit="1" customWidth="1"/>
    <col min="7684" max="7703" width="12.1015625" bestFit="1" customWidth="1"/>
    <col min="7704" max="7704" width="5" bestFit="1" customWidth="1"/>
    <col min="7936" max="7936" width="44.1015625" bestFit="1" customWidth="1"/>
    <col min="7937" max="7937" width="25.62890625" bestFit="1" customWidth="1"/>
    <col min="7938" max="7938" width="19.62890625" bestFit="1" customWidth="1"/>
    <col min="7939" max="7939" width="17.7890625" bestFit="1" customWidth="1"/>
    <col min="7940" max="7959" width="12.1015625" bestFit="1" customWidth="1"/>
    <col min="7960" max="7960" width="5" bestFit="1" customWidth="1"/>
    <col min="8192" max="8192" width="44.1015625" bestFit="1" customWidth="1"/>
    <col min="8193" max="8193" width="25.62890625" bestFit="1" customWidth="1"/>
    <col min="8194" max="8194" width="19.62890625" bestFit="1" customWidth="1"/>
    <col min="8195" max="8195" width="17.7890625" bestFit="1" customWidth="1"/>
    <col min="8196" max="8215" width="12.1015625" bestFit="1" customWidth="1"/>
    <col min="8216" max="8216" width="5" bestFit="1" customWidth="1"/>
    <col min="8448" max="8448" width="44.1015625" bestFit="1" customWidth="1"/>
    <col min="8449" max="8449" width="25.62890625" bestFit="1" customWidth="1"/>
    <col min="8450" max="8450" width="19.62890625" bestFit="1" customWidth="1"/>
    <col min="8451" max="8451" width="17.7890625" bestFit="1" customWidth="1"/>
    <col min="8452" max="8471" width="12.1015625" bestFit="1" customWidth="1"/>
    <col min="8472" max="8472" width="5" bestFit="1" customWidth="1"/>
    <col min="8704" max="8704" width="44.1015625" bestFit="1" customWidth="1"/>
    <col min="8705" max="8705" width="25.62890625" bestFit="1" customWidth="1"/>
    <col min="8706" max="8706" width="19.62890625" bestFit="1" customWidth="1"/>
    <col min="8707" max="8707" width="17.7890625" bestFit="1" customWidth="1"/>
    <col min="8708" max="8727" width="12.1015625" bestFit="1" customWidth="1"/>
    <col min="8728" max="8728" width="5" bestFit="1" customWidth="1"/>
    <col min="8960" max="8960" width="44.1015625" bestFit="1" customWidth="1"/>
    <col min="8961" max="8961" width="25.62890625" bestFit="1" customWidth="1"/>
    <col min="8962" max="8962" width="19.62890625" bestFit="1" customWidth="1"/>
    <col min="8963" max="8963" width="17.7890625" bestFit="1" customWidth="1"/>
    <col min="8964" max="8983" width="12.1015625" bestFit="1" customWidth="1"/>
    <col min="8984" max="8984" width="5" bestFit="1" customWidth="1"/>
    <col min="9216" max="9216" width="44.1015625" bestFit="1" customWidth="1"/>
    <col min="9217" max="9217" width="25.62890625" bestFit="1" customWidth="1"/>
    <col min="9218" max="9218" width="19.62890625" bestFit="1" customWidth="1"/>
    <col min="9219" max="9219" width="17.7890625" bestFit="1" customWidth="1"/>
    <col min="9220" max="9239" width="12.1015625" bestFit="1" customWidth="1"/>
    <col min="9240" max="9240" width="5" bestFit="1" customWidth="1"/>
    <col min="9472" max="9472" width="44.1015625" bestFit="1" customWidth="1"/>
    <col min="9473" max="9473" width="25.62890625" bestFit="1" customWidth="1"/>
    <col min="9474" max="9474" width="19.62890625" bestFit="1" customWidth="1"/>
    <col min="9475" max="9475" width="17.7890625" bestFit="1" customWidth="1"/>
    <col min="9476" max="9495" width="12.1015625" bestFit="1" customWidth="1"/>
    <col min="9496" max="9496" width="5" bestFit="1" customWidth="1"/>
    <col min="9728" max="9728" width="44.1015625" bestFit="1" customWidth="1"/>
    <col min="9729" max="9729" width="25.62890625" bestFit="1" customWidth="1"/>
    <col min="9730" max="9730" width="19.62890625" bestFit="1" customWidth="1"/>
    <col min="9731" max="9731" width="17.7890625" bestFit="1" customWidth="1"/>
    <col min="9732" max="9751" width="12.1015625" bestFit="1" customWidth="1"/>
    <col min="9752" max="9752" width="5" bestFit="1" customWidth="1"/>
    <col min="9984" max="9984" width="44.1015625" bestFit="1" customWidth="1"/>
    <col min="9985" max="9985" width="25.62890625" bestFit="1" customWidth="1"/>
    <col min="9986" max="9986" width="19.62890625" bestFit="1" customWidth="1"/>
    <col min="9987" max="9987" width="17.7890625" bestFit="1" customWidth="1"/>
    <col min="9988" max="10007" width="12.1015625" bestFit="1" customWidth="1"/>
    <col min="10008" max="10008" width="5" bestFit="1" customWidth="1"/>
    <col min="10240" max="10240" width="44.1015625" bestFit="1" customWidth="1"/>
    <col min="10241" max="10241" width="25.62890625" bestFit="1" customWidth="1"/>
    <col min="10242" max="10242" width="19.62890625" bestFit="1" customWidth="1"/>
    <col min="10243" max="10243" width="17.7890625" bestFit="1" customWidth="1"/>
    <col min="10244" max="10263" width="12.1015625" bestFit="1" customWidth="1"/>
    <col min="10264" max="10264" width="5" bestFit="1" customWidth="1"/>
    <col min="10496" max="10496" width="44.1015625" bestFit="1" customWidth="1"/>
    <col min="10497" max="10497" width="25.62890625" bestFit="1" customWidth="1"/>
    <col min="10498" max="10498" width="19.62890625" bestFit="1" customWidth="1"/>
    <col min="10499" max="10499" width="17.7890625" bestFit="1" customWidth="1"/>
    <col min="10500" max="10519" width="12.1015625" bestFit="1" customWidth="1"/>
    <col min="10520" max="10520" width="5" bestFit="1" customWidth="1"/>
    <col min="10752" max="10752" width="44.1015625" bestFit="1" customWidth="1"/>
    <col min="10753" max="10753" width="25.62890625" bestFit="1" customWidth="1"/>
    <col min="10754" max="10754" width="19.62890625" bestFit="1" customWidth="1"/>
    <col min="10755" max="10755" width="17.7890625" bestFit="1" customWidth="1"/>
    <col min="10756" max="10775" width="12.1015625" bestFit="1" customWidth="1"/>
    <col min="10776" max="10776" width="5" bestFit="1" customWidth="1"/>
    <col min="11008" max="11008" width="44.1015625" bestFit="1" customWidth="1"/>
    <col min="11009" max="11009" width="25.62890625" bestFit="1" customWidth="1"/>
    <col min="11010" max="11010" width="19.62890625" bestFit="1" customWidth="1"/>
    <col min="11011" max="11011" width="17.7890625" bestFit="1" customWidth="1"/>
    <col min="11012" max="11031" width="12.1015625" bestFit="1" customWidth="1"/>
    <col min="11032" max="11032" width="5" bestFit="1" customWidth="1"/>
    <col min="11264" max="11264" width="44.1015625" bestFit="1" customWidth="1"/>
    <col min="11265" max="11265" width="25.62890625" bestFit="1" customWidth="1"/>
    <col min="11266" max="11266" width="19.62890625" bestFit="1" customWidth="1"/>
    <col min="11267" max="11267" width="17.7890625" bestFit="1" customWidth="1"/>
    <col min="11268" max="11287" width="12.1015625" bestFit="1" customWidth="1"/>
    <col min="11288" max="11288" width="5" bestFit="1" customWidth="1"/>
    <col min="11520" max="11520" width="44.1015625" bestFit="1" customWidth="1"/>
    <col min="11521" max="11521" width="25.62890625" bestFit="1" customWidth="1"/>
    <col min="11522" max="11522" width="19.62890625" bestFit="1" customWidth="1"/>
    <col min="11523" max="11523" width="17.7890625" bestFit="1" customWidth="1"/>
    <col min="11524" max="11543" width="12.1015625" bestFit="1" customWidth="1"/>
    <col min="11544" max="11544" width="5" bestFit="1" customWidth="1"/>
    <col min="11776" max="11776" width="44.1015625" bestFit="1" customWidth="1"/>
    <col min="11777" max="11777" width="25.62890625" bestFit="1" customWidth="1"/>
    <col min="11778" max="11778" width="19.62890625" bestFit="1" customWidth="1"/>
    <col min="11779" max="11779" width="17.7890625" bestFit="1" customWidth="1"/>
    <col min="11780" max="11799" width="12.1015625" bestFit="1" customWidth="1"/>
    <col min="11800" max="11800" width="5" bestFit="1" customWidth="1"/>
    <col min="12032" max="12032" width="44.1015625" bestFit="1" customWidth="1"/>
    <col min="12033" max="12033" width="25.62890625" bestFit="1" customWidth="1"/>
    <col min="12034" max="12034" width="19.62890625" bestFit="1" customWidth="1"/>
    <col min="12035" max="12035" width="17.7890625" bestFit="1" customWidth="1"/>
    <col min="12036" max="12055" width="12.1015625" bestFit="1" customWidth="1"/>
    <col min="12056" max="12056" width="5" bestFit="1" customWidth="1"/>
    <col min="12288" max="12288" width="44.1015625" bestFit="1" customWidth="1"/>
    <col min="12289" max="12289" width="25.62890625" bestFit="1" customWidth="1"/>
    <col min="12290" max="12290" width="19.62890625" bestFit="1" customWidth="1"/>
    <col min="12291" max="12291" width="17.7890625" bestFit="1" customWidth="1"/>
    <col min="12292" max="12311" width="12.1015625" bestFit="1" customWidth="1"/>
    <col min="12312" max="12312" width="5" bestFit="1" customWidth="1"/>
    <col min="12544" max="12544" width="44.1015625" bestFit="1" customWidth="1"/>
    <col min="12545" max="12545" width="25.62890625" bestFit="1" customWidth="1"/>
    <col min="12546" max="12546" width="19.62890625" bestFit="1" customWidth="1"/>
    <col min="12547" max="12547" width="17.7890625" bestFit="1" customWidth="1"/>
    <col min="12548" max="12567" width="12.1015625" bestFit="1" customWidth="1"/>
    <col min="12568" max="12568" width="5" bestFit="1" customWidth="1"/>
    <col min="12800" max="12800" width="44.1015625" bestFit="1" customWidth="1"/>
    <col min="12801" max="12801" width="25.62890625" bestFit="1" customWidth="1"/>
    <col min="12802" max="12802" width="19.62890625" bestFit="1" customWidth="1"/>
    <col min="12803" max="12803" width="17.7890625" bestFit="1" customWidth="1"/>
    <col min="12804" max="12823" width="12.1015625" bestFit="1" customWidth="1"/>
    <col min="12824" max="12824" width="5" bestFit="1" customWidth="1"/>
    <col min="13056" max="13056" width="44.1015625" bestFit="1" customWidth="1"/>
    <col min="13057" max="13057" width="25.62890625" bestFit="1" customWidth="1"/>
    <col min="13058" max="13058" width="19.62890625" bestFit="1" customWidth="1"/>
    <col min="13059" max="13059" width="17.7890625" bestFit="1" customWidth="1"/>
    <col min="13060" max="13079" width="12.1015625" bestFit="1" customWidth="1"/>
    <col min="13080" max="13080" width="5" bestFit="1" customWidth="1"/>
    <col min="13312" max="13312" width="44.1015625" bestFit="1" customWidth="1"/>
    <col min="13313" max="13313" width="25.62890625" bestFit="1" customWidth="1"/>
    <col min="13314" max="13314" width="19.62890625" bestFit="1" customWidth="1"/>
    <col min="13315" max="13315" width="17.7890625" bestFit="1" customWidth="1"/>
    <col min="13316" max="13335" width="12.1015625" bestFit="1" customWidth="1"/>
    <col min="13336" max="13336" width="5" bestFit="1" customWidth="1"/>
    <col min="13568" max="13568" width="44.1015625" bestFit="1" customWidth="1"/>
    <col min="13569" max="13569" width="25.62890625" bestFit="1" customWidth="1"/>
    <col min="13570" max="13570" width="19.62890625" bestFit="1" customWidth="1"/>
    <col min="13571" max="13571" width="17.7890625" bestFit="1" customWidth="1"/>
    <col min="13572" max="13591" width="12.1015625" bestFit="1" customWidth="1"/>
    <col min="13592" max="13592" width="5" bestFit="1" customWidth="1"/>
    <col min="13824" max="13824" width="44.1015625" bestFit="1" customWidth="1"/>
    <col min="13825" max="13825" width="25.62890625" bestFit="1" customWidth="1"/>
    <col min="13826" max="13826" width="19.62890625" bestFit="1" customWidth="1"/>
    <col min="13827" max="13827" width="17.7890625" bestFit="1" customWidth="1"/>
    <col min="13828" max="13847" width="12.1015625" bestFit="1" customWidth="1"/>
    <col min="13848" max="13848" width="5" bestFit="1" customWidth="1"/>
    <col min="14080" max="14080" width="44.1015625" bestFit="1" customWidth="1"/>
    <col min="14081" max="14081" width="25.62890625" bestFit="1" customWidth="1"/>
    <col min="14082" max="14082" width="19.62890625" bestFit="1" customWidth="1"/>
    <col min="14083" max="14083" width="17.7890625" bestFit="1" customWidth="1"/>
    <col min="14084" max="14103" width="12.1015625" bestFit="1" customWidth="1"/>
    <col min="14104" max="14104" width="5" bestFit="1" customWidth="1"/>
    <col min="14336" max="14336" width="44.1015625" bestFit="1" customWidth="1"/>
    <col min="14337" max="14337" width="25.62890625" bestFit="1" customWidth="1"/>
    <col min="14338" max="14338" width="19.62890625" bestFit="1" customWidth="1"/>
    <col min="14339" max="14339" width="17.7890625" bestFit="1" customWidth="1"/>
    <col min="14340" max="14359" width="12.1015625" bestFit="1" customWidth="1"/>
    <col min="14360" max="14360" width="5" bestFit="1" customWidth="1"/>
    <col min="14592" max="14592" width="44.1015625" bestFit="1" customWidth="1"/>
    <col min="14593" max="14593" width="25.62890625" bestFit="1" customWidth="1"/>
    <col min="14594" max="14594" width="19.62890625" bestFit="1" customWidth="1"/>
    <col min="14595" max="14595" width="17.7890625" bestFit="1" customWidth="1"/>
    <col min="14596" max="14615" width="12.1015625" bestFit="1" customWidth="1"/>
    <col min="14616" max="14616" width="5" bestFit="1" customWidth="1"/>
    <col min="14848" max="14848" width="44.1015625" bestFit="1" customWidth="1"/>
    <col min="14849" max="14849" width="25.62890625" bestFit="1" customWidth="1"/>
    <col min="14850" max="14850" width="19.62890625" bestFit="1" customWidth="1"/>
    <col min="14851" max="14851" width="17.7890625" bestFit="1" customWidth="1"/>
    <col min="14852" max="14871" width="12.1015625" bestFit="1" customWidth="1"/>
    <col min="14872" max="14872" width="5" bestFit="1" customWidth="1"/>
    <col min="15104" max="15104" width="44.1015625" bestFit="1" customWidth="1"/>
    <col min="15105" max="15105" width="25.62890625" bestFit="1" customWidth="1"/>
    <col min="15106" max="15106" width="19.62890625" bestFit="1" customWidth="1"/>
    <col min="15107" max="15107" width="17.7890625" bestFit="1" customWidth="1"/>
    <col min="15108" max="15127" width="12.1015625" bestFit="1" customWidth="1"/>
    <col min="15128" max="15128" width="5" bestFit="1" customWidth="1"/>
    <col min="15360" max="15360" width="44.1015625" bestFit="1" customWidth="1"/>
    <col min="15361" max="15361" width="25.62890625" bestFit="1" customWidth="1"/>
    <col min="15362" max="15362" width="19.62890625" bestFit="1" customWidth="1"/>
    <col min="15363" max="15363" width="17.7890625" bestFit="1" customWidth="1"/>
    <col min="15364" max="15383" width="12.1015625" bestFit="1" customWidth="1"/>
    <col min="15384" max="15384" width="5" bestFit="1" customWidth="1"/>
    <col min="15616" max="15616" width="44.1015625" bestFit="1" customWidth="1"/>
    <col min="15617" max="15617" width="25.62890625" bestFit="1" customWidth="1"/>
    <col min="15618" max="15618" width="19.62890625" bestFit="1" customWidth="1"/>
    <col min="15619" max="15619" width="17.7890625" bestFit="1" customWidth="1"/>
    <col min="15620" max="15639" width="12.1015625" bestFit="1" customWidth="1"/>
    <col min="15640" max="15640" width="5" bestFit="1" customWidth="1"/>
    <col min="15872" max="15872" width="44.1015625" bestFit="1" customWidth="1"/>
    <col min="15873" max="15873" width="25.62890625" bestFit="1" customWidth="1"/>
    <col min="15874" max="15874" width="19.62890625" bestFit="1" customWidth="1"/>
    <col min="15875" max="15875" width="17.7890625" bestFit="1" customWidth="1"/>
    <col min="15876" max="15895" width="12.1015625" bestFit="1" customWidth="1"/>
    <col min="15896" max="15896" width="5" bestFit="1" customWidth="1"/>
    <col min="16128" max="16128" width="44.1015625" bestFit="1" customWidth="1"/>
    <col min="16129" max="16129" width="25.62890625" bestFit="1" customWidth="1"/>
    <col min="16130" max="16130" width="19.62890625" bestFit="1" customWidth="1"/>
    <col min="16131" max="16131" width="17.7890625" bestFit="1" customWidth="1"/>
    <col min="16132" max="16151" width="12.1015625" bestFit="1" customWidth="1"/>
    <col min="16152" max="16152" width="5" bestFit="1" customWidth="1"/>
  </cols>
  <sheetData>
    <row r="1" spans="1:22" x14ac:dyDescent="0.55000000000000004">
      <c r="A1" t="s">
        <v>405</v>
      </c>
      <c r="B1" t="s">
        <v>406</v>
      </c>
    </row>
    <row r="2" spans="1:22" x14ac:dyDescent="0.55000000000000004">
      <c r="A2" t="s">
        <v>407</v>
      </c>
      <c r="B2" s="68">
        <v>44274</v>
      </c>
    </row>
    <row r="4" spans="1:22" x14ac:dyDescent="0.55000000000000004">
      <c r="A4" s="78" t="s">
        <v>434</v>
      </c>
    </row>
    <row r="5" spans="1:22" x14ac:dyDescent="0.55000000000000004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</row>
    <row r="6" spans="1:22" x14ac:dyDescent="0.55000000000000004">
      <c r="A6" t="s">
        <v>431</v>
      </c>
      <c r="B6" t="s">
        <v>430</v>
      </c>
      <c r="C6">
        <v>4.1274840114197531</v>
      </c>
      <c r="D6">
        <v>0.99834080031544659</v>
      </c>
      <c r="E6">
        <v>1.7416952430289427</v>
      </c>
      <c r="F6">
        <v>2.8612107720027495</v>
      </c>
      <c r="G6">
        <v>3.7988911226479303</v>
      </c>
      <c r="H6">
        <v>3.5132137959428746</v>
      </c>
      <c r="I6">
        <v>2.8549722982735801</v>
      </c>
      <c r="J6">
        <v>1.876171455230093</v>
      </c>
      <c r="K6">
        <v>-0.13657980424721927</v>
      </c>
      <c r="L6">
        <v>-2.5367570696286208</v>
      </c>
      <c r="M6">
        <v>2.5637665634319831</v>
      </c>
      <c r="N6">
        <v>1.5508355042432385</v>
      </c>
      <c r="O6">
        <v>2.2495458509774267</v>
      </c>
      <c r="P6">
        <v>1.842081070119491</v>
      </c>
      <c r="Q6">
        <v>2.5259734504071076</v>
      </c>
      <c r="R6">
        <v>2.9080218612834301</v>
      </c>
      <c r="S6">
        <v>1.6378384570389244</v>
      </c>
      <c r="T6">
        <v>2.3698007844041626</v>
      </c>
      <c r="U6">
        <v>2.9273257323296775</v>
      </c>
      <c r="V6">
        <v>2.1611762882992309</v>
      </c>
    </row>
    <row r="8" spans="1:22" x14ac:dyDescent="0.55000000000000004">
      <c r="B8" s="77" t="s">
        <v>432</v>
      </c>
      <c r="C8" s="95">
        <f>AVERAGE(C6:V6)/100</f>
        <v>2.09175040937601E-2</v>
      </c>
    </row>
    <row r="9" spans="1:22" s="80" customFormat="1" x14ac:dyDescent="0.55000000000000004">
      <c r="B9" s="81"/>
      <c r="C9" s="82"/>
    </row>
    <row r="10" spans="1:22" s="80" customFormat="1" x14ac:dyDescent="0.55000000000000004">
      <c r="B10" s="81"/>
      <c r="C10" s="82"/>
    </row>
    <row r="11" spans="1:22" s="80" customFormat="1" x14ac:dyDescent="0.55000000000000004">
      <c r="B11" s="81"/>
      <c r="C11" s="82"/>
    </row>
    <row r="12" spans="1:22" s="80" customFormat="1" ht="14.7" thickBot="1" x14ac:dyDescent="0.6">
      <c r="A12" s="236" t="s">
        <v>518</v>
      </c>
      <c r="B12" s="81"/>
      <c r="C12" s="82"/>
    </row>
    <row r="13" spans="1:22" s="80" customFormat="1" x14ac:dyDescent="0.55000000000000004">
      <c r="B13" s="232" t="s">
        <v>514</v>
      </c>
      <c r="C13" s="243" t="s">
        <v>519</v>
      </c>
      <c r="D13" s="241" t="s">
        <v>470</v>
      </c>
      <c r="E13" s="241"/>
      <c r="F13" s="241"/>
      <c r="G13" s="241"/>
      <c r="H13" s="242"/>
    </row>
    <row r="14" spans="1:22" s="80" customFormat="1" x14ac:dyDescent="0.55000000000000004">
      <c r="B14" s="233" t="s">
        <v>515</v>
      </c>
      <c r="C14" s="237">
        <f>Proforma!F27</f>
        <v>2020</v>
      </c>
      <c r="D14" s="237">
        <f>Proforma!G27</f>
        <v>2021</v>
      </c>
      <c r="E14" s="237">
        <f>Proforma!H27</f>
        <v>2022</v>
      </c>
      <c r="F14" s="237">
        <f>Proforma!I27</f>
        <v>2023</v>
      </c>
      <c r="G14" s="237">
        <f>Proforma!J27</f>
        <v>2024</v>
      </c>
      <c r="H14" s="238">
        <f>Proforma!K27</f>
        <v>2025</v>
      </c>
    </row>
    <row r="15" spans="1:22" x14ac:dyDescent="0.55000000000000004">
      <c r="B15" s="233" t="s">
        <v>516</v>
      </c>
      <c r="C15" s="237">
        <v>0</v>
      </c>
      <c r="D15" s="237">
        <f>C15+1</f>
        <v>1</v>
      </c>
      <c r="E15" s="237">
        <f t="shared" ref="E15:H15" si="0">D15+1</f>
        <v>2</v>
      </c>
      <c r="F15" s="237">
        <f t="shared" si="0"/>
        <v>3</v>
      </c>
      <c r="G15" s="237">
        <f t="shared" si="0"/>
        <v>4</v>
      </c>
      <c r="H15" s="238">
        <f t="shared" si="0"/>
        <v>5</v>
      </c>
    </row>
    <row r="16" spans="1:22" x14ac:dyDescent="0.55000000000000004">
      <c r="B16" s="234" t="s">
        <v>327</v>
      </c>
      <c r="C16" s="239">
        <f>Proforma!F30</f>
        <v>94224</v>
      </c>
      <c r="D16" s="239">
        <f>Proforma!G30</f>
        <v>101806.80346876803</v>
      </c>
      <c r="E16" s="239">
        <f>Proforma!H30</f>
        <v>109999.84327271565</v>
      </c>
      <c r="F16" s="239">
        <f>Proforma!I30</f>
        <v>118852.22900387002</v>
      </c>
      <c r="G16" s="239">
        <f>Proforma!J30</f>
        <v>128417.02241490498</v>
      </c>
      <c r="H16" s="240">
        <f>Proforma!K30</f>
        <v>138751.55547459895</v>
      </c>
    </row>
    <row r="17" spans="2:8" x14ac:dyDescent="0.55000000000000004">
      <c r="B17" s="234" t="s">
        <v>331</v>
      </c>
      <c r="C17" s="239">
        <f>Proforma!F34</f>
        <v>5401</v>
      </c>
      <c r="D17" s="239">
        <f>Proforma!G34</f>
        <v>6269.4202775457961</v>
      </c>
      <c r="E17" s="239">
        <f>Proforma!H34</f>
        <v>6773.9603292071552</v>
      </c>
      <c r="F17" s="239">
        <f>Proforma!I34</f>
        <v>7319.1039219394588</v>
      </c>
      <c r="G17" s="239">
        <f>Proforma!J34</f>
        <v>7908.1186804676108</v>
      </c>
      <c r="H17" s="240">
        <f>Proforma!K34</f>
        <v>8544.5351960228581</v>
      </c>
    </row>
    <row r="18" spans="2:8" x14ac:dyDescent="0.55000000000000004">
      <c r="B18" s="234" t="s">
        <v>336</v>
      </c>
      <c r="C18" s="239">
        <f>Proforma!F41</f>
        <v>0</v>
      </c>
      <c r="D18" s="239">
        <f>Proforma!G41</f>
        <v>0</v>
      </c>
      <c r="E18" s="239">
        <f>Proforma!H41</f>
        <v>0</v>
      </c>
      <c r="F18" s="239">
        <f>Proforma!I41</f>
        <v>0</v>
      </c>
      <c r="G18" s="239">
        <f>Proforma!J41</f>
        <v>0</v>
      </c>
      <c r="H18" s="240">
        <f>Proforma!K41</f>
        <v>0</v>
      </c>
    </row>
    <row r="19" spans="2:8" x14ac:dyDescent="0.55000000000000004">
      <c r="B19" s="234" t="s">
        <v>362</v>
      </c>
      <c r="C19" s="244">
        <f>Proforma!D82</f>
        <v>489.4800000000007</v>
      </c>
      <c r="D19" s="244">
        <f>Proforma!G82</f>
        <v>7656.5741029424753</v>
      </c>
      <c r="E19" s="244">
        <f>Proforma!H82</f>
        <v>8493.0486759356354</v>
      </c>
      <c r="F19" s="244">
        <f>Proforma!I82</f>
        <v>9332.2048908882225</v>
      </c>
      <c r="G19" s="244">
        <f>Proforma!J82</f>
        <v>10238.893333909899</v>
      </c>
      <c r="H19" s="245">
        <f>Proforma!K82</f>
        <v>11218.548752127201</v>
      </c>
    </row>
    <row r="20" spans="2:8" x14ac:dyDescent="0.55000000000000004">
      <c r="B20" s="234" t="s">
        <v>517</v>
      </c>
      <c r="C20" s="239">
        <f>Proforma!F53</f>
        <v>125532</v>
      </c>
      <c r="D20" s="239">
        <f>Proforma!G53</f>
        <v>124921.43438547476</v>
      </c>
      <c r="E20" s="239">
        <f>Proforma!H53</f>
        <v>124390.30936520416</v>
      </c>
      <c r="F20" s="239">
        <f>Proforma!I53</f>
        <v>123816.44134266177</v>
      </c>
      <c r="G20" s="239">
        <f>Proforma!J53</f>
        <v>123196.39051709734</v>
      </c>
      <c r="H20" s="240">
        <f>Proforma!K53</f>
        <v>122526.44026515639</v>
      </c>
    </row>
    <row r="21" spans="2:8" x14ac:dyDescent="0.55000000000000004">
      <c r="B21" s="234" t="s">
        <v>347</v>
      </c>
      <c r="C21" s="239">
        <f>Proforma!F58</f>
        <v>115390</v>
      </c>
      <c r="D21" s="239">
        <f>Proforma!G58</f>
        <v>119448.39754148002</v>
      </c>
      <c r="E21" s="239">
        <f>Proforma!H58</f>
        <v>123896.14386551153</v>
      </c>
      <c r="F21" s="239">
        <f>Proforma!I58</f>
        <v>128701.82857311907</v>
      </c>
      <c r="G21" s="239">
        <f>Proforma!J58</f>
        <v>133894.25723843006</v>
      </c>
      <c r="H21" s="240">
        <f>Proforma!K58</f>
        <v>139504.55360299657</v>
      </c>
    </row>
    <row r="22" spans="2:8" ht="14.7" thickBot="1" x14ac:dyDescent="0.6">
      <c r="B22" s="235" t="s">
        <v>350</v>
      </c>
      <c r="C22" s="246">
        <f>Proforma!F62</f>
        <v>10142</v>
      </c>
      <c r="D22" s="246">
        <f>Proforma!G62</f>
        <v>5473.0368439947197</v>
      </c>
      <c r="E22" s="246">
        <f>Proforma!H62</f>
        <v>494.16549969262269</v>
      </c>
      <c r="F22" s="246">
        <f>Proforma!I62</f>
        <v>-4885.3872304572942</v>
      </c>
      <c r="G22" s="246">
        <f>Proforma!J62</f>
        <v>-10697.866721332713</v>
      </c>
      <c r="H22" s="247">
        <f>Proforma!K62</f>
        <v>-16978.113337840179</v>
      </c>
    </row>
  </sheetData>
  <mergeCells count="1">
    <mergeCell ref="D13:H13"/>
  </mergeCells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F7A1-5A07-4415-9662-FB4CB26FBB5D}">
  <dimension ref="A1:K520"/>
  <sheetViews>
    <sheetView workbookViewId="0">
      <selection activeCell="G2" sqref="G2"/>
    </sheetView>
  </sheetViews>
  <sheetFormatPr defaultRowHeight="14.4" x14ac:dyDescent="0.55000000000000004"/>
  <cols>
    <col min="1" max="1" width="13" customWidth="1"/>
    <col min="2" max="2" width="11" customWidth="1"/>
    <col min="3" max="3" width="14" customWidth="1"/>
    <col min="4" max="4" width="20.68359375" bestFit="1" customWidth="1"/>
    <col min="5" max="5" width="25" customWidth="1"/>
    <col min="6" max="7" width="13" customWidth="1"/>
    <col min="8" max="8" width="14.3671875" customWidth="1"/>
    <col min="9" max="9" width="10.89453125" customWidth="1"/>
    <col min="10" max="10" width="14.578125" customWidth="1"/>
    <col min="11" max="11" width="18.9453125" customWidth="1"/>
  </cols>
  <sheetData>
    <row r="1" spans="1:11" s="83" customFormat="1" ht="43.2" x14ac:dyDescent="0.55000000000000004">
      <c r="A1" s="83" t="s">
        <v>377</v>
      </c>
      <c r="B1" s="83" t="s">
        <v>378</v>
      </c>
      <c r="C1" s="83" t="s">
        <v>379</v>
      </c>
      <c r="D1" s="83" t="s">
        <v>380</v>
      </c>
      <c r="E1" s="83" t="s">
        <v>381</v>
      </c>
      <c r="F1" s="83" t="s">
        <v>382</v>
      </c>
      <c r="G1" s="83" t="s">
        <v>462</v>
      </c>
      <c r="H1" s="84" t="str">
        <f>Dell_FF_factors!B1</f>
        <v>Excess Return on the Market</v>
      </c>
      <c r="I1" s="84" t="str">
        <f>Dell_FF_factors!C1</f>
        <v>Small-Minus-Big Return</v>
      </c>
      <c r="J1" s="84" t="str">
        <f>Dell_FF_factors!D1</f>
        <v>High-Minus-Low Return</v>
      </c>
      <c r="K1" s="84" t="str">
        <f>Dell_FF_factors!E1</f>
        <v>Risk-Free Return Rate (One Month Treasury Bill Rate)</v>
      </c>
    </row>
    <row r="2" spans="1:11" x14ac:dyDescent="0.55000000000000004">
      <c r="A2">
        <v>18267</v>
      </c>
      <c r="B2" s="68">
        <v>43467</v>
      </c>
      <c r="C2" t="s">
        <v>438</v>
      </c>
      <c r="D2" t="s">
        <v>437</v>
      </c>
      <c r="E2">
        <v>47.119998931884766</v>
      </c>
      <c r="F2">
        <v>-3.5809289664030075E-2</v>
      </c>
      <c r="G2" s="73">
        <f>F2-K2</f>
        <v>-3.5909289664030078E-2</v>
      </c>
      <c r="H2" s="73">
        <f>VLOOKUP($B2,Dell_FF_factors!$A$2:$E$506,2,FALSE)</f>
        <v>2.3E-3</v>
      </c>
      <c r="I2" s="73">
        <f>VLOOKUP($B2,Dell_FF_factors!$A$2:$E$506,3,FALSE)</f>
        <v>5.6000000000000008E-3</v>
      </c>
      <c r="J2" s="73">
        <f>VLOOKUP($B2,Dell_FF_factors!$A$2:$E$506,4,FALSE)</f>
        <v>1.1000000000000001E-2</v>
      </c>
      <c r="K2" s="73">
        <f>VLOOKUP($B2,Dell_FF_factors!$A$2:$E$506,5,FALSE)</f>
        <v>1E-4</v>
      </c>
    </row>
    <row r="3" spans="1:11" x14ac:dyDescent="0.55000000000000004">
      <c r="A3">
        <v>18267</v>
      </c>
      <c r="B3" s="68">
        <v>43468</v>
      </c>
      <c r="C3" t="s">
        <v>438</v>
      </c>
      <c r="D3" t="s">
        <v>437</v>
      </c>
      <c r="E3">
        <v>45.130001068115234</v>
      </c>
      <c r="F3">
        <v>-4.2232554405927658E-2</v>
      </c>
      <c r="G3" s="73">
        <f t="shared" ref="G3:G66" si="0">F3-K3</f>
        <v>-4.2332554405927661E-2</v>
      </c>
      <c r="H3" s="73">
        <f>VLOOKUP($B3,Dell_FF_factors!$A$2:$E$506,2,FALSE)</f>
        <v>-2.4500000000000001E-2</v>
      </c>
      <c r="I3" s="73">
        <f>VLOOKUP($B3,Dell_FF_factors!$A$2:$E$506,3,FALSE)</f>
        <v>4.0000000000000001E-3</v>
      </c>
      <c r="J3" s="73">
        <f>VLOOKUP($B3,Dell_FF_factors!$A$2:$E$506,4,FALSE)</f>
        <v>1.21E-2</v>
      </c>
      <c r="K3" s="73">
        <f>VLOOKUP($B3,Dell_FF_factors!$A$2:$E$506,5,FALSE)</f>
        <v>1E-4</v>
      </c>
    </row>
    <row r="4" spans="1:11" x14ac:dyDescent="0.55000000000000004">
      <c r="A4">
        <v>18267</v>
      </c>
      <c r="B4" s="68">
        <v>43469</v>
      </c>
      <c r="C4" t="s">
        <v>438</v>
      </c>
      <c r="D4" t="s">
        <v>437</v>
      </c>
      <c r="E4">
        <v>46.020000457763672</v>
      </c>
      <c r="F4">
        <v>1.9720792770385742E-2</v>
      </c>
      <c r="G4" s="73">
        <f t="shared" si="0"/>
        <v>1.9620792770385743E-2</v>
      </c>
      <c r="H4" s="73">
        <f>VLOOKUP($B4,Dell_FF_factors!$A$2:$E$506,2,FALSE)</f>
        <v>3.5499999999999997E-2</v>
      </c>
      <c r="I4" s="73">
        <f>VLOOKUP($B4,Dell_FF_factors!$A$2:$E$506,3,FALSE)</f>
        <v>4.0999999999999995E-3</v>
      </c>
      <c r="J4" s="73">
        <f>VLOOKUP($B4,Dell_FF_factors!$A$2:$E$506,4,FALSE)</f>
        <v>-6.9999999999999993E-3</v>
      </c>
      <c r="K4" s="73">
        <f>VLOOKUP($B4,Dell_FF_factors!$A$2:$E$506,5,FALSE)</f>
        <v>1E-4</v>
      </c>
    </row>
    <row r="5" spans="1:11" x14ac:dyDescent="0.55000000000000004">
      <c r="A5">
        <v>18267</v>
      </c>
      <c r="B5" s="68">
        <v>43472</v>
      </c>
      <c r="C5" t="s">
        <v>438</v>
      </c>
      <c r="D5" t="s">
        <v>437</v>
      </c>
      <c r="E5">
        <v>46.319999694824219</v>
      </c>
      <c r="F5">
        <v>6.5188882872462273E-3</v>
      </c>
      <c r="G5" s="73">
        <f t="shared" si="0"/>
        <v>6.418888287246227E-3</v>
      </c>
      <c r="H5" s="73">
        <f>VLOOKUP($B5,Dell_FF_factors!$A$2:$E$506,2,FALSE)</f>
        <v>9.3999999999999986E-3</v>
      </c>
      <c r="I5" s="73">
        <f>VLOOKUP($B5,Dell_FF_factors!$A$2:$E$506,3,FALSE)</f>
        <v>9.7000000000000003E-3</v>
      </c>
      <c r="J5" s="73">
        <f>VLOOKUP($B5,Dell_FF_factors!$A$2:$E$506,4,FALSE)</f>
        <v>-7.7000000000000002E-3</v>
      </c>
      <c r="K5" s="73">
        <f>VLOOKUP($B5,Dell_FF_factors!$A$2:$E$506,5,FALSE)</f>
        <v>1E-4</v>
      </c>
    </row>
    <row r="6" spans="1:11" x14ac:dyDescent="0.55000000000000004">
      <c r="A6">
        <v>18267</v>
      </c>
      <c r="B6" s="68">
        <v>43473</v>
      </c>
      <c r="C6" t="s">
        <v>438</v>
      </c>
      <c r="D6" t="s">
        <v>437</v>
      </c>
      <c r="E6">
        <v>46.869998931884766</v>
      </c>
      <c r="F6">
        <v>1.187390461564064E-2</v>
      </c>
      <c r="G6" s="73">
        <f t="shared" si="0"/>
        <v>1.1773904615640641E-2</v>
      </c>
      <c r="H6" s="73">
        <f>VLOOKUP($B6,Dell_FF_factors!$A$2:$E$506,2,FALSE)</f>
        <v>1.01E-2</v>
      </c>
      <c r="I6" s="73">
        <f>VLOOKUP($B6,Dell_FF_factors!$A$2:$E$506,3,FALSE)</f>
        <v>5.3E-3</v>
      </c>
      <c r="J6" s="73">
        <f>VLOOKUP($B6,Dell_FF_factors!$A$2:$E$506,4,FALSE)</f>
        <v>-6.4000000000000003E-3</v>
      </c>
      <c r="K6" s="73">
        <f>VLOOKUP($B6,Dell_FF_factors!$A$2:$E$506,5,FALSE)</f>
        <v>1E-4</v>
      </c>
    </row>
    <row r="7" spans="1:11" x14ac:dyDescent="0.55000000000000004">
      <c r="A7">
        <v>18267</v>
      </c>
      <c r="B7" s="68">
        <v>43474</v>
      </c>
      <c r="C7" t="s">
        <v>438</v>
      </c>
      <c r="D7" t="s">
        <v>437</v>
      </c>
      <c r="E7">
        <v>46.939998626708984</v>
      </c>
      <c r="F7">
        <v>1.4934861101210117E-3</v>
      </c>
      <c r="G7" s="73">
        <f t="shared" si="0"/>
        <v>1.3934861101210117E-3</v>
      </c>
      <c r="H7" s="73">
        <f>VLOOKUP($B7,Dell_FF_factors!$A$2:$E$506,2,FALSE)</f>
        <v>5.6000000000000008E-3</v>
      </c>
      <c r="I7" s="73">
        <f>VLOOKUP($B7,Dell_FF_factors!$A$2:$E$506,3,FALSE)</f>
        <v>4.5000000000000005E-3</v>
      </c>
      <c r="J7" s="73">
        <f>VLOOKUP($B7,Dell_FF_factors!$A$2:$E$506,4,FALSE)</f>
        <v>8.9999999999999998E-4</v>
      </c>
      <c r="K7" s="73">
        <f>VLOOKUP($B7,Dell_FF_factors!$A$2:$E$506,5,FALSE)</f>
        <v>1E-4</v>
      </c>
    </row>
    <row r="8" spans="1:11" x14ac:dyDescent="0.55000000000000004">
      <c r="A8">
        <v>18267</v>
      </c>
      <c r="B8" s="68">
        <v>43475</v>
      </c>
      <c r="C8" t="s">
        <v>438</v>
      </c>
      <c r="D8" t="s">
        <v>437</v>
      </c>
      <c r="E8">
        <v>45.189998626708984</v>
      </c>
      <c r="F8">
        <v>-3.7281636148691177E-2</v>
      </c>
      <c r="G8" s="73">
        <f t="shared" si="0"/>
        <v>-3.738163614869118E-2</v>
      </c>
      <c r="H8" s="73">
        <f>VLOOKUP($B8,Dell_FF_factors!$A$2:$E$506,2,FALSE)</f>
        <v>4.1999999999999997E-3</v>
      </c>
      <c r="I8" s="73">
        <f>VLOOKUP($B8,Dell_FF_factors!$A$2:$E$506,3,FALSE)</f>
        <v>2.9999999999999997E-4</v>
      </c>
      <c r="J8" s="73">
        <f>VLOOKUP($B8,Dell_FF_factors!$A$2:$E$506,4,FALSE)</f>
        <v>-4.4000000000000003E-3</v>
      </c>
      <c r="K8" s="73">
        <f>VLOOKUP($B8,Dell_FF_factors!$A$2:$E$506,5,FALSE)</f>
        <v>1E-4</v>
      </c>
    </row>
    <row r="9" spans="1:11" x14ac:dyDescent="0.55000000000000004">
      <c r="A9">
        <v>18267</v>
      </c>
      <c r="B9" s="68">
        <v>43476</v>
      </c>
      <c r="C9" t="s">
        <v>438</v>
      </c>
      <c r="D9" t="s">
        <v>437</v>
      </c>
      <c r="E9">
        <v>44.470001220703125</v>
      </c>
      <c r="F9">
        <v>-1.5932671725749969E-2</v>
      </c>
      <c r="G9" s="73">
        <f t="shared" si="0"/>
        <v>-1.6032671725749969E-2</v>
      </c>
      <c r="H9" s="73">
        <f>VLOOKUP($B9,Dell_FF_factors!$A$2:$E$506,2,FALSE)</f>
        <v>-1E-4</v>
      </c>
      <c r="I9" s="73">
        <f>VLOOKUP($B9,Dell_FF_factors!$A$2:$E$506,3,FALSE)</f>
        <v>1.2999999999999999E-3</v>
      </c>
      <c r="J9" s="73">
        <f>VLOOKUP($B9,Dell_FF_factors!$A$2:$E$506,4,FALSE)</f>
        <v>2.2000000000000001E-3</v>
      </c>
      <c r="K9" s="73">
        <f>VLOOKUP($B9,Dell_FF_factors!$A$2:$E$506,5,FALSE)</f>
        <v>1E-4</v>
      </c>
    </row>
    <row r="10" spans="1:11" x14ac:dyDescent="0.55000000000000004">
      <c r="A10">
        <v>18267</v>
      </c>
      <c r="B10" s="68">
        <v>43479</v>
      </c>
      <c r="C10" t="s">
        <v>438</v>
      </c>
      <c r="D10" t="s">
        <v>437</v>
      </c>
      <c r="E10">
        <v>42.799999237060547</v>
      </c>
      <c r="F10">
        <v>-3.7553451955318451E-2</v>
      </c>
      <c r="G10" s="73">
        <f t="shared" si="0"/>
        <v>-3.7653451955318454E-2</v>
      </c>
      <c r="H10" s="73">
        <f>VLOOKUP($B10,Dell_FF_factors!$A$2:$E$506,2,FALSE)</f>
        <v>-6.0000000000000001E-3</v>
      </c>
      <c r="I10" s="73">
        <f>VLOOKUP($B10,Dell_FF_factors!$A$2:$E$506,3,FALSE)</f>
        <v>-6.0000000000000001E-3</v>
      </c>
      <c r="J10" s="73">
        <f>VLOOKUP($B10,Dell_FF_factors!$A$2:$E$506,4,FALSE)</f>
        <v>9.4999999999999998E-3</v>
      </c>
      <c r="K10" s="73">
        <f>VLOOKUP($B10,Dell_FF_factors!$A$2:$E$506,5,FALSE)</f>
        <v>1E-4</v>
      </c>
    </row>
    <row r="11" spans="1:11" x14ac:dyDescent="0.55000000000000004">
      <c r="A11">
        <v>18267</v>
      </c>
      <c r="B11" s="68">
        <v>43480</v>
      </c>
      <c r="C11" t="s">
        <v>438</v>
      </c>
      <c r="D11" t="s">
        <v>437</v>
      </c>
      <c r="E11">
        <v>43.009998321533203</v>
      </c>
      <c r="F11">
        <v>4.9065207131206989E-3</v>
      </c>
      <c r="G11" s="73">
        <f t="shared" si="0"/>
        <v>4.8065207131206987E-3</v>
      </c>
      <c r="H11" s="73">
        <f>VLOOKUP($B11,Dell_FF_factors!$A$2:$E$506,2,FALSE)</f>
        <v>1.06E-2</v>
      </c>
      <c r="I11" s="73">
        <f>VLOOKUP($B11,Dell_FF_factors!$A$2:$E$506,3,FALSE)</f>
        <v>1E-4</v>
      </c>
      <c r="J11" s="73">
        <f>VLOOKUP($B11,Dell_FF_factors!$A$2:$E$506,4,FALSE)</f>
        <v>-8.6999999999999994E-3</v>
      </c>
      <c r="K11" s="73">
        <f>VLOOKUP($B11,Dell_FF_factors!$A$2:$E$506,5,FALSE)</f>
        <v>1E-4</v>
      </c>
    </row>
    <row r="12" spans="1:11" x14ac:dyDescent="0.55000000000000004">
      <c r="A12">
        <v>18267</v>
      </c>
      <c r="B12" s="68">
        <v>43481</v>
      </c>
      <c r="C12" t="s">
        <v>438</v>
      </c>
      <c r="D12" t="s">
        <v>437</v>
      </c>
      <c r="E12">
        <v>42.619998931884766</v>
      </c>
      <c r="F12">
        <v>-9.0676452964544296E-3</v>
      </c>
      <c r="G12" s="73">
        <f t="shared" si="0"/>
        <v>-9.167645296454429E-3</v>
      </c>
      <c r="H12" s="73">
        <f>VLOOKUP($B12,Dell_FF_factors!$A$2:$E$506,2,FALSE)</f>
        <v>2.8000000000000004E-3</v>
      </c>
      <c r="I12" s="73">
        <f>VLOOKUP($B12,Dell_FF_factors!$A$2:$E$506,3,FALSE)</f>
        <v>2.9999999999999997E-4</v>
      </c>
      <c r="J12" s="73">
        <f>VLOOKUP($B12,Dell_FF_factors!$A$2:$E$506,4,FALSE)</f>
        <v>9.1999999999999998E-3</v>
      </c>
      <c r="K12" s="73">
        <f>VLOOKUP($B12,Dell_FF_factors!$A$2:$E$506,5,FALSE)</f>
        <v>1E-4</v>
      </c>
    </row>
    <row r="13" spans="1:11" x14ac:dyDescent="0.55000000000000004">
      <c r="A13">
        <v>18267</v>
      </c>
      <c r="B13" s="68">
        <v>43482</v>
      </c>
      <c r="C13" t="s">
        <v>438</v>
      </c>
      <c r="D13" t="s">
        <v>437</v>
      </c>
      <c r="E13">
        <v>43.709999084472656</v>
      </c>
      <c r="F13">
        <v>2.5574851781129837E-2</v>
      </c>
      <c r="G13" s="73">
        <f t="shared" si="0"/>
        <v>2.5474851781129838E-2</v>
      </c>
      <c r="H13" s="73">
        <f>VLOOKUP($B13,Dell_FF_factors!$A$2:$E$506,2,FALSE)</f>
        <v>7.4999999999999997E-3</v>
      </c>
      <c r="I13" s="73">
        <f>VLOOKUP($B13,Dell_FF_factors!$A$2:$E$506,3,FALSE)</f>
        <v>1.1000000000000001E-3</v>
      </c>
      <c r="J13" s="73">
        <f>VLOOKUP($B13,Dell_FF_factors!$A$2:$E$506,4,FALSE)</f>
        <v>-2.5000000000000001E-3</v>
      </c>
      <c r="K13" s="73">
        <f>VLOOKUP($B13,Dell_FF_factors!$A$2:$E$506,5,FALSE)</f>
        <v>1E-4</v>
      </c>
    </row>
    <row r="14" spans="1:11" x14ac:dyDescent="0.55000000000000004">
      <c r="A14">
        <v>18267</v>
      </c>
      <c r="B14" s="68">
        <v>43483</v>
      </c>
      <c r="C14" t="s">
        <v>438</v>
      </c>
      <c r="D14" t="s">
        <v>437</v>
      </c>
      <c r="E14">
        <v>43.349998474121094</v>
      </c>
      <c r="F14">
        <v>-8.2361157983541489E-3</v>
      </c>
      <c r="G14" s="73">
        <f t="shared" si="0"/>
        <v>-8.3361157983541483E-3</v>
      </c>
      <c r="H14" s="73">
        <f>VLOOKUP($B14,Dell_FF_factors!$A$2:$E$506,2,FALSE)</f>
        <v>1.29E-2</v>
      </c>
      <c r="I14" s="73">
        <f>VLOOKUP($B14,Dell_FF_factors!$A$2:$E$506,3,FALSE)</f>
        <v>-3.4999999999999996E-3</v>
      </c>
      <c r="J14" s="73">
        <f>VLOOKUP($B14,Dell_FF_factors!$A$2:$E$506,4,FALSE)</f>
        <v>1.1999999999999999E-3</v>
      </c>
      <c r="K14" s="73">
        <f>VLOOKUP($B14,Dell_FF_factors!$A$2:$E$506,5,FALSE)</f>
        <v>1E-4</v>
      </c>
    </row>
    <row r="15" spans="1:11" x14ac:dyDescent="0.55000000000000004">
      <c r="A15">
        <v>18267</v>
      </c>
      <c r="B15" s="68">
        <v>43487</v>
      </c>
      <c r="C15" t="s">
        <v>438</v>
      </c>
      <c r="D15" t="s">
        <v>437</v>
      </c>
      <c r="E15">
        <v>44.060001373291016</v>
      </c>
      <c r="F15">
        <v>1.6378384083509445E-2</v>
      </c>
      <c r="G15" s="73">
        <f t="shared" si="0"/>
        <v>1.6278384083509446E-2</v>
      </c>
      <c r="H15" s="73">
        <f>VLOOKUP($B15,Dell_FF_factors!$A$2:$E$506,2,FALSE)</f>
        <v>-1.5300000000000001E-2</v>
      </c>
      <c r="I15" s="73">
        <f>VLOOKUP($B15,Dell_FF_factors!$A$2:$E$506,3,FALSE)</f>
        <v>-4.0000000000000001E-3</v>
      </c>
      <c r="J15" s="73">
        <f>VLOOKUP($B15,Dell_FF_factors!$A$2:$E$506,4,FALSE)</f>
        <v>3.3E-3</v>
      </c>
      <c r="K15" s="73">
        <f>VLOOKUP($B15,Dell_FF_factors!$A$2:$E$506,5,FALSE)</f>
        <v>1E-4</v>
      </c>
    </row>
    <row r="16" spans="1:11" x14ac:dyDescent="0.55000000000000004">
      <c r="A16">
        <v>18267</v>
      </c>
      <c r="B16" s="68">
        <v>43488</v>
      </c>
      <c r="C16" t="s">
        <v>438</v>
      </c>
      <c r="D16" t="s">
        <v>437</v>
      </c>
      <c r="E16">
        <v>44.619998931884766</v>
      </c>
      <c r="F16">
        <v>1.2709884904325008E-2</v>
      </c>
      <c r="G16" s="73">
        <f t="shared" si="0"/>
        <v>1.2609884904325009E-2</v>
      </c>
      <c r="H16" s="73">
        <f>VLOOKUP($B16,Dell_FF_factors!$A$2:$E$506,2,FALSE)</f>
        <v>1.5E-3</v>
      </c>
      <c r="I16" s="73">
        <f>VLOOKUP($B16,Dell_FF_factors!$A$2:$E$506,3,FALSE)</f>
        <v>-3.9000000000000003E-3</v>
      </c>
      <c r="J16" s="73">
        <f>VLOOKUP($B16,Dell_FF_factors!$A$2:$E$506,4,FALSE)</f>
        <v>-1.5E-3</v>
      </c>
      <c r="K16" s="73">
        <f>VLOOKUP($B16,Dell_FF_factors!$A$2:$E$506,5,FALSE)</f>
        <v>1E-4</v>
      </c>
    </row>
    <row r="17" spans="1:11" x14ac:dyDescent="0.55000000000000004">
      <c r="A17">
        <v>18267</v>
      </c>
      <c r="B17" s="68">
        <v>43489</v>
      </c>
      <c r="C17" t="s">
        <v>438</v>
      </c>
      <c r="D17" t="s">
        <v>437</v>
      </c>
      <c r="E17">
        <v>44.959999084472656</v>
      </c>
      <c r="F17">
        <v>7.6199048198759556E-3</v>
      </c>
      <c r="G17" s="73">
        <f t="shared" si="0"/>
        <v>7.5199048198759553E-3</v>
      </c>
      <c r="H17" s="73">
        <f>VLOOKUP($B17,Dell_FF_factors!$A$2:$E$506,2,FALSE)</f>
        <v>2.3E-3</v>
      </c>
      <c r="I17" s="73">
        <f>VLOOKUP($B17,Dell_FF_factors!$A$2:$E$506,3,FALSE)</f>
        <v>4.3E-3</v>
      </c>
      <c r="J17" s="73">
        <f>VLOOKUP($B17,Dell_FF_factors!$A$2:$E$506,4,FALSE)</f>
        <v>-2.0000000000000001E-4</v>
      </c>
      <c r="K17" s="73">
        <f>VLOOKUP($B17,Dell_FF_factors!$A$2:$E$506,5,FALSE)</f>
        <v>1E-4</v>
      </c>
    </row>
    <row r="18" spans="1:11" x14ac:dyDescent="0.55000000000000004">
      <c r="A18">
        <v>18267</v>
      </c>
      <c r="B18" s="68">
        <v>43490</v>
      </c>
      <c r="C18" t="s">
        <v>438</v>
      </c>
      <c r="D18" t="s">
        <v>437</v>
      </c>
      <c r="E18">
        <v>45.909999847412109</v>
      </c>
      <c r="F18">
        <v>2.112990990281105E-2</v>
      </c>
      <c r="G18" s="73">
        <f t="shared" si="0"/>
        <v>2.1029909902811051E-2</v>
      </c>
      <c r="H18" s="73">
        <f>VLOOKUP($B18,Dell_FF_factors!$A$2:$E$506,2,FALSE)</f>
        <v>9.0000000000000011E-3</v>
      </c>
      <c r="I18" s="73">
        <f>VLOOKUP($B18,Dell_FF_factors!$A$2:$E$506,3,FALSE)</f>
        <v>4.5000000000000005E-3</v>
      </c>
      <c r="J18" s="73">
        <f>VLOOKUP($B18,Dell_FF_factors!$A$2:$E$506,4,FALSE)</f>
        <v>-3.4000000000000002E-3</v>
      </c>
      <c r="K18" s="73">
        <f>VLOOKUP($B18,Dell_FF_factors!$A$2:$E$506,5,FALSE)</f>
        <v>1E-4</v>
      </c>
    </row>
    <row r="19" spans="1:11" x14ac:dyDescent="0.55000000000000004">
      <c r="A19">
        <v>18267</v>
      </c>
      <c r="B19" s="68">
        <v>43493</v>
      </c>
      <c r="C19" t="s">
        <v>438</v>
      </c>
      <c r="D19" t="s">
        <v>437</v>
      </c>
      <c r="E19">
        <v>46.900001525878906</v>
      </c>
      <c r="F19">
        <v>2.1563965827226639E-2</v>
      </c>
      <c r="G19" s="73">
        <f t="shared" si="0"/>
        <v>2.1463965827226639E-2</v>
      </c>
      <c r="H19" s="73">
        <f>VLOOKUP($B19,Dell_FF_factors!$A$2:$E$506,2,FALSE)</f>
        <v>-8.0000000000000002E-3</v>
      </c>
      <c r="I19" s="73">
        <f>VLOOKUP($B19,Dell_FF_factors!$A$2:$E$506,3,FALSE)</f>
        <v>-1.7000000000000001E-3</v>
      </c>
      <c r="J19" s="73">
        <f>VLOOKUP($B19,Dell_FF_factors!$A$2:$E$506,4,FALSE)</f>
        <v>6.4000000000000003E-3</v>
      </c>
      <c r="K19" s="73">
        <f>VLOOKUP($B19,Dell_FF_factors!$A$2:$E$506,5,FALSE)</f>
        <v>1E-4</v>
      </c>
    </row>
    <row r="20" spans="1:11" x14ac:dyDescent="0.55000000000000004">
      <c r="A20">
        <v>18267</v>
      </c>
      <c r="B20" s="68">
        <v>43494</v>
      </c>
      <c r="C20" t="s">
        <v>438</v>
      </c>
      <c r="D20" t="s">
        <v>437</v>
      </c>
      <c r="E20">
        <v>46.849998474121094</v>
      </c>
      <c r="F20">
        <v>-1.0661630658432841E-3</v>
      </c>
      <c r="G20" s="73">
        <f t="shared" si="0"/>
        <v>-1.1661630658432842E-3</v>
      </c>
      <c r="H20" s="73">
        <f>VLOOKUP($B20,Dell_FF_factors!$A$2:$E$506,2,FALSE)</f>
        <v>-1.9E-3</v>
      </c>
      <c r="I20" s="73">
        <f>VLOOKUP($B20,Dell_FF_factors!$A$2:$E$506,3,FALSE)</f>
        <v>-2.0000000000000001E-4</v>
      </c>
      <c r="J20" s="73">
        <f>VLOOKUP($B20,Dell_FF_factors!$A$2:$E$506,4,FALSE)</f>
        <v>1.8E-3</v>
      </c>
      <c r="K20" s="73">
        <f>VLOOKUP($B20,Dell_FF_factors!$A$2:$E$506,5,FALSE)</f>
        <v>1E-4</v>
      </c>
    </row>
    <row r="21" spans="1:11" x14ac:dyDescent="0.55000000000000004">
      <c r="A21">
        <v>18267</v>
      </c>
      <c r="B21" s="68">
        <v>43495</v>
      </c>
      <c r="C21" t="s">
        <v>438</v>
      </c>
      <c r="D21" t="s">
        <v>437</v>
      </c>
      <c r="E21">
        <v>48</v>
      </c>
      <c r="F21">
        <v>2.4546457454562187E-2</v>
      </c>
      <c r="G21" s="73">
        <f t="shared" si="0"/>
        <v>2.4446457454562188E-2</v>
      </c>
      <c r="H21" s="73">
        <f>VLOOKUP($B21,Dell_FF_factors!$A$2:$E$506,2,FALSE)</f>
        <v>1.5100000000000001E-2</v>
      </c>
      <c r="I21" s="73">
        <f>VLOOKUP($B21,Dell_FF_factors!$A$2:$E$506,3,FALSE)</f>
        <v>-1.1999999999999999E-3</v>
      </c>
      <c r="J21" s="73">
        <f>VLOOKUP($B21,Dell_FF_factors!$A$2:$E$506,4,FALSE)</f>
        <v>-9.4999999999999998E-3</v>
      </c>
      <c r="K21" s="73">
        <f>VLOOKUP($B21,Dell_FF_factors!$A$2:$E$506,5,FALSE)</f>
        <v>1E-4</v>
      </c>
    </row>
    <row r="22" spans="1:11" x14ac:dyDescent="0.55000000000000004">
      <c r="A22">
        <v>18267</v>
      </c>
      <c r="B22" s="68">
        <v>43496</v>
      </c>
      <c r="C22" t="s">
        <v>438</v>
      </c>
      <c r="D22" t="s">
        <v>437</v>
      </c>
      <c r="E22">
        <v>48.590000152587891</v>
      </c>
      <c r="F22">
        <v>1.2291669845581055E-2</v>
      </c>
      <c r="G22" s="73">
        <f t="shared" si="0"/>
        <v>1.2191669845581055E-2</v>
      </c>
      <c r="H22" s="73">
        <f>VLOOKUP($B22,Dell_FF_factors!$A$2:$E$506,2,FALSE)</f>
        <v>9.1999999999999998E-3</v>
      </c>
      <c r="I22" s="73">
        <f>VLOOKUP($B22,Dell_FF_factors!$A$2:$E$506,3,FALSE)</f>
        <v>1.4000000000000002E-3</v>
      </c>
      <c r="J22" s="73">
        <f>VLOOKUP($B22,Dell_FF_factors!$A$2:$E$506,4,FALSE)</f>
        <v>-1.0700000000000001E-2</v>
      </c>
      <c r="K22" s="73">
        <f>VLOOKUP($B22,Dell_FF_factors!$A$2:$E$506,5,FALSE)</f>
        <v>1E-4</v>
      </c>
    </row>
    <row r="23" spans="1:11" x14ac:dyDescent="0.55000000000000004">
      <c r="A23">
        <v>18267</v>
      </c>
      <c r="B23" s="68">
        <v>43497</v>
      </c>
      <c r="C23" t="s">
        <v>438</v>
      </c>
      <c r="D23" t="s">
        <v>437</v>
      </c>
      <c r="E23">
        <v>49.650001525878906</v>
      </c>
      <c r="F23">
        <v>2.1815216168761253E-2</v>
      </c>
      <c r="G23" s="73">
        <f t="shared" si="0"/>
        <v>2.1715216168761254E-2</v>
      </c>
      <c r="H23" s="73">
        <f>VLOOKUP($B23,Dell_FF_factors!$A$2:$E$506,2,FALSE)</f>
        <v>1.4000000000000002E-3</v>
      </c>
      <c r="I23" s="73">
        <f>VLOOKUP($B23,Dell_FF_factors!$A$2:$E$506,3,FALSE)</f>
        <v>-1.5E-3</v>
      </c>
      <c r="J23" s="73">
        <f>VLOOKUP($B23,Dell_FF_factors!$A$2:$E$506,4,FALSE)</f>
        <v>4.0000000000000001E-3</v>
      </c>
      <c r="K23" s="73">
        <f>VLOOKUP($B23,Dell_FF_factors!$A$2:$E$506,5,FALSE)</f>
        <v>1E-4</v>
      </c>
    </row>
    <row r="24" spans="1:11" x14ac:dyDescent="0.55000000000000004">
      <c r="A24">
        <v>18267</v>
      </c>
      <c r="B24" s="68">
        <v>43500</v>
      </c>
      <c r="C24" t="s">
        <v>438</v>
      </c>
      <c r="D24" t="s">
        <v>437</v>
      </c>
      <c r="E24">
        <v>50.830001831054688</v>
      </c>
      <c r="F24">
        <v>2.3766370490193367E-2</v>
      </c>
      <c r="G24" s="73">
        <f t="shared" si="0"/>
        <v>2.3666370490193368E-2</v>
      </c>
      <c r="H24" s="73">
        <f>VLOOKUP($B24,Dell_FF_factors!$A$2:$E$506,2,FALSE)</f>
        <v>7.1999999999999998E-3</v>
      </c>
      <c r="I24" s="73">
        <f>VLOOKUP($B24,Dell_FF_factors!$A$2:$E$506,3,FALSE)</f>
        <v>4.8999999999999998E-3</v>
      </c>
      <c r="J24" s="73">
        <f>VLOOKUP($B24,Dell_FF_factors!$A$2:$E$506,4,FALSE)</f>
        <v>-4.6999999999999993E-3</v>
      </c>
      <c r="K24" s="73">
        <f>VLOOKUP($B24,Dell_FF_factors!$A$2:$E$506,5,FALSE)</f>
        <v>1E-4</v>
      </c>
    </row>
    <row r="25" spans="1:11" x14ac:dyDescent="0.55000000000000004">
      <c r="A25">
        <v>18267</v>
      </c>
      <c r="B25" s="68">
        <v>43501</v>
      </c>
      <c r="C25" t="s">
        <v>438</v>
      </c>
      <c r="D25" t="s">
        <v>437</v>
      </c>
      <c r="E25">
        <v>51.069999694824219</v>
      </c>
      <c r="F25">
        <v>4.7215786762535572E-3</v>
      </c>
      <c r="G25" s="73">
        <f t="shared" si="0"/>
        <v>4.6215786762535569E-3</v>
      </c>
      <c r="H25" s="73">
        <f>VLOOKUP($B25,Dell_FF_factors!$A$2:$E$506,2,FALSE)</f>
        <v>4.3E-3</v>
      </c>
      <c r="I25" s="73">
        <f>VLOOKUP($B25,Dell_FF_factors!$A$2:$E$506,3,FALSE)</f>
        <v>-8.0000000000000004E-4</v>
      </c>
      <c r="J25" s="73">
        <f>VLOOKUP($B25,Dell_FF_factors!$A$2:$E$506,4,FALSE)</f>
        <v>-5.8999999999999999E-3</v>
      </c>
      <c r="K25" s="73">
        <f>VLOOKUP($B25,Dell_FF_factors!$A$2:$E$506,5,FALSE)</f>
        <v>1E-4</v>
      </c>
    </row>
    <row r="26" spans="1:11" x14ac:dyDescent="0.55000000000000004">
      <c r="A26">
        <v>18267</v>
      </c>
      <c r="B26" s="68">
        <v>43502</v>
      </c>
      <c r="C26" t="s">
        <v>438</v>
      </c>
      <c r="D26" t="s">
        <v>437</v>
      </c>
      <c r="E26">
        <v>50.939998626708984</v>
      </c>
      <c r="F26">
        <v>-2.5455467402935028E-3</v>
      </c>
      <c r="G26" s="73">
        <f t="shared" si="0"/>
        <v>-2.6455467402935026E-3</v>
      </c>
      <c r="H26" s="73">
        <f>VLOOKUP($B26,Dell_FF_factors!$A$2:$E$506,2,FALSE)</f>
        <v>-2.2000000000000001E-3</v>
      </c>
      <c r="I26" s="73">
        <f>VLOOKUP($B26,Dell_FF_factors!$A$2:$E$506,3,FALSE)</f>
        <v>-2.0000000000000001E-4</v>
      </c>
      <c r="J26" s="73">
        <f>VLOOKUP($B26,Dell_FF_factors!$A$2:$E$506,4,FALSE)</f>
        <v>7.000000000000001E-4</v>
      </c>
      <c r="K26" s="73">
        <f>VLOOKUP($B26,Dell_FF_factors!$A$2:$E$506,5,FALSE)</f>
        <v>1E-4</v>
      </c>
    </row>
    <row r="27" spans="1:11" x14ac:dyDescent="0.55000000000000004">
      <c r="A27">
        <v>18267</v>
      </c>
      <c r="B27" s="68">
        <v>43503</v>
      </c>
      <c r="C27" t="s">
        <v>438</v>
      </c>
      <c r="D27" t="s">
        <v>437</v>
      </c>
      <c r="E27">
        <v>50.439998626708984</v>
      </c>
      <c r="F27">
        <v>-9.8154693841934204E-3</v>
      </c>
      <c r="G27" s="73">
        <f t="shared" si="0"/>
        <v>-9.9154693841934198E-3</v>
      </c>
      <c r="H27" s="73">
        <f>VLOOKUP($B27,Dell_FF_factors!$A$2:$E$506,2,FALSE)</f>
        <v>-9.300000000000001E-3</v>
      </c>
      <c r="I27" s="73">
        <f>VLOOKUP($B27,Dell_FF_factors!$A$2:$E$506,3,FALSE)</f>
        <v>-1.1999999999999999E-3</v>
      </c>
      <c r="J27" s="73">
        <f>VLOOKUP($B27,Dell_FF_factors!$A$2:$E$506,4,FALSE)</f>
        <v>3.8E-3</v>
      </c>
      <c r="K27" s="73">
        <f>VLOOKUP($B27,Dell_FF_factors!$A$2:$E$506,5,FALSE)</f>
        <v>1E-4</v>
      </c>
    </row>
    <row r="28" spans="1:11" x14ac:dyDescent="0.55000000000000004">
      <c r="A28">
        <v>18267</v>
      </c>
      <c r="B28" s="68">
        <v>43504</v>
      </c>
      <c r="C28" t="s">
        <v>438</v>
      </c>
      <c r="D28" t="s">
        <v>437</v>
      </c>
      <c r="E28">
        <v>51.490001678466797</v>
      </c>
      <c r="F28">
        <v>2.0816873759031296E-2</v>
      </c>
      <c r="G28" s="73">
        <f t="shared" si="0"/>
        <v>2.0716873759031296E-2</v>
      </c>
      <c r="H28" s="73">
        <f>VLOOKUP($B28,Dell_FF_factors!$A$2:$E$506,2,FALSE)</f>
        <v>8.9999999999999998E-4</v>
      </c>
      <c r="I28" s="73">
        <f>VLOOKUP($B28,Dell_FF_factors!$A$2:$E$506,3,FALSE)</f>
        <v>5.0000000000000001E-4</v>
      </c>
      <c r="J28" s="73">
        <f>VLOOKUP($B28,Dell_FF_factors!$A$2:$E$506,4,FALSE)</f>
        <v>-6.9999999999999993E-3</v>
      </c>
      <c r="K28" s="73">
        <f>VLOOKUP($B28,Dell_FF_factors!$A$2:$E$506,5,FALSE)</f>
        <v>1E-4</v>
      </c>
    </row>
    <row r="29" spans="1:11" x14ac:dyDescent="0.55000000000000004">
      <c r="A29">
        <v>18267</v>
      </c>
      <c r="B29" s="68">
        <v>43507</v>
      </c>
      <c r="C29" t="s">
        <v>438</v>
      </c>
      <c r="D29" t="s">
        <v>437</v>
      </c>
      <c r="E29">
        <v>52.020000457763672</v>
      </c>
      <c r="F29">
        <v>1.0293236933648586E-2</v>
      </c>
      <c r="G29" s="73">
        <f t="shared" si="0"/>
        <v>1.0193236933648587E-2</v>
      </c>
      <c r="H29" s="73">
        <f>VLOOKUP($B29,Dell_FF_factors!$A$2:$E$506,2,FALSE)</f>
        <v>1.4000000000000002E-3</v>
      </c>
      <c r="I29" s="73">
        <f>VLOOKUP($B29,Dell_FF_factors!$A$2:$E$506,3,FALSE)</f>
        <v>6.5000000000000006E-3</v>
      </c>
      <c r="J29" s="73">
        <f>VLOOKUP($B29,Dell_FF_factors!$A$2:$E$506,4,FALSE)</f>
        <v>2.2000000000000001E-3</v>
      </c>
      <c r="K29" s="73">
        <f>VLOOKUP($B29,Dell_FF_factors!$A$2:$E$506,5,FALSE)</f>
        <v>1E-4</v>
      </c>
    </row>
    <row r="30" spans="1:11" x14ac:dyDescent="0.55000000000000004">
      <c r="A30">
        <v>18267</v>
      </c>
      <c r="B30" s="68">
        <v>43508</v>
      </c>
      <c r="C30" t="s">
        <v>438</v>
      </c>
      <c r="D30" t="s">
        <v>437</v>
      </c>
      <c r="E30">
        <v>53.599998474121094</v>
      </c>
      <c r="F30">
        <v>3.0372895300388336E-2</v>
      </c>
      <c r="G30" s="73">
        <f t="shared" si="0"/>
        <v>3.0272895300388337E-2</v>
      </c>
      <c r="H30" s="73">
        <f>VLOOKUP($B30,Dell_FF_factors!$A$2:$E$506,2,FALSE)</f>
        <v>1.3600000000000001E-2</v>
      </c>
      <c r="I30" s="73">
        <f>VLOOKUP($B30,Dell_FF_factors!$A$2:$E$506,3,FALSE)</f>
        <v>2.0000000000000001E-4</v>
      </c>
      <c r="J30" s="73">
        <f>VLOOKUP($B30,Dell_FF_factors!$A$2:$E$506,4,FALSE)</f>
        <v>-1.9E-3</v>
      </c>
      <c r="K30" s="73">
        <f>VLOOKUP($B30,Dell_FF_factors!$A$2:$E$506,5,FALSE)</f>
        <v>1E-4</v>
      </c>
    </row>
    <row r="31" spans="1:11" x14ac:dyDescent="0.55000000000000004">
      <c r="A31">
        <v>18267</v>
      </c>
      <c r="B31" s="68">
        <v>43509</v>
      </c>
      <c r="C31" t="s">
        <v>438</v>
      </c>
      <c r="D31" t="s">
        <v>437</v>
      </c>
      <c r="E31">
        <v>53.950000762939453</v>
      </c>
      <c r="F31">
        <v>6.5298937261104584E-3</v>
      </c>
      <c r="G31" s="73">
        <f t="shared" si="0"/>
        <v>6.4298937261104581E-3</v>
      </c>
      <c r="H31" s="73">
        <f>VLOOKUP($B31,Dell_FF_factors!$A$2:$E$506,2,FALSE)</f>
        <v>2.8000000000000004E-3</v>
      </c>
      <c r="I31" s="73">
        <f>VLOOKUP($B31,Dell_FF_factors!$A$2:$E$506,3,FALSE)</f>
        <v>8.0000000000000004E-4</v>
      </c>
      <c r="J31" s="73">
        <f>VLOOKUP($B31,Dell_FF_factors!$A$2:$E$506,4,FALSE)</f>
        <v>5.9999999999999995E-4</v>
      </c>
      <c r="K31" s="73">
        <f>VLOOKUP($B31,Dell_FF_factors!$A$2:$E$506,5,FALSE)</f>
        <v>1E-4</v>
      </c>
    </row>
    <row r="32" spans="1:11" x14ac:dyDescent="0.55000000000000004">
      <c r="A32">
        <v>18267</v>
      </c>
      <c r="B32" s="68">
        <v>43510</v>
      </c>
      <c r="C32" t="s">
        <v>438</v>
      </c>
      <c r="D32" t="s">
        <v>437</v>
      </c>
      <c r="E32">
        <v>54.380001068115234</v>
      </c>
      <c r="F32">
        <v>7.9703480005264282E-3</v>
      </c>
      <c r="G32" s="73">
        <f t="shared" si="0"/>
        <v>7.8703480005264288E-3</v>
      </c>
      <c r="H32" s="73">
        <f>VLOOKUP($B32,Dell_FF_factors!$A$2:$E$506,2,FALSE)</f>
        <v>-2.0999999999999999E-3</v>
      </c>
      <c r="I32" s="73">
        <f>VLOOKUP($B32,Dell_FF_factors!$A$2:$E$506,3,FALSE)</f>
        <v>5.3E-3</v>
      </c>
      <c r="J32" s="73">
        <f>VLOOKUP($B32,Dell_FF_factors!$A$2:$E$506,4,FALSE)</f>
        <v>-5.6999999999999993E-3</v>
      </c>
      <c r="K32" s="73">
        <f>VLOOKUP($B32,Dell_FF_factors!$A$2:$E$506,5,FALSE)</f>
        <v>1E-4</v>
      </c>
    </row>
    <row r="33" spans="1:11" x14ac:dyDescent="0.55000000000000004">
      <c r="A33">
        <v>18267</v>
      </c>
      <c r="B33" s="68">
        <v>43511</v>
      </c>
      <c r="C33" t="s">
        <v>438</v>
      </c>
      <c r="D33" t="s">
        <v>437</v>
      </c>
      <c r="E33">
        <v>55</v>
      </c>
      <c r="F33">
        <v>1.1401230469346046E-2</v>
      </c>
      <c r="G33" s="73">
        <f t="shared" si="0"/>
        <v>1.1301230469346047E-2</v>
      </c>
      <c r="H33" s="73">
        <f>VLOOKUP($B33,Dell_FF_factors!$A$2:$E$506,2,FALSE)</f>
        <v>1.1299999999999999E-2</v>
      </c>
      <c r="I33" s="73">
        <f>VLOOKUP($B33,Dell_FF_factors!$A$2:$E$506,3,FALSE)</f>
        <v>2.3999999999999998E-3</v>
      </c>
      <c r="J33" s="73">
        <f>VLOOKUP($B33,Dell_FF_factors!$A$2:$E$506,4,FALSE)</f>
        <v>4.6999999999999993E-3</v>
      </c>
      <c r="K33" s="73">
        <f>VLOOKUP($B33,Dell_FF_factors!$A$2:$E$506,5,FALSE)</f>
        <v>1E-4</v>
      </c>
    </row>
    <row r="34" spans="1:11" x14ac:dyDescent="0.55000000000000004">
      <c r="A34">
        <v>18267</v>
      </c>
      <c r="B34" s="68">
        <v>43515</v>
      </c>
      <c r="C34" t="s">
        <v>438</v>
      </c>
      <c r="D34" t="s">
        <v>437</v>
      </c>
      <c r="E34">
        <v>55.040000915527344</v>
      </c>
      <c r="F34">
        <v>7.272893562912941E-4</v>
      </c>
      <c r="G34" s="73">
        <f t="shared" si="0"/>
        <v>6.2728935629129405E-4</v>
      </c>
      <c r="H34" s="73">
        <f>VLOOKUP($B34,Dell_FF_factors!$A$2:$E$506,2,FALSE)</f>
        <v>1.9E-3</v>
      </c>
      <c r="I34" s="73">
        <f>VLOOKUP($B34,Dell_FF_factors!$A$2:$E$506,3,FALSE)</f>
        <v>2.8000000000000004E-3</v>
      </c>
      <c r="J34" s="73">
        <f>VLOOKUP($B34,Dell_FF_factors!$A$2:$E$506,4,FALSE)</f>
        <v>2.8999999999999998E-3</v>
      </c>
      <c r="K34" s="73">
        <f>VLOOKUP($B34,Dell_FF_factors!$A$2:$E$506,5,FALSE)</f>
        <v>1E-4</v>
      </c>
    </row>
    <row r="35" spans="1:11" x14ac:dyDescent="0.55000000000000004">
      <c r="A35">
        <v>18267</v>
      </c>
      <c r="B35" s="68">
        <v>43516</v>
      </c>
      <c r="C35" t="s">
        <v>438</v>
      </c>
      <c r="D35" t="s">
        <v>437</v>
      </c>
      <c r="E35">
        <v>55.540000915527344</v>
      </c>
      <c r="F35">
        <v>9.0843020007014275E-3</v>
      </c>
      <c r="G35" s="73">
        <f t="shared" si="0"/>
        <v>8.9843020007014281E-3</v>
      </c>
      <c r="H35" s="73">
        <f>VLOOKUP($B35,Dell_FF_factors!$A$2:$E$506,2,FALSE)</f>
        <v>1.9E-3</v>
      </c>
      <c r="I35" s="73">
        <f>VLOOKUP($B35,Dell_FF_factors!$A$2:$E$506,3,FALSE)</f>
        <v>2.3E-3</v>
      </c>
      <c r="J35" s="73">
        <f>VLOOKUP($B35,Dell_FF_factors!$A$2:$E$506,4,FALSE)</f>
        <v>5.5000000000000005E-3</v>
      </c>
      <c r="K35" s="73">
        <f>VLOOKUP($B35,Dell_FF_factors!$A$2:$E$506,5,FALSE)</f>
        <v>1E-4</v>
      </c>
    </row>
    <row r="36" spans="1:11" x14ac:dyDescent="0.55000000000000004">
      <c r="A36">
        <v>18267</v>
      </c>
      <c r="B36" s="68">
        <v>43517</v>
      </c>
      <c r="C36" t="s">
        <v>438</v>
      </c>
      <c r="D36" t="s">
        <v>437</v>
      </c>
      <c r="E36">
        <v>55.540000915527344</v>
      </c>
      <c r="F36">
        <v>0</v>
      </c>
      <c r="G36" s="73">
        <f t="shared" si="0"/>
        <v>-1E-4</v>
      </c>
      <c r="H36" s="73">
        <f>VLOOKUP($B36,Dell_FF_factors!$A$2:$E$506,2,FALSE)</f>
        <v>-3.7000000000000002E-3</v>
      </c>
      <c r="I36" s="73">
        <f>VLOOKUP($B36,Dell_FF_factors!$A$2:$E$506,3,FALSE)</f>
        <v>-5.9999999999999995E-4</v>
      </c>
      <c r="J36" s="73">
        <f>VLOOKUP($B36,Dell_FF_factors!$A$2:$E$506,4,FALSE)</f>
        <v>-2.0999999999999999E-3</v>
      </c>
      <c r="K36" s="73">
        <f>VLOOKUP($B36,Dell_FF_factors!$A$2:$E$506,5,FALSE)</f>
        <v>1E-4</v>
      </c>
    </row>
    <row r="37" spans="1:11" x14ac:dyDescent="0.55000000000000004">
      <c r="A37">
        <v>18267</v>
      </c>
      <c r="B37" s="68">
        <v>43518</v>
      </c>
      <c r="C37" t="s">
        <v>438</v>
      </c>
      <c r="D37" t="s">
        <v>437</v>
      </c>
      <c r="E37">
        <v>56.180000305175781</v>
      </c>
      <c r="F37">
        <v>1.1523215100169182E-2</v>
      </c>
      <c r="G37" s="73">
        <f t="shared" si="0"/>
        <v>1.1423215100169182E-2</v>
      </c>
      <c r="H37" s="73">
        <f>VLOOKUP($B37,Dell_FF_factors!$A$2:$E$506,2,FALSE)</f>
        <v>6.5000000000000006E-3</v>
      </c>
      <c r="I37" s="73">
        <f>VLOOKUP($B37,Dell_FF_factors!$A$2:$E$506,3,FALSE)</f>
        <v>5.6000000000000008E-3</v>
      </c>
      <c r="J37" s="73">
        <f>VLOOKUP($B37,Dell_FF_factors!$A$2:$E$506,4,FALSE)</f>
        <v>-1.46E-2</v>
      </c>
      <c r="K37" s="73">
        <f>VLOOKUP($B37,Dell_FF_factors!$A$2:$E$506,5,FALSE)</f>
        <v>1E-4</v>
      </c>
    </row>
    <row r="38" spans="1:11" x14ac:dyDescent="0.55000000000000004">
      <c r="A38">
        <v>18267</v>
      </c>
      <c r="B38" s="68">
        <v>43521</v>
      </c>
      <c r="C38" t="s">
        <v>438</v>
      </c>
      <c r="D38" t="s">
        <v>437</v>
      </c>
      <c r="E38">
        <v>56.639999389648438</v>
      </c>
      <c r="F38">
        <v>8.1879505887627602E-3</v>
      </c>
      <c r="G38" s="73">
        <f t="shared" si="0"/>
        <v>8.0879505887627608E-3</v>
      </c>
      <c r="H38" s="73">
        <f>VLOOKUP($B38,Dell_FF_factors!$A$2:$E$506,2,FALSE)</f>
        <v>1.5E-3</v>
      </c>
      <c r="I38" s="73">
        <f>VLOOKUP($B38,Dell_FF_factors!$A$2:$E$506,3,FALSE)</f>
        <v>-2.3999999999999998E-3</v>
      </c>
      <c r="J38" s="73">
        <f>VLOOKUP($B38,Dell_FF_factors!$A$2:$E$506,4,FALSE)</f>
        <v>-1.8E-3</v>
      </c>
      <c r="K38" s="73">
        <f>VLOOKUP($B38,Dell_FF_factors!$A$2:$E$506,5,FALSE)</f>
        <v>1E-4</v>
      </c>
    </row>
    <row r="39" spans="1:11" x14ac:dyDescent="0.55000000000000004">
      <c r="A39">
        <v>18267</v>
      </c>
      <c r="B39" s="68">
        <v>43522</v>
      </c>
      <c r="C39" t="s">
        <v>438</v>
      </c>
      <c r="D39" t="s">
        <v>437</v>
      </c>
      <c r="E39">
        <v>56.729999542236328</v>
      </c>
      <c r="F39">
        <v>1.5889857895672321E-3</v>
      </c>
      <c r="G39" s="73">
        <f t="shared" si="0"/>
        <v>1.4889857895672321E-3</v>
      </c>
      <c r="H39" s="73">
        <f>VLOOKUP($B39,Dell_FF_factors!$A$2:$E$506,2,FALSE)</f>
        <v>-1.6000000000000001E-3</v>
      </c>
      <c r="I39" s="73">
        <f>VLOOKUP($B39,Dell_FF_factors!$A$2:$E$506,3,FALSE)</f>
        <v>-6.3E-3</v>
      </c>
      <c r="J39" s="73">
        <f>VLOOKUP($B39,Dell_FF_factors!$A$2:$E$506,4,FALSE)</f>
        <v>-3.0000000000000001E-3</v>
      </c>
      <c r="K39" s="73">
        <f>VLOOKUP($B39,Dell_FF_factors!$A$2:$E$506,5,FALSE)</f>
        <v>1E-4</v>
      </c>
    </row>
    <row r="40" spans="1:11" x14ac:dyDescent="0.55000000000000004">
      <c r="A40">
        <v>18267</v>
      </c>
      <c r="B40" s="68">
        <v>43523</v>
      </c>
      <c r="C40" t="s">
        <v>438</v>
      </c>
      <c r="D40" t="s">
        <v>437</v>
      </c>
      <c r="E40">
        <v>56.25</v>
      </c>
      <c r="F40">
        <v>-8.4611233323812485E-3</v>
      </c>
      <c r="G40" s="73">
        <f t="shared" si="0"/>
        <v>-8.5611233323812479E-3</v>
      </c>
      <c r="H40" s="73">
        <f>VLOOKUP($B40,Dell_FF_factors!$A$2:$E$506,2,FALSE)</f>
        <v>8.9999999999999998E-4</v>
      </c>
      <c r="I40" s="73">
        <f>VLOOKUP($B40,Dell_FF_factors!$A$2:$E$506,3,FALSE)</f>
        <v>2E-3</v>
      </c>
      <c r="J40" s="73">
        <f>VLOOKUP($B40,Dell_FF_factors!$A$2:$E$506,4,FALSE)</f>
        <v>-1.1000000000000001E-3</v>
      </c>
      <c r="K40" s="73">
        <f>VLOOKUP($B40,Dell_FF_factors!$A$2:$E$506,5,FALSE)</f>
        <v>1E-4</v>
      </c>
    </row>
    <row r="41" spans="1:11" x14ac:dyDescent="0.55000000000000004">
      <c r="A41">
        <v>18267</v>
      </c>
      <c r="B41" s="68">
        <v>43524</v>
      </c>
      <c r="C41" t="s">
        <v>438</v>
      </c>
      <c r="D41" t="s">
        <v>437</v>
      </c>
      <c r="E41">
        <v>55.819999694824219</v>
      </c>
      <c r="F41">
        <v>-7.6444498263299465E-3</v>
      </c>
      <c r="G41" s="73">
        <f t="shared" si="0"/>
        <v>-7.7444498263299468E-3</v>
      </c>
      <c r="H41" s="73">
        <f>VLOOKUP($B41,Dell_FF_factors!$A$2:$E$506,2,FALSE)</f>
        <v>-3.0999999999999999E-3</v>
      </c>
      <c r="I41" s="73">
        <f>VLOOKUP($B41,Dell_FF_factors!$A$2:$E$506,3,FALSE)</f>
        <v>2.0000000000000001E-4</v>
      </c>
      <c r="J41" s="73">
        <f>VLOOKUP($B41,Dell_FF_factors!$A$2:$E$506,4,FALSE)</f>
        <v>-2.3999999999999998E-3</v>
      </c>
      <c r="K41" s="73">
        <f>VLOOKUP($B41,Dell_FF_factors!$A$2:$E$506,5,FALSE)</f>
        <v>1E-4</v>
      </c>
    </row>
    <row r="42" spans="1:11" x14ac:dyDescent="0.55000000000000004">
      <c r="A42">
        <v>18267</v>
      </c>
      <c r="B42" s="68">
        <v>43525</v>
      </c>
      <c r="C42" t="s">
        <v>438</v>
      </c>
      <c r="D42" t="s">
        <v>437</v>
      </c>
      <c r="E42">
        <v>56.650001525878906</v>
      </c>
      <c r="F42">
        <v>1.4869255013763905E-2</v>
      </c>
      <c r="G42" s="73">
        <f t="shared" si="0"/>
        <v>1.4779255013763905E-2</v>
      </c>
      <c r="H42" s="73">
        <f>VLOOKUP($B42,Dell_FF_factors!$A$2:$E$506,2,FALSE)</f>
        <v>7.1999999999999998E-3</v>
      </c>
      <c r="I42" s="73">
        <f>VLOOKUP($B42,Dell_FF_factors!$A$2:$E$506,3,FALSE)</f>
        <v>2.8999999999999998E-3</v>
      </c>
      <c r="J42" s="73">
        <f>VLOOKUP($B42,Dell_FF_factors!$A$2:$E$506,4,FALSE)</f>
        <v>-4.0999999999999995E-3</v>
      </c>
      <c r="K42" s="73">
        <f>VLOOKUP($B42,Dell_FF_factors!$A$2:$E$506,5,FALSE)</f>
        <v>8.9999999999999992E-5</v>
      </c>
    </row>
    <row r="43" spans="1:11" x14ac:dyDescent="0.55000000000000004">
      <c r="A43">
        <v>18267</v>
      </c>
      <c r="B43" s="68">
        <v>43528</v>
      </c>
      <c r="C43" t="s">
        <v>438</v>
      </c>
      <c r="D43" t="s">
        <v>437</v>
      </c>
      <c r="E43">
        <v>55.340000152587891</v>
      </c>
      <c r="F43">
        <v>-2.3124471306800842E-2</v>
      </c>
      <c r="G43" s="73">
        <f t="shared" si="0"/>
        <v>-2.3214471306800842E-2</v>
      </c>
      <c r="H43" s="73">
        <f>VLOOKUP($B43,Dell_FF_factors!$A$2:$E$506,2,FALSE)</f>
        <v>-5.1999999999999998E-3</v>
      </c>
      <c r="I43" s="73">
        <f>VLOOKUP($B43,Dell_FF_factors!$A$2:$E$506,3,FALSE)</f>
        <v>-4.1999999999999997E-3</v>
      </c>
      <c r="J43" s="73">
        <f>VLOOKUP($B43,Dell_FF_factors!$A$2:$E$506,4,FALSE)</f>
        <v>3.7000000000000002E-3</v>
      </c>
      <c r="K43" s="73">
        <f>VLOOKUP($B43,Dell_FF_factors!$A$2:$E$506,5,FALSE)</f>
        <v>8.9999999999999992E-5</v>
      </c>
    </row>
    <row r="44" spans="1:11" x14ac:dyDescent="0.55000000000000004">
      <c r="A44">
        <v>18267</v>
      </c>
      <c r="B44" s="68">
        <v>43529</v>
      </c>
      <c r="C44" t="s">
        <v>438</v>
      </c>
      <c r="D44" t="s">
        <v>437</v>
      </c>
      <c r="E44">
        <v>55.119998931884766</v>
      </c>
      <c r="F44">
        <v>-3.9754468016326427E-3</v>
      </c>
      <c r="G44" s="73">
        <f t="shared" si="0"/>
        <v>-4.0654468016326425E-3</v>
      </c>
      <c r="H44" s="73">
        <f>VLOOKUP($B44,Dell_FF_factors!$A$2:$E$506,2,FALSE)</f>
        <v>-1.7000000000000001E-3</v>
      </c>
      <c r="I44" s="73">
        <f>VLOOKUP($B44,Dell_FF_factors!$A$2:$E$506,3,FALSE)</f>
        <v>-3.0999999999999999E-3</v>
      </c>
      <c r="J44" s="73">
        <f>VLOOKUP($B44,Dell_FF_factors!$A$2:$E$506,4,FALSE)</f>
        <v>-2.3E-3</v>
      </c>
      <c r="K44" s="73">
        <f>VLOOKUP($B44,Dell_FF_factors!$A$2:$E$506,5,FALSE)</f>
        <v>8.9999999999999992E-5</v>
      </c>
    </row>
    <row r="45" spans="1:11" x14ac:dyDescent="0.55000000000000004">
      <c r="A45">
        <v>18267</v>
      </c>
      <c r="B45" s="68">
        <v>43530</v>
      </c>
      <c r="C45" t="s">
        <v>438</v>
      </c>
      <c r="D45" t="s">
        <v>437</v>
      </c>
      <c r="E45">
        <v>53.729999542236328</v>
      </c>
      <c r="F45">
        <v>-2.5217697024345398E-2</v>
      </c>
      <c r="G45" s="73">
        <f t="shared" si="0"/>
        <v>-2.5307697024345398E-2</v>
      </c>
      <c r="H45" s="73">
        <f>VLOOKUP($B45,Dell_FF_factors!$A$2:$E$506,2,FALSE)</f>
        <v>-8.3999999999999995E-3</v>
      </c>
      <c r="I45" s="73">
        <f>VLOOKUP($B45,Dell_FF_factors!$A$2:$E$506,3,FALSE)</f>
        <v>-1.26E-2</v>
      </c>
      <c r="J45" s="73">
        <f>VLOOKUP($B45,Dell_FF_factors!$A$2:$E$506,4,FALSE)</f>
        <v>7.000000000000001E-4</v>
      </c>
      <c r="K45" s="73">
        <f>VLOOKUP($B45,Dell_FF_factors!$A$2:$E$506,5,FALSE)</f>
        <v>8.9999999999999992E-5</v>
      </c>
    </row>
    <row r="46" spans="1:11" x14ac:dyDescent="0.55000000000000004">
      <c r="A46">
        <v>18267</v>
      </c>
      <c r="B46" s="68">
        <v>43531</v>
      </c>
      <c r="C46" t="s">
        <v>438</v>
      </c>
      <c r="D46" t="s">
        <v>437</v>
      </c>
      <c r="E46">
        <v>53.130001068115234</v>
      </c>
      <c r="F46">
        <v>-1.1166917160153389E-2</v>
      </c>
      <c r="G46" s="73">
        <f t="shared" si="0"/>
        <v>-1.1256917160153389E-2</v>
      </c>
      <c r="H46" s="73">
        <f>VLOOKUP($B46,Dell_FF_factors!$A$2:$E$506,2,FALSE)</f>
        <v>-8.199999999999999E-3</v>
      </c>
      <c r="I46" s="73">
        <f>VLOOKUP($B46,Dell_FF_factors!$A$2:$E$506,3,FALSE)</f>
        <v>-5.9999999999999995E-4</v>
      </c>
      <c r="J46" s="73">
        <f>VLOOKUP($B46,Dell_FF_factors!$A$2:$E$506,4,FALSE)</f>
        <v>-3.2000000000000002E-3</v>
      </c>
      <c r="K46" s="73">
        <f>VLOOKUP($B46,Dell_FF_factors!$A$2:$E$506,5,FALSE)</f>
        <v>8.9999999999999992E-5</v>
      </c>
    </row>
    <row r="47" spans="1:11" x14ac:dyDescent="0.55000000000000004">
      <c r="A47">
        <v>18267</v>
      </c>
      <c r="B47" s="68">
        <v>43532</v>
      </c>
      <c r="C47" t="s">
        <v>438</v>
      </c>
      <c r="D47" t="s">
        <v>437</v>
      </c>
      <c r="E47">
        <v>52.349998474121094</v>
      </c>
      <c r="F47">
        <v>-1.4681019820272923E-2</v>
      </c>
      <c r="G47" s="73">
        <f t="shared" si="0"/>
        <v>-1.4771019820272922E-2</v>
      </c>
      <c r="H47" s="73">
        <f>VLOOKUP($B47,Dell_FF_factors!$A$2:$E$506,2,FALSE)</f>
        <v>-2.2000000000000001E-3</v>
      </c>
      <c r="I47" s="73">
        <f>VLOOKUP($B47,Dell_FF_factors!$A$2:$E$506,3,FALSE)</f>
        <v>5.9999999999999995E-4</v>
      </c>
      <c r="J47" s="73">
        <f>VLOOKUP($B47,Dell_FF_factors!$A$2:$E$506,4,FALSE)</f>
        <v>-1.7000000000000001E-3</v>
      </c>
      <c r="K47" s="73">
        <f>VLOOKUP($B47,Dell_FF_factors!$A$2:$E$506,5,FALSE)</f>
        <v>8.9999999999999992E-5</v>
      </c>
    </row>
    <row r="48" spans="1:11" x14ac:dyDescent="0.55000000000000004">
      <c r="A48">
        <v>18267</v>
      </c>
      <c r="B48" s="68">
        <v>43535</v>
      </c>
      <c r="C48" t="s">
        <v>438</v>
      </c>
      <c r="D48" t="s">
        <v>437</v>
      </c>
      <c r="E48">
        <v>54.150001525878906</v>
      </c>
      <c r="F48">
        <v>3.4384012222290039E-2</v>
      </c>
      <c r="G48" s="73">
        <f t="shared" si="0"/>
        <v>3.4294012222290039E-2</v>
      </c>
      <c r="H48" s="73">
        <f>VLOOKUP($B48,Dell_FF_factors!$A$2:$E$506,2,FALSE)</f>
        <v>1.49E-2</v>
      </c>
      <c r="I48" s="73">
        <f>VLOOKUP($B48,Dell_FF_factors!$A$2:$E$506,3,FALSE)</f>
        <v>3.4999999999999996E-3</v>
      </c>
      <c r="J48" s="73">
        <f>VLOOKUP($B48,Dell_FF_factors!$A$2:$E$506,4,FALSE)</f>
        <v>-5.4000000000000003E-3</v>
      </c>
      <c r="K48" s="73">
        <f>VLOOKUP($B48,Dell_FF_factors!$A$2:$E$506,5,FALSE)</f>
        <v>8.9999999999999992E-5</v>
      </c>
    </row>
    <row r="49" spans="1:11" x14ac:dyDescent="0.55000000000000004">
      <c r="A49">
        <v>18267</v>
      </c>
      <c r="B49" s="68">
        <v>43536</v>
      </c>
      <c r="C49" t="s">
        <v>438</v>
      </c>
      <c r="D49" t="s">
        <v>437</v>
      </c>
      <c r="E49">
        <v>54.700000762939453</v>
      </c>
      <c r="F49">
        <v>1.0156957432627678E-2</v>
      </c>
      <c r="G49" s="73">
        <f t="shared" si="0"/>
        <v>1.0066957432627678E-2</v>
      </c>
      <c r="H49" s="73">
        <f>VLOOKUP($B49,Dell_FF_factors!$A$2:$E$506,2,FALSE)</f>
        <v>2.5000000000000001E-3</v>
      </c>
      <c r="I49" s="73">
        <f>VLOOKUP($B49,Dell_FF_factors!$A$2:$E$506,3,FALSE)</f>
        <v>-2.7000000000000001E-3</v>
      </c>
      <c r="J49" s="73">
        <f>VLOOKUP($B49,Dell_FF_factors!$A$2:$E$506,4,FALSE)</f>
        <v>-8.9999999999999998E-4</v>
      </c>
      <c r="K49" s="73">
        <f>VLOOKUP($B49,Dell_FF_factors!$A$2:$E$506,5,FALSE)</f>
        <v>8.9999999999999992E-5</v>
      </c>
    </row>
    <row r="50" spans="1:11" x14ac:dyDescent="0.55000000000000004">
      <c r="A50">
        <v>18267</v>
      </c>
      <c r="B50" s="68">
        <v>43537</v>
      </c>
      <c r="C50" t="s">
        <v>438</v>
      </c>
      <c r="D50" t="s">
        <v>437</v>
      </c>
      <c r="E50">
        <v>54.950000762939453</v>
      </c>
      <c r="F50">
        <v>4.570384044200182E-3</v>
      </c>
      <c r="G50" s="73">
        <f t="shared" si="0"/>
        <v>4.4803840442001822E-3</v>
      </c>
      <c r="H50" s="73">
        <f>VLOOKUP($B50,Dell_FF_factors!$A$2:$E$506,2,FALSE)</f>
        <v>6.8000000000000005E-3</v>
      </c>
      <c r="I50" s="73">
        <f>VLOOKUP($B50,Dell_FF_factors!$A$2:$E$506,3,FALSE)</f>
        <v>-3.2000000000000002E-3</v>
      </c>
      <c r="J50" s="73">
        <f>VLOOKUP($B50,Dell_FF_factors!$A$2:$E$506,4,FALSE)</f>
        <v>8.0000000000000004E-4</v>
      </c>
      <c r="K50" s="73">
        <f>VLOOKUP($B50,Dell_FF_factors!$A$2:$E$506,5,FALSE)</f>
        <v>8.9999999999999992E-5</v>
      </c>
    </row>
    <row r="51" spans="1:11" x14ac:dyDescent="0.55000000000000004">
      <c r="A51">
        <v>18267</v>
      </c>
      <c r="B51" s="68">
        <v>43538</v>
      </c>
      <c r="C51" t="s">
        <v>438</v>
      </c>
      <c r="D51" t="s">
        <v>437</v>
      </c>
      <c r="E51">
        <v>57.180000305175781</v>
      </c>
      <c r="F51">
        <v>4.0582340210676193E-2</v>
      </c>
      <c r="G51" s="73">
        <f t="shared" si="0"/>
        <v>4.0492340210676193E-2</v>
      </c>
      <c r="H51" s="73">
        <f>VLOOKUP($B51,Dell_FF_factors!$A$2:$E$506,2,FALSE)</f>
        <v>-1E-3</v>
      </c>
      <c r="I51" s="73">
        <f>VLOOKUP($B51,Dell_FF_factors!$A$2:$E$506,3,FALSE)</f>
        <v>-4.0000000000000001E-3</v>
      </c>
      <c r="J51" s="73">
        <f>VLOOKUP($B51,Dell_FF_factors!$A$2:$E$506,4,FALSE)</f>
        <v>3.0000000000000001E-3</v>
      </c>
      <c r="K51" s="73">
        <f>VLOOKUP($B51,Dell_FF_factors!$A$2:$E$506,5,FALSE)</f>
        <v>8.9999999999999992E-5</v>
      </c>
    </row>
    <row r="52" spans="1:11" x14ac:dyDescent="0.55000000000000004">
      <c r="A52">
        <v>18267</v>
      </c>
      <c r="B52" s="68">
        <v>43539</v>
      </c>
      <c r="C52" t="s">
        <v>438</v>
      </c>
      <c r="D52" t="s">
        <v>437</v>
      </c>
      <c r="E52">
        <v>60.229999542236328</v>
      </c>
      <c r="F52">
        <v>5.3340315818786621E-2</v>
      </c>
      <c r="G52" s="73">
        <f t="shared" si="0"/>
        <v>5.3250315818786621E-2</v>
      </c>
      <c r="H52" s="73">
        <f>VLOOKUP($B52,Dell_FF_factors!$A$2:$E$506,2,FALSE)</f>
        <v>4.7999999999999996E-3</v>
      </c>
      <c r="I52" s="73">
        <f>VLOOKUP($B52,Dell_FF_factors!$A$2:$E$506,3,FALSE)</f>
        <v>-2.7000000000000001E-3</v>
      </c>
      <c r="J52" s="73">
        <f>VLOOKUP($B52,Dell_FF_factors!$A$2:$E$506,4,FALSE)</f>
        <v>-2.7000000000000001E-3</v>
      </c>
      <c r="K52" s="73">
        <f>VLOOKUP($B52,Dell_FF_factors!$A$2:$E$506,5,FALSE)</f>
        <v>8.9999999999999992E-5</v>
      </c>
    </row>
    <row r="53" spans="1:11" x14ac:dyDescent="0.55000000000000004">
      <c r="A53">
        <v>18267</v>
      </c>
      <c r="B53" s="68">
        <v>43542</v>
      </c>
      <c r="C53" t="s">
        <v>438</v>
      </c>
      <c r="D53" t="s">
        <v>437</v>
      </c>
      <c r="E53">
        <v>60.490001678466797</v>
      </c>
      <c r="F53">
        <v>4.3168212287127972E-3</v>
      </c>
      <c r="G53" s="73">
        <f t="shared" si="0"/>
        <v>4.2268212287127974E-3</v>
      </c>
      <c r="H53" s="73">
        <f>VLOOKUP($B53,Dell_FF_factors!$A$2:$E$506,2,FALSE)</f>
        <v>4.5999999999999999E-3</v>
      </c>
      <c r="I53" s="73">
        <f>VLOOKUP($B53,Dell_FF_factors!$A$2:$E$506,3,FALSE)</f>
        <v>1.2999999999999999E-3</v>
      </c>
      <c r="J53" s="73">
        <f>VLOOKUP($B53,Dell_FF_factors!$A$2:$E$506,4,FALSE)</f>
        <v>4.3E-3</v>
      </c>
      <c r="K53" s="73">
        <f>VLOOKUP($B53,Dell_FF_factors!$A$2:$E$506,5,FALSE)</f>
        <v>8.9999999999999992E-5</v>
      </c>
    </row>
    <row r="54" spans="1:11" x14ac:dyDescent="0.55000000000000004">
      <c r="A54">
        <v>18267</v>
      </c>
      <c r="B54" s="68">
        <v>43543</v>
      </c>
      <c r="C54" t="s">
        <v>438</v>
      </c>
      <c r="D54" t="s">
        <v>437</v>
      </c>
      <c r="E54">
        <v>60.439998626708984</v>
      </c>
      <c r="F54">
        <v>-8.2663336070254445E-4</v>
      </c>
      <c r="G54" s="73">
        <f t="shared" si="0"/>
        <v>-9.1663336070254447E-4</v>
      </c>
      <c r="H54" s="73">
        <f>VLOOKUP($B54,Dell_FF_factors!$A$2:$E$506,2,FALSE)</f>
        <v>-8.9999999999999998E-4</v>
      </c>
      <c r="I54" s="73">
        <f>VLOOKUP($B54,Dell_FF_factors!$A$2:$E$506,3,FALSE)</f>
        <v>-3.8E-3</v>
      </c>
      <c r="J54" s="73">
        <f>VLOOKUP($B54,Dell_FF_factors!$A$2:$E$506,4,FALSE)</f>
        <v>-9.1999999999999998E-3</v>
      </c>
      <c r="K54" s="73">
        <f>VLOOKUP($B54,Dell_FF_factors!$A$2:$E$506,5,FALSE)</f>
        <v>8.9999999999999992E-5</v>
      </c>
    </row>
    <row r="55" spans="1:11" x14ac:dyDescent="0.55000000000000004">
      <c r="A55">
        <v>18267</v>
      </c>
      <c r="B55" s="68">
        <v>43544</v>
      </c>
      <c r="C55" t="s">
        <v>438</v>
      </c>
      <c r="D55" t="s">
        <v>437</v>
      </c>
      <c r="E55">
        <v>59.630001068115234</v>
      </c>
      <c r="F55">
        <v>-1.3401680625975132E-2</v>
      </c>
      <c r="G55" s="73">
        <f t="shared" si="0"/>
        <v>-1.3491680625975132E-2</v>
      </c>
      <c r="H55" s="73">
        <f>VLOOKUP($B55,Dell_FF_factors!$A$2:$E$506,2,FALSE)</f>
        <v>-3.9000000000000003E-3</v>
      </c>
      <c r="I55" s="73">
        <f>VLOOKUP($B55,Dell_FF_factors!$A$2:$E$506,3,FALSE)</f>
        <v>2.0000000000000001E-4</v>
      </c>
      <c r="J55" s="73">
        <f>VLOOKUP($B55,Dell_FF_factors!$A$2:$E$506,4,FALSE)</f>
        <v>-1.0200000000000001E-2</v>
      </c>
      <c r="K55" s="73">
        <f>VLOOKUP($B55,Dell_FF_factors!$A$2:$E$506,5,FALSE)</f>
        <v>8.9999999999999992E-5</v>
      </c>
    </row>
    <row r="56" spans="1:11" x14ac:dyDescent="0.55000000000000004">
      <c r="A56">
        <v>18267</v>
      </c>
      <c r="B56" s="68">
        <v>43545</v>
      </c>
      <c r="C56" t="s">
        <v>438</v>
      </c>
      <c r="D56" t="s">
        <v>437</v>
      </c>
      <c r="E56">
        <v>60.709999084472656</v>
      </c>
      <c r="F56">
        <v>1.8111655488610268E-2</v>
      </c>
      <c r="G56" s="73">
        <f t="shared" si="0"/>
        <v>1.8021655488610268E-2</v>
      </c>
      <c r="H56" s="73">
        <f>VLOOKUP($B56,Dell_FF_factors!$A$2:$E$506,2,FALSE)</f>
        <v>1.11E-2</v>
      </c>
      <c r="I56" s="73">
        <f>VLOOKUP($B56,Dell_FF_factors!$A$2:$E$506,3,FALSE)</f>
        <v>3.0000000000000001E-3</v>
      </c>
      <c r="J56" s="73">
        <f>VLOOKUP($B56,Dell_FF_factors!$A$2:$E$506,4,FALSE)</f>
        <v>-1.24E-2</v>
      </c>
      <c r="K56" s="73">
        <f>VLOOKUP($B56,Dell_FF_factors!$A$2:$E$506,5,FALSE)</f>
        <v>8.9999999999999992E-5</v>
      </c>
    </row>
    <row r="57" spans="1:11" x14ac:dyDescent="0.55000000000000004">
      <c r="A57">
        <v>18267</v>
      </c>
      <c r="B57" s="68">
        <v>43546</v>
      </c>
      <c r="C57" t="s">
        <v>438</v>
      </c>
      <c r="D57" t="s">
        <v>437</v>
      </c>
      <c r="E57">
        <v>59.549999237060547</v>
      </c>
      <c r="F57">
        <v>-1.9107228145003319E-2</v>
      </c>
      <c r="G57" s="73">
        <f t="shared" si="0"/>
        <v>-1.9197228145003319E-2</v>
      </c>
      <c r="H57" s="73">
        <f>VLOOKUP($B57,Dell_FF_factors!$A$2:$E$506,2,FALSE)</f>
        <v>-2.1700000000000001E-2</v>
      </c>
      <c r="I57" s="73">
        <f>VLOOKUP($B57,Dell_FF_factors!$A$2:$E$506,3,FALSE)</f>
        <v>-1.5100000000000001E-2</v>
      </c>
      <c r="J57" s="73">
        <f>VLOOKUP($B57,Dell_FF_factors!$A$2:$E$506,4,FALSE)</f>
        <v>-5.9999999999999995E-4</v>
      </c>
      <c r="K57" s="73">
        <f>VLOOKUP($B57,Dell_FF_factors!$A$2:$E$506,5,FALSE)</f>
        <v>8.9999999999999992E-5</v>
      </c>
    </row>
    <row r="58" spans="1:11" x14ac:dyDescent="0.55000000000000004">
      <c r="A58">
        <v>18267</v>
      </c>
      <c r="B58" s="68">
        <v>43549</v>
      </c>
      <c r="C58" t="s">
        <v>438</v>
      </c>
      <c r="D58" t="s">
        <v>437</v>
      </c>
      <c r="E58">
        <v>57.290000915527344</v>
      </c>
      <c r="F58">
        <v>-3.79512719810009E-2</v>
      </c>
      <c r="G58" s="73">
        <f t="shared" si="0"/>
        <v>-3.80412719810009E-2</v>
      </c>
      <c r="H58" s="73">
        <f>VLOOKUP($B58,Dell_FF_factors!$A$2:$E$506,2,FALSE)</f>
        <v>-5.0000000000000001E-4</v>
      </c>
      <c r="I58" s="73">
        <f>VLOOKUP($B58,Dell_FF_factors!$A$2:$E$506,3,FALSE)</f>
        <v>6.6E-3</v>
      </c>
      <c r="J58" s="73">
        <f>VLOOKUP($B58,Dell_FF_factors!$A$2:$E$506,4,FALSE)</f>
        <v>-2.7000000000000001E-3</v>
      </c>
      <c r="K58" s="73">
        <f>VLOOKUP($B58,Dell_FF_factors!$A$2:$E$506,5,FALSE)</f>
        <v>8.9999999999999992E-5</v>
      </c>
    </row>
    <row r="59" spans="1:11" x14ac:dyDescent="0.55000000000000004">
      <c r="A59">
        <v>18267</v>
      </c>
      <c r="B59" s="68">
        <v>43550</v>
      </c>
      <c r="C59" t="s">
        <v>438</v>
      </c>
      <c r="D59" t="s">
        <v>437</v>
      </c>
      <c r="E59">
        <v>58.889999389648438</v>
      </c>
      <c r="F59">
        <v>2.7928058058023453E-2</v>
      </c>
      <c r="G59" s="73">
        <f t="shared" si="0"/>
        <v>2.7838058058023453E-2</v>
      </c>
      <c r="H59" s="73">
        <f>VLOOKUP($B59,Dell_FF_factors!$A$2:$E$506,2,FALSE)</f>
        <v>7.6E-3</v>
      </c>
      <c r="I59" s="73">
        <f>VLOOKUP($B59,Dell_FF_factors!$A$2:$E$506,3,FALSE)</f>
        <v>1.7000000000000001E-3</v>
      </c>
      <c r="J59" s="73">
        <f>VLOOKUP($B59,Dell_FF_factors!$A$2:$E$506,4,FALSE)</f>
        <v>4.5000000000000005E-3</v>
      </c>
      <c r="K59" s="73">
        <f>VLOOKUP($B59,Dell_FF_factors!$A$2:$E$506,5,FALSE)</f>
        <v>8.9999999999999992E-5</v>
      </c>
    </row>
    <row r="60" spans="1:11" x14ac:dyDescent="0.55000000000000004">
      <c r="A60">
        <v>18267</v>
      </c>
      <c r="B60" s="68">
        <v>43551</v>
      </c>
      <c r="C60" t="s">
        <v>438</v>
      </c>
      <c r="D60" t="s">
        <v>437</v>
      </c>
      <c r="E60">
        <v>57.540000915527344</v>
      </c>
      <c r="F60">
        <v>-2.2924069315195084E-2</v>
      </c>
      <c r="G60" s="73">
        <f t="shared" si="0"/>
        <v>-2.3014069315195083E-2</v>
      </c>
      <c r="H60" s="73">
        <f>VLOOKUP($B60,Dell_FF_factors!$A$2:$E$506,2,FALSE)</f>
        <v>-5.0000000000000001E-3</v>
      </c>
      <c r="I60" s="73">
        <f>VLOOKUP($B60,Dell_FF_factors!$A$2:$E$506,3,FALSE)</f>
        <v>8.9999999999999998E-4</v>
      </c>
      <c r="J60" s="73">
        <f>VLOOKUP($B60,Dell_FF_factors!$A$2:$E$506,4,FALSE)</f>
        <v>4.8999999999999998E-3</v>
      </c>
      <c r="K60" s="73">
        <f>VLOOKUP($B60,Dell_FF_factors!$A$2:$E$506,5,FALSE)</f>
        <v>8.9999999999999992E-5</v>
      </c>
    </row>
    <row r="61" spans="1:11" x14ac:dyDescent="0.55000000000000004">
      <c r="A61">
        <v>18267</v>
      </c>
      <c r="B61" s="68">
        <v>43552</v>
      </c>
      <c r="C61" t="s">
        <v>438</v>
      </c>
      <c r="D61" t="s">
        <v>437</v>
      </c>
      <c r="E61">
        <v>56.919998168945313</v>
      </c>
      <c r="F61">
        <v>-1.0775160975754261E-2</v>
      </c>
      <c r="G61" s="73">
        <f t="shared" si="0"/>
        <v>-1.0865160975754261E-2</v>
      </c>
      <c r="H61" s="73">
        <f>VLOOKUP($B61,Dell_FF_factors!$A$2:$E$506,2,FALSE)</f>
        <v>4.0000000000000001E-3</v>
      </c>
      <c r="I61" s="73">
        <f>VLOOKUP($B61,Dell_FF_factors!$A$2:$E$506,3,FALSE)</f>
        <v>3.4999999999999996E-3</v>
      </c>
      <c r="J61" s="73">
        <f>VLOOKUP($B61,Dell_FF_factors!$A$2:$E$506,4,FALSE)</f>
        <v>2.0000000000000001E-4</v>
      </c>
      <c r="K61" s="73">
        <f>VLOOKUP($B61,Dell_FF_factors!$A$2:$E$506,5,FALSE)</f>
        <v>8.9999999999999992E-5</v>
      </c>
    </row>
    <row r="62" spans="1:11" x14ac:dyDescent="0.55000000000000004">
      <c r="A62">
        <v>18267</v>
      </c>
      <c r="B62" s="68">
        <v>43553</v>
      </c>
      <c r="C62" t="s">
        <v>438</v>
      </c>
      <c r="D62" t="s">
        <v>437</v>
      </c>
      <c r="E62">
        <v>58.689998626708984</v>
      </c>
      <c r="F62">
        <v>3.1096285209059715E-2</v>
      </c>
      <c r="G62" s="73">
        <f t="shared" si="0"/>
        <v>3.1006285209059715E-2</v>
      </c>
      <c r="H62" s="73">
        <f>VLOOKUP($B62,Dell_FF_factors!$A$2:$E$506,2,FALSE)</f>
        <v>6.6E-3</v>
      </c>
      <c r="I62" s="73">
        <f>VLOOKUP($B62,Dell_FF_factors!$A$2:$E$506,3,FALSE)</f>
        <v>-2.0999999999999999E-3</v>
      </c>
      <c r="J62" s="73">
        <f>VLOOKUP($B62,Dell_FF_factors!$A$2:$E$506,4,FALSE)</f>
        <v>-9.1999999999999998E-3</v>
      </c>
      <c r="K62" s="73">
        <f>VLOOKUP($B62,Dell_FF_factors!$A$2:$E$506,5,FALSE)</f>
        <v>8.9999999999999992E-5</v>
      </c>
    </row>
    <row r="63" spans="1:11" x14ac:dyDescent="0.55000000000000004">
      <c r="A63">
        <v>18267</v>
      </c>
      <c r="B63" s="68">
        <v>43556</v>
      </c>
      <c r="C63" t="s">
        <v>438</v>
      </c>
      <c r="D63" t="s">
        <v>437</v>
      </c>
      <c r="E63">
        <v>60.430000305175781</v>
      </c>
      <c r="F63">
        <v>2.9647327959537506E-2</v>
      </c>
      <c r="G63" s="73">
        <f t="shared" si="0"/>
        <v>2.9547327959537507E-2</v>
      </c>
      <c r="H63" s="73">
        <f>VLOOKUP($B63,Dell_FF_factors!$A$2:$E$506,2,FALSE)</f>
        <v>1.1899999999999999E-2</v>
      </c>
      <c r="I63" s="73">
        <f>VLOOKUP($B63,Dell_FF_factors!$A$2:$E$506,3,FALSE)</f>
        <v>-3.2000000000000002E-3</v>
      </c>
      <c r="J63" s="73">
        <f>VLOOKUP($B63,Dell_FF_factors!$A$2:$E$506,4,FALSE)</f>
        <v>9.7000000000000003E-3</v>
      </c>
      <c r="K63" s="73">
        <f>VLOOKUP($B63,Dell_FF_factors!$A$2:$E$506,5,FALSE)</f>
        <v>1E-4</v>
      </c>
    </row>
    <row r="64" spans="1:11" x14ac:dyDescent="0.55000000000000004">
      <c r="A64">
        <v>18267</v>
      </c>
      <c r="B64" s="68">
        <v>43557</v>
      </c>
      <c r="C64" t="s">
        <v>438</v>
      </c>
      <c r="D64" t="s">
        <v>437</v>
      </c>
      <c r="E64">
        <v>61.270000457763672</v>
      </c>
      <c r="F64">
        <v>1.3900383375585079E-2</v>
      </c>
      <c r="G64" s="73">
        <f t="shared" si="0"/>
        <v>1.380038337558508E-2</v>
      </c>
      <c r="H64" s="73">
        <f>VLOOKUP($B64,Dell_FF_factors!$A$2:$E$506,2,FALSE)</f>
        <v>-5.0000000000000001E-4</v>
      </c>
      <c r="I64" s="73">
        <f>VLOOKUP($B64,Dell_FF_factors!$A$2:$E$506,3,FALSE)</f>
        <v>-1.1999999999999999E-3</v>
      </c>
      <c r="J64" s="73">
        <f>VLOOKUP($B64,Dell_FF_factors!$A$2:$E$506,4,FALSE)</f>
        <v>-4.4000000000000003E-3</v>
      </c>
      <c r="K64" s="73">
        <f>VLOOKUP($B64,Dell_FF_factors!$A$2:$E$506,5,FALSE)</f>
        <v>1E-4</v>
      </c>
    </row>
    <row r="65" spans="1:11" x14ac:dyDescent="0.55000000000000004">
      <c r="A65">
        <v>18267</v>
      </c>
      <c r="B65" s="68">
        <v>43558</v>
      </c>
      <c r="C65" t="s">
        <v>438</v>
      </c>
      <c r="D65" t="s">
        <v>437</v>
      </c>
      <c r="E65">
        <v>61.590000152587891</v>
      </c>
      <c r="F65">
        <v>5.2227792330086231E-3</v>
      </c>
      <c r="G65" s="73">
        <f t="shared" si="0"/>
        <v>5.1227792330086229E-3</v>
      </c>
      <c r="H65" s="73">
        <f>VLOOKUP($B65,Dell_FF_factors!$A$2:$E$506,2,FALSE)</f>
        <v>2.7000000000000001E-3</v>
      </c>
      <c r="I65" s="73">
        <f>VLOOKUP($B65,Dell_FF_factors!$A$2:$E$506,3,FALSE)</f>
        <v>2.0999999999999999E-3</v>
      </c>
      <c r="J65" s="73">
        <f>VLOOKUP($B65,Dell_FF_factors!$A$2:$E$506,4,FALSE)</f>
        <v>-3.9000000000000003E-3</v>
      </c>
      <c r="K65" s="73">
        <f>VLOOKUP($B65,Dell_FF_factors!$A$2:$E$506,5,FALSE)</f>
        <v>1E-4</v>
      </c>
    </row>
    <row r="66" spans="1:11" x14ac:dyDescent="0.55000000000000004">
      <c r="A66">
        <v>18267</v>
      </c>
      <c r="B66" s="68">
        <v>43559</v>
      </c>
      <c r="C66" t="s">
        <v>438</v>
      </c>
      <c r="D66" t="s">
        <v>437</v>
      </c>
      <c r="E66">
        <v>60.340000152587891</v>
      </c>
      <c r="F66">
        <v>-2.0295502617955208E-2</v>
      </c>
      <c r="G66" s="73">
        <f t="shared" si="0"/>
        <v>-2.0395502617955207E-2</v>
      </c>
      <c r="H66" s="73">
        <f>VLOOKUP($B66,Dell_FF_factors!$A$2:$E$506,2,FALSE)</f>
        <v>1.9E-3</v>
      </c>
      <c r="I66" s="73">
        <f>VLOOKUP($B66,Dell_FF_factors!$A$2:$E$506,3,FALSE)</f>
        <v>2E-3</v>
      </c>
      <c r="J66" s="73">
        <f>VLOOKUP($B66,Dell_FF_factors!$A$2:$E$506,4,FALSE)</f>
        <v>9.300000000000001E-3</v>
      </c>
      <c r="K66" s="73">
        <f>VLOOKUP($B66,Dell_FF_factors!$A$2:$E$506,5,FALSE)</f>
        <v>1E-4</v>
      </c>
    </row>
    <row r="67" spans="1:11" x14ac:dyDescent="0.55000000000000004">
      <c r="A67">
        <v>18267</v>
      </c>
      <c r="B67" s="68">
        <v>43560</v>
      </c>
      <c r="C67" t="s">
        <v>438</v>
      </c>
      <c r="D67" t="s">
        <v>437</v>
      </c>
      <c r="E67">
        <v>62.200000762939453</v>
      </c>
      <c r="F67">
        <v>3.0825333669781685E-2</v>
      </c>
      <c r="G67" s="73">
        <f t="shared" ref="G67:G130" si="1">F67-K67</f>
        <v>3.0725333669781685E-2</v>
      </c>
      <c r="H67" s="73">
        <f>VLOOKUP($B67,Dell_FF_factors!$A$2:$E$506,2,FALSE)</f>
        <v>5.1999999999999998E-3</v>
      </c>
      <c r="I67" s="73">
        <f>VLOOKUP($B67,Dell_FF_factors!$A$2:$E$506,3,FALSE)</f>
        <v>5.1999999999999998E-3</v>
      </c>
      <c r="J67" s="73">
        <f>VLOOKUP($B67,Dell_FF_factors!$A$2:$E$506,4,FALSE)</f>
        <v>-8.0000000000000004E-4</v>
      </c>
      <c r="K67" s="73">
        <f>VLOOKUP($B67,Dell_FF_factors!$A$2:$E$506,5,FALSE)</f>
        <v>1E-4</v>
      </c>
    </row>
    <row r="68" spans="1:11" x14ac:dyDescent="0.55000000000000004">
      <c r="A68">
        <v>18267</v>
      </c>
      <c r="B68" s="68">
        <v>43563</v>
      </c>
      <c r="C68" t="s">
        <v>438</v>
      </c>
      <c r="D68" t="s">
        <v>437</v>
      </c>
      <c r="E68">
        <v>62.490001678466797</v>
      </c>
      <c r="F68">
        <v>4.6623940579593182E-3</v>
      </c>
      <c r="G68" s="73">
        <f t="shared" si="1"/>
        <v>4.5623940579593179E-3</v>
      </c>
      <c r="H68" s="73">
        <f>VLOOKUP($B68,Dell_FF_factors!$A$2:$E$506,2,FALSE)</f>
        <v>8.0000000000000004E-4</v>
      </c>
      <c r="I68" s="73">
        <f>VLOOKUP($B68,Dell_FF_factors!$A$2:$E$506,3,FALSE)</f>
        <v>-3.0000000000000001E-3</v>
      </c>
      <c r="J68" s="73">
        <f>VLOOKUP($B68,Dell_FF_factors!$A$2:$E$506,4,FALSE)</f>
        <v>1E-3</v>
      </c>
      <c r="K68" s="73">
        <f>VLOOKUP($B68,Dell_FF_factors!$A$2:$E$506,5,FALSE)</f>
        <v>1E-4</v>
      </c>
    </row>
    <row r="69" spans="1:11" x14ac:dyDescent="0.55000000000000004">
      <c r="A69">
        <v>18267</v>
      </c>
      <c r="B69" s="68">
        <v>43564</v>
      </c>
      <c r="C69" t="s">
        <v>438</v>
      </c>
      <c r="D69" t="s">
        <v>437</v>
      </c>
      <c r="E69">
        <v>61.729999542236328</v>
      </c>
      <c r="F69">
        <v>-1.2161979451775551E-2</v>
      </c>
      <c r="G69" s="73">
        <f t="shared" si="1"/>
        <v>-1.226197945177555E-2</v>
      </c>
      <c r="H69" s="73">
        <f>VLOOKUP($B69,Dell_FF_factors!$A$2:$E$506,2,FALSE)</f>
        <v>-6.5000000000000006E-3</v>
      </c>
      <c r="I69" s="73">
        <f>VLOOKUP($B69,Dell_FF_factors!$A$2:$E$506,3,FALSE)</f>
        <v>-5.6999999999999993E-3</v>
      </c>
      <c r="J69" s="73">
        <f>VLOOKUP($B69,Dell_FF_factors!$A$2:$E$506,4,FALSE)</f>
        <v>-1.2999999999999999E-3</v>
      </c>
      <c r="K69" s="73">
        <f>VLOOKUP($B69,Dell_FF_factors!$A$2:$E$506,5,FALSE)</f>
        <v>1E-4</v>
      </c>
    </row>
    <row r="70" spans="1:11" x14ac:dyDescent="0.55000000000000004">
      <c r="A70">
        <v>18267</v>
      </c>
      <c r="B70" s="68">
        <v>43565</v>
      </c>
      <c r="C70" t="s">
        <v>438</v>
      </c>
      <c r="D70" t="s">
        <v>437</v>
      </c>
      <c r="E70">
        <v>63.290000915527344</v>
      </c>
      <c r="F70">
        <v>2.527136541903019E-2</v>
      </c>
      <c r="G70" s="73">
        <f t="shared" si="1"/>
        <v>2.517136541903019E-2</v>
      </c>
      <c r="H70" s="73">
        <f>VLOOKUP($B70,Dell_FF_factors!$A$2:$E$506,2,FALSE)</f>
        <v>4.7999999999999996E-3</v>
      </c>
      <c r="I70" s="73">
        <f>VLOOKUP($B70,Dell_FF_factors!$A$2:$E$506,3,FALSE)</f>
        <v>9.5999999999999992E-3</v>
      </c>
      <c r="J70" s="73">
        <f>VLOOKUP($B70,Dell_FF_factors!$A$2:$E$506,4,FALSE)</f>
        <v>-1.1000000000000001E-3</v>
      </c>
      <c r="K70" s="73">
        <f>VLOOKUP($B70,Dell_FF_factors!$A$2:$E$506,5,FALSE)</f>
        <v>1E-4</v>
      </c>
    </row>
    <row r="71" spans="1:11" x14ac:dyDescent="0.55000000000000004">
      <c r="A71">
        <v>18267</v>
      </c>
      <c r="B71" s="68">
        <v>43566</v>
      </c>
      <c r="C71" t="s">
        <v>438</v>
      </c>
      <c r="D71" t="s">
        <v>437</v>
      </c>
      <c r="E71">
        <v>63.860000610351563</v>
      </c>
      <c r="F71">
        <v>9.0061575174331665E-3</v>
      </c>
      <c r="G71" s="73">
        <f t="shared" si="1"/>
        <v>8.9061575174331671E-3</v>
      </c>
      <c r="H71" s="73">
        <f>VLOOKUP($B71,Dell_FF_factors!$A$2:$E$506,2,FALSE)</f>
        <v>0</v>
      </c>
      <c r="I71" s="73">
        <f>VLOOKUP($B71,Dell_FF_factors!$A$2:$E$506,3,FALSE)</f>
        <v>-3.2000000000000002E-3</v>
      </c>
      <c r="J71" s="73">
        <f>VLOOKUP($B71,Dell_FF_factors!$A$2:$E$506,4,FALSE)</f>
        <v>3.9000000000000003E-3</v>
      </c>
      <c r="K71" s="73">
        <f>VLOOKUP($B71,Dell_FF_factors!$A$2:$E$506,5,FALSE)</f>
        <v>1E-4</v>
      </c>
    </row>
    <row r="72" spans="1:11" x14ac:dyDescent="0.55000000000000004">
      <c r="A72">
        <v>18267</v>
      </c>
      <c r="B72" s="68">
        <v>43567</v>
      </c>
      <c r="C72" t="s">
        <v>438</v>
      </c>
      <c r="D72" t="s">
        <v>437</v>
      </c>
      <c r="E72">
        <v>63.509998321533203</v>
      </c>
      <c r="F72">
        <v>-5.4807746782898903E-3</v>
      </c>
      <c r="G72" s="73">
        <f t="shared" si="1"/>
        <v>-5.5807746782898906E-3</v>
      </c>
      <c r="H72" s="73">
        <f>VLOOKUP($B72,Dell_FF_factors!$A$2:$E$506,2,FALSE)</f>
        <v>6.5000000000000006E-3</v>
      </c>
      <c r="I72" s="73">
        <f>VLOOKUP($B72,Dell_FF_factors!$A$2:$E$506,3,FALSE)</f>
        <v>-5.1999999999999998E-3</v>
      </c>
      <c r="J72" s="73">
        <f>VLOOKUP($B72,Dell_FF_factors!$A$2:$E$506,4,FALSE)</f>
        <v>6.4000000000000003E-3</v>
      </c>
      <c r="K72" s="73">
        <f>VLOOKUP($B72,Dell_FF_factors!$A$2:$E$506,5,FALSE)</f>
        <v>1E-4</v>
      </c>
    </row>
    <row r="73" spans="1:11" x14ac:dyDescent="0.55000000000000004">
      <c r="A73">
        <v>18267</v>
      </c>
      <c r="B73" s="68">
        <v>43570</v>
      </c>
      <c r="C73" t="s">
        <v>438</v>
      </c>
      <c r="D73" t="s">
        <v>437</v>
      </c>
      <c r="E73">
        <v>63.880001068115234</v>
      </c>
      <c r="F73">
        <v>5.825897678732872E-3</v>
      </c>
      <c r="G73" s="73">
        <f t="shared" si="1"/>
        <v>5.7258976787328717E-3</v>
      </c>
      <c r="H73" s="73">
        <f>VLOOKUP($B73,Dell_FF_factors!$A$2:$E$506,2,FALSE)</f>
        <v>-8.9999999999999998E-4</v>
      </c>
      <c r="I73" s="73">
        <f>VLOOKUP($B73,Dell_FF_factors!$A$2:$E$506,3,FALSE)</f>
        <v>-2.0999999999999999E-3</v>
      </c>
      <c r="J73" s="73">
        <f>VLOOKUP($B73,Dell_FF_factors!$A$2:$E$506,4,FALSE)</f>
        <v>-5.4000000000000003E-3</v>
      </c>
      <c r="K73" s="73">
        <f>VLOOKUP($B73,Dell_FF_factors!$A$2:$E$506,5,FALSE)</f>
        <v>1E-4</v>
      </c>
    </row>
    <row r="74" spans="1:11" x14ac:dyDescent="0.55000000000000004">
      <c r="A74">
        <v>18267</v>
      </c>
      <c r="B74" s="68">
        <v>43571</v>
      </c>
      <c r="C74" t="s">
        <v>438</v>
      </c>
      <c r="D74" t="s">
        <v>437</v>
      </c>
      <c r="E74">
        <v>62.790000915527344</v>
      </c>
      <c r="F74">
        <v>-1.7063245177268982E-2</v>
      </c>
      <c r="G74" s="73">
        <f t="shared" si="1"/>
        <v>-1.7163245177268981E-2</v>
      </c>
      <c r="H74" s="73">
        <f>VLOOKUP($B74,Dell_FF_factors!$A$2:$E$506,2,FALSE)</f>
        <v>1.2999999999999999E-3</v>
      </c>
      <c r="I74" s="73">
        <f>VLOOKUP($B74,Dell_FF_factors!$A$2:$E$506,3,FALSE)</f>
        <v>1.1999999999999999E-3</v>
      </c>
      <c r="J74" s="73">
        <f>VLOOKUP($B74,Dell_FF_factors!$A$2:$E$506,4,FALSE)</f>
        <v>6.8999999999999999E-3</v>
      </c>
      <c r="K74" s="73">
        <f>VLOOKUP($B74,Dell_FF_factors!$A$2:$E$506,5,FALSE)</f>
        <v>1E-4</v>
      </c>
    </row>
    <row r="75" spans="1:11" x14ac:dyDescent="0.55000000000000004">
      <c r="A75">
        <v>18267</v>
      </c>
      <c r="B75" s="68">
        <v>43572</v>
      </c>
      <c r="C75" t="s">
        <v>438</v>
      </c>
      <c r="D75" t="s">
        <v>437</v>
      </c>
      <c r="E75">
        <v>62.75</v>
      </c>
      <c r="F75">
        <v>-6.3705869251862168E-4</v>
      </c>
      <c r="G75" s="73">
        <f t="shared" si="1"/>
        <v>-7.3705869251862173E-4</v>
      </c>
      <c r="H75" s="73">
        <f>VLOOKUP($B75,Dell_FF_factors!$A$2:$E$506,2,FALSE)</f>
        <v>-3.2000000000000002E-3</v>
      </c>
      <c r="I75" s="73">
        <f>VLOOKUP($B75,Dell_FF_factors!$A$2:$E$506,3,FALSE)</f>
        <v>-7.0999999999999995E-3</v>
      </c>
      <c r="J75" s="73">
        <f>VLOOKUP($B75,Dell_FF_factors!$A$2:$E$506,4,FALSE)</f>
        <v>8.0000000000000002E-3</v>
      </c>
      <c r="K75" s="73">
        <f>VLOOKUP($B75,Dell_FF_factors!$A$2:$E$506,5,FALSE)</f>
        <v>1E-4</v>
      </c>
    </row>
    <row r="76" spans="1:11" x14ac:dyDescent="0.55000000000000004">
      <c r="A76">
        <v>18267</v>
      </c>
      <c r="B76" s="68">
        <v>43573</v>
      </c>
      <c r="C76" t="s">
        <v>438</v>
      </c>
      <c r="D76" t="s">
        <v>437</v>
      </c>
      <c r="E76">
        <v>62.849998474121094</v>
      </c>
      <c r="F76">
        <v>1.5936011914163828E-3</v>
      </c>
      <c r="G76" s="73">
        <f t="shared" si="1"/>
        <v>1.4936011914163827E-3</v>
      </c>
      <c r="H76" s="73">
        <f>VLOOKUP($B76,Dell_FF_factors!$A$2:$E$506,2,FALSE)</f>
        <v>1.1000000000000001E-3</v>
      </c>
      <c r="I76" s="73">
        <f>VLOOKUP($B76,Dell_FF_factors!$A$2:$E$506,3,FALSE)</f>
        <v>-2.3999999999999998E-3</v>
      </c>
      <c r="J76" s="73">
        <f>VLOOKUP($B76,Dell_FF_factors!$A$2:$E$506,4,FALSE)</f>
        <v>-4.8999999999999998E-3</v>
      </c>
      <c r="K76" s="73">
        <f>VLOOKUP($B76,Dell_FF_factors!$A$2:$E$506,5,FALSE)</f>
        <v>1E-4</v>
      </c>
    </row>
    <row r="77" spans="1:11" x14ac:dyDescent="0.55000000000000004">
      <c r="A77">
        <v>18267</v>
      </c>
      <c r="B77" s="68">
        <v>43577</v>
      </c>
      <c r="C77" t="s">
        <v>438</v>
      </c>
      <c r="D77" t="s">
        <v>437</v>
      </c>
      <c r="E77">
        <v>63.25</v>
      </c>
      <c r="F77">
        <v>6.3643842004239559E-3</v>
      </c>
      <c r="G77" s="73">
        <f t="shared" si="1"/>
        <v>6.2643842004239557E-3</v>
      </c>
      <c r="H77" s="73">
        <f>VLOOKUP($B77,Dell_FF_factors!$A$2:$E$506,2,FALSE)</f>
        <v>1.1000000000000001E-3</v>
      </c>
      <c r="I77" s="73">
        <f>VLOOKUP($B77,Dell_FF_factors!$A$2:$E$506,3,FALSE)</f>
        <v>-4.5000000000000005E-3</v>
      </c>
      <c r="J77" s="73">
        <f>VLOOKUP($B77,Dell_FF_factors!$A$2:$E$506,4,FALSE)</f>
        <v>-5.4000000000000003E-3</v>
      </c>
      <c r="K77" s="73">
        <f>VLOOKUP($B77,Dell_FF_factors!$A$2:$E$506,5,FALSE)</f>
        <v>1E-4</v>
      </c>
    </row>
    <row r="78" spans="1:11" x14ac:dyDescent="0.55000000000000004">
      <c r="A78">
        <v>18267</v>
      </c>
      <c r="B78" s="68">
        <v>43578</v>
      </c>
      <c r="C78" t="s">
        <v>438</v>
      </c>
      <c r="D78" t="s">
        <v>437</v>
      </c>
      <c r="E78">
        <v>65</v>
      </c>
      <c r="F78">
        <v>2.7667984366416931E-2</v>
      </c>
      <c r="G78" s="73">
        <f t="shared" si="1"/>
        <v>2.7567984366416932E-2</v>
      </c>
      <c r="H78" s="73">
        <f>VLOOKUP($B78,Dell_FF_factors!$A$2:$E$506,2,FALSE)</f>
        <v>9.7000000000000003E-3</v>
      </c>
      <c r="I78" s="73">
        <f>VLOOKUP($B78,Dell_FF_factors!$A$2:$E$506,3,FALSE)</f>
        <v>7.0999999999999995E-3</v>
      </c>
      <c r="J78" s="73">
        <f>VLOOKUP($B78,Dell_FF_factors!$A$2:$E$506,4,FALSE)</f>
        <v>-5.1000000000000004E-3</v>
      </c>
      <c r="K78" s="73">
        <f>VLOOKUP($B78,Dell_FF_factors!$A$2:$E$506,5,FALSE)</f>
        <v>1E-4</v>
      </c>
    </row>
    <row r="79" spans="1:11" x14ac:dyDescent="0.55000000000000004">
      <c r="A79">
        <v>18267</v>
      </c>
      <c r="B79" s="68">
        <v>43579</v>
      </c>
      <c r="C79" t="s">
        <v>438</v>
      </c>
      <c r="D79" t="s">
        <v>437</v>
      </c>
      <c r="E79">
        <v>66.25</v>
      </c>
      <c r="F79">
        <v>1.9230769947171211E-2</v>
      </c>
      <c r="G79" s="73">
        <f t="shared" si="1"/>
        <v>1.9130769947171212E-2</v>
      </c>
      <c r="H79" s="73">
        <f>VLOOKUP($B79,Dell_FF_factors!$A$2:$E$506,2,FALSE)</f>
        <v>-2.3E-3</v>
      </c>
      <c r="I79" s="73">
        <f>VLOOKUP($B79,Dell_FF_factors!$A$2:$E$506,3,FALSE)</f>
        <v>2.8000000000000004E-3</v>
      </c>
      <c r="J79" s="73">
        <f>VLOOKUP($B79,Dell_FF_factors!$A$2:$E$506,4,FALSE)</f>
        <v>-8.9999999999999998E-4</v>
      </c>
      <c r="K79" s="73">
        <f>VLOOKUP($B79,Dell_FF_factors!$A$2:$E$506,5,FALSE)</f>
        <v>1E-4</v>
      </c>
    </row>
    <row r="80" spans="1:11" x14ac:dyDescent="0.55000000000000004">
      <c r="A80">
        <v>18267</v>
      </c>
      <c r="B80" s="68">
        <v>43580</v>
      </c>
      <c r="C80" t="s">
        <v>438</v>
      </c>
      <c r="D80" t="s">
        <v>437</v>
      </c>
      <c r="E80">
        <v>67</v>
      </c>
      <c r="F80">
        <v>1.1320754885673523E-2</v>
      </c>
      <c r="G80" s="73">
        <f t="shared" si="1"/>
        <v>1.1220754885673524E-2</v>
      </c>
      <c r="H80" s="73">
        <f>VLOOKUP($B80,Dell_FF_factors!$A$2:$E$506,2,FALSE)</f>
        <v>-1.4000000000000002E-3</v>
      </c>
      <c r="I80" s="73">
        <f>VLOOKUP($B80,Dell_FF_factors!$A$2:$E$506,3,FALSE)</f>
        <v>-7.4999999999999997E-3</v>
      </c>
      <c r="J80" s="73">
        <f>VLOOKUP($B80,Dell_FF_factors!$A$2:$E$506,4,FALSE)</f>
        <v>-1.9E-3</v>
      </c>
      <c r="K80" s="73">
        <f>VLOOKUP($B80,Dell_FF_factors!$A$2:$E$506,5,FALSE)</f>
        <v>1E-4</v>
      </c>
    </row>
    <row r="81" spans="1:11" x14ac:dyDescent="0.55000000000000004">
      <c r="A81">
        <v>18267</v>
      </c>
      <c r="B81" s="68">
        <v>43581</v>
      </c>
      <c r="C81" t="s">
        <v>438</v>
      </c>
      <c r="D81" t="s">
        <v>437</v>
      </c>
      <c r="E81">
        <v>65.360000610351563</v>
      </c>
      <c r="F81">
        <v>-2.4477602913975716E-2</v>
      </c>
      <c r="G81" s="73">
        <f t="shared" si="1"/>
        <v>-2.4577602913975715E-2</v>
      </c>
      <c r="H81" s="73">
        <f>VLOOKUP($B81,Dell_FF_factors!$A$2:$E$506,2,FALSE)</f>
        <v>5.3E-3</v>
      </c>
      <c r="I81" s="73">
        <f>VLOOKUP($B81,Dell_FF_factors!$A$2:$E$506,3,FALSE)</f>
        <v>4.5999999999999999E-3</v>
      </c>
      <c r="J81" s="73">
        <f>VLOOKUP($B81,Dell_FF_factors!$A$2:$E$506,4,FALSE)</f>
        <v>2.0000000000000001E-4</v>
      </c>
      <c r="K81" s="73">
        <f>VLOOKUP($B81,Dell_FF_factors!$A$2:$E$506,5,FALSE)</f>
        <v>1E-4</v>
      </c>
    </row>
    <row r="82" spans="1:11" x14ac:dyDescent="0.55000000000000004">
      <c r="A82">
        <v>18267</v>
      </c>
      <c r="B82" s="68">
        <v>43584</v>
      </c>
      <c r="C82" t="s">
        <v>438</v>
      </c>
      <c r="D82" t="s">
        <v>437</v>
      </c>
      <c r="E82">
        <v>65.550003051757813</v>
      </c>
      <c r="F82">
        <v>2.9070139862596989E-3</v>
      </c>
      <c r="G82" s="73">
        <f t="shared" si="1"/>
        <v>2.807013986259699E-3</v>
      </c>
      <c r="H82" s="73">
        <f>VLOOKUP($B82,Dell_FF_factors!$A$2:$E$506,2,FALSE)</f>
        <v>1.8E-3</v>
      </c>
      <c r="I82" s="73">
        <f>VLOOKUP($B82,Dell_FF_factors!$A$2:$E$506,3,FALSE)</f>
        <v>1E-3</v>
      </c>
      <c r="J82" s="73">
        <f>VLOOKUP($B82,Dell_FF_factors!$A$2:$E$506,4,FALSE)</f>
        <v>6.4000000000000003E-3</v>
      </c>
      <c r="K82" s="73">
        <f>VLOOKUP($B82,Dell_FF_factors!$A$2:$E$506,5,FALSE)</f>
        <v>1E-4</v>
      </c>
    </row>
    <row r="83" spans="1:11" x14ac:dyDescent="0.55000000000000004">
      <c r="A83">
        <v>18267</v>
      </c>
      <c r="B83" s="68">
        <v>43585</v>
      </c>
      <c r="C83" t="s">
        <v>438</v>
      </c>
      <c r="D83" t="s">
        <v>437</v>
      </c>
      <c r="E83">
        <v>67.410003662109375</v>
      </c>
      <c r="F83">
        <v>2.8375294059514999E-2</v>
      </c>
      <c r="G83" s="73">
        <f t="shared" si="1"/>
        <v>2.8275294059515E-2</v>
      </c>
      <c r="H83" s="73">
        <f>VLOOKUP($B83,Dell_FF_factors!$A$2:$E$506,2,FALSE)</f>
        <v>-4.0000000000000002E-4</v>
      </c>
      <c r="I83" s="73">
        <f>VLOOKUP($B83,Dell_FF_factors!$A$2:$E$506,3,FALSE)</f>
        <v>-6.8999999999999999E-3</v>
      </c>
      <c r="J83" s="73">
        <f>VLOOKUP($B83,Dell_FF_factors!$A$2:$E$506,4,FALSE)</f>
        <v>2.7000000000000001E-3</v>
      </c>
      <c r="K83" s="73">
        <f>VLOOKUP($B83,Dell_FF_factors!$A$2:$E$506,5,FALSE)</f>
        <v>1E-4</v>
      </c>
    </row>
    <row r="84" spans="1:11" x14ac:dyDescent="0.55000000000000004">
      <c r="A84">
        <v>18267</v>
      </c>
      <c r="B84" s="68">
        <v>43586</v>
      </c>
      <c r="C84" t="s">
        <v>438</v>
      </c>
      <c r="D84" t="s">
        <v>437</v>
      </c>
      <c r="E84">
        <v>68.580001831054688</v>
      </c>
      <c r="F84">
        <v>1.7356447875499725E-2</v>
      </c>
      <c r="G84" s="73">
        <f t="shared" si="1"/>
        <v>1.7266447875499726E-2</v>
      </c>
      <c r="H84" s="73">
        <f>VLOOKUP($B84,Dell_FF_factors!$A$2:$E$506,2,FALSE)</f>
        <v>-8.3000000000000001E-3</v>
      </c>
      <c r="I84" s="73">
        <f>VLOOKUP($B84,Dell_FF_factors!$A$2:$E$506,3,FALSE)</f>
        <v>-1.1000000000000001E-3</v>
      </c>
      <c r="J84" s="73">
        <f>VLOOKUP($B84,Dell_FF_factors!$A$2:$E$506,4,FALSE)</f>
        <v>-2.0000000000000001E-4</v>
      </c>
      <c r="K84" s="73">
        <f>VLOOKUP($B84,Dell_FF_factors!$A$2:$E$506,5,FALSE)</f>
        <v>8.9999999999999992E-5</v>
      </c>
    </row>
    <row r="85" spans="1:11" x14ac:dyDescent="0.55000000000000004">
      <c r="A85">
        <v>18267</v>
      </c>
      <c r="B85" s="68">
        <v>43587</v>
      </c>
      <c r="C85" t="s">
        <v>438</v>
      </c>
      <c r="D85" t="s">
        <v>437</v>
      </c>
      <c r="E85">
        <v>68.139999389648438</v>
      </c>
      <c r="F85">
        <v>-6.4159003086388111E-3</v>
      </c>
      <c r="G85" s="73">
        <f t="shared" si="1"/>
        <v>-6.5059003086388109E-3</v>
      </c>
      <c r="H85" s="73">
        <f>VLOOKUP($B85,Dell_FF_factors!$A$2:$E$506,2,FALSE)</f>
        <v>-1.6000000000000001E-3</v>
      </c>
      <c r="I85" s="73">
        <f>VLOOKUP($B85,Dell_FF_factors!$A$2:$E$506,3,FALSE)</f>
        <v>4.5999999999999999E-3</v>
      </c>
      <c r="J85" s="73">
        <f>VLOOKUP($B85,Dell_FF_factors!$A$2:$E$506,4,FALSE)</f>
        <v>-2.8999999999999998E-3</v>
      </c>
      <c r="K85" s="73">
        <f>VLOOKUP($B85,Dell_FF_factors!$A$2:$E$506,5,FALSE)</f>
        <v>8.9999999999999992E-5</v>
      </c>
    </row>
    <row r="86" spans="1:11" x14ac:dyDescent="0.55000000000000004">
      <c r="A86">
        <v>18267</v>
      </c>
      <c r="B86" s="68">
        <v>43588</v>
      </c>
      <c r="C86" t="s">
        <v>438</v>
      </c>
      <c r="D86" t="s">
        <v>437</v>
      </c>
      <c r="E86">
        <v>68.699996948242188</v>
      </c>
      <c r="F86">
        <v>8.218337781727314E-3</v>
      </c>
      <c r="G86" s="73">
        <f t="shared" si="1"/>
        <v>8.1283377817273142E-3</v>
      </c>
      <c r="H86" s="73">
        <f>VLOOKUP($B86,Dell_FF_factors!$A$2:$E$506,2,FALSE)</f>
        <v>1.1299999999999999E-2</v>
      </c>
      <c r="I86" s="73">
        <f>VLOOKUP($B86,Dell_FF_factors!$A$2:$E$506,3,FALSE)</f>
        <v>9.300000000000001E-3</v>
      </c>
      <c r="J86" s="73">
        <f>VLOOKUP($B86,Dell_FF_factors!$A$2:$E$506,4,FALSE)</f>
        <v>-2.7000000000000001E-3</v>
      </c>
      <c r="K86" s="73">
        <f>VLOOKUP($B86,Dell_FF_factors!$A$2:$E$506,5,FALSE)</f>
        <v>8.9999999999999992E-5</v>
      </c>
    </row>
    <row r="87" spans="1:11" x14ac:dyDescent="0.55000000000000004">
      <c r="A87">
        <v>18267</v>
      </c>
      <c r="B87" s="68">
        <v>43591</v>
      </c>
      <c r="C87" t="s">
        <v>438</v>
      </c>
      <c r="D87" t="s">
        <v>437</v>
      </c>
      <c r="E87">
        <v>68.19000244140625</v>
      </c>
      <c r="F87">
        <v>-7.4235009960830212E-3</v>
      </c>
      <c r="G87" s="73">
        <f t="shared" si="1"/>
        <v>-7.513500996083021E-3</v>
      </c>
      <c r="H87" s="73">
        <f>VLOOKUP($B87,Dell_FF_factors!$A$2:$E$506,2,FALSE)</f>
        <v>-3.9000000000000003E-3</v>
      </c>
      <c r="I87" s="73">
        <f>VLOOKUP($B87,Dell_FF_factors!$A$2:$E$506,3,FALSE)</f>
        <v>6.0000000000000001E-3</v>
      </c>
      <c r="J87" s="73">
        <f>VLOOKUP($B87,Dell_FF_factors!$A$2:$E$506,4,FALSE)</f>
        <v>-4.0000000000000001E-3</v>
      </c>
      <c r="K87" s="73">
        <f>VLOOKUP($B87,Dell_FF_factors!$A$2:$E$506,5,FALSE)</f>
        <v>8.9999999999999992E-5</v>
      </c>
    </row>
    <row r="88" spans="1:11" x14ac:dyDescent="0.55000000000000004">
      <c r="A88">
        <v>18267</v>
      </c>
      <c r="B88" s="68">
        <v>43592</v>
      </c>
      <c r="C88" t="s">
        <v>438</v>
      </c>
      <c r="D88" t="s">
        <v>437</v>
      </c>
      <c r="E88">
        <v>67.489997863769531</v>
      </c>
      <c r="F88">
        <v>-1.0265501216053963E-2</v>
      </c>
      <c r="G88" s="73">
        <f t="shared" si="1"/>
        <v>-1.0355501216053963E-2</v>
      </c>
      <c r="H88" s="73">
        <f>VLOOKUP($B88,Dell_FF_factors!$A$2:$E$506,2,FALSE)</f>
        <v>-1.6899999999999998E-2</v>
      </c>
      <c r="I88" s="73">
        <f>VLOOKUP($B88,Dell_FF_factors!$A$2:$E$506,3,FALSE)</f>
        <v>-2.8999999999999998E-3</v>
      </c>
      <c r="J88" s="73">
        <f>VLOOKUP($B88,Dell_FF_factors!$A$2:$E$506,4,FALSE)</f>
        <v>5.1000000000000004E-3</v>
      </c>
      <c r="K88" s="73">
        <f>VLOOKUP($B88,Dell_FF_factors!$A$2:$E$506,5,FALSE)</f>
        <v>8.9999999999999992E-5</v>
      </c>
    </row>
    <row r="89" spans="1:11" x14ac:dyDescent="0.55000000000000004">
      <c r="A89">
        <v>18267</v>
      </c>
      <c r="B89" s="68">
        <v>43593</v>
      </c>
      <c r="C89" t="s">
        <v>438</v>
      </c>
      <c r="D89" t="s">
        <v>437</v>
      </c>
      <c r="E89">
        <v>67.099998474121094</v>
      </c>
      <c r="F89">
        <v>-5.7786251418292522E-3</v>
      </c>
      <c r="G89" s="73">
        <f t="shared" si="1"/>
        <v>-5.868625141829252E-3</v>
      </c>
      <c r="H89" s="73">
        <f>VLOOKUP($B89,Dell_FF_factors!$A$2:$E$506,2,FALSE)</f>
        <v>-2.2000000000000001E-3</v>
      </c>
      <c r="I89" s="73">
        <f>VLOOKUP($B89,Dell_FF_factors!$A$2:$E$506,3,FALSE)</f>
        <v>-1.5E-3</v>
      </c>
      <c r="J89" s="73">
        <f>VLOOKUP($B89,Dell_FF_factors!$A$2:$E$506,4,FALSE)</f>
        <v>-2.8999999999999998E-3</v>
      </c>
      <c r="K89" s="73">
        <f>VLOOKUP($B89,Dell_FF_factors!$A$2:$E$506,5,FALSE)</f>
        <v>8.9999999999999992E-5</v>
      </c>
    </row>
    <row r="90" spans="1:11" x14ac:dyDescent="0.55000000000000004">
      <c r="A90">
        <v>18267</v>
      </c>
      <c r="B90" s="68">
        <v>43594</v>
      </c>
      <c r="C90" t="s">
        <v>438</v>
      </c>
      <c r="D90" t="s">
        <v>437</v>
      </c>
      <c r="E90">
        <v>67.089996337890625</v>
      </c>
      <c r="F90">
        <v>-1.4906314027030021E-4</v>
      </c>
      <c r="G90" s="73">
        <f t="shared" si="1"/>
        <v>-2.390631402703002E-4</v>
      </c>
      <c r="H90" s="73">
        <f>VLOOKUP($B90,Dell_FF_factors!$A$2:$E$506,2,FALSE)</f>
        <v>-2.8000000000000004E-3</v>
      </c>
      <c r="I90" s="73">
        <f>VLOOKUP($B90,Dell_FF_factors!$A$2:$E$506,3,FALSE)</f>
        <v>8.0000000000000004E-4</v>
      </c>
      <c r="J90" s="73">
        <f>VLOOKUP($B90,Dell_FF_factors!$A$2:$E$506,4,FALSE)</f>
        <v>1.1999999999999999E-3</v>
      </c>
      <c r="K90" s="73">
        <f>VLOOKUP($B90,Dell_FF_factors!$A$2:$E$506,5,FALSE)</f>
        <v>8.9999999999999992E-5</v>
      </c>
    </row>
    <row r="91" spans="1:11" x14ac:dyDescent="0.55000000000000004">
      <c r="A91">
        <v>18267</v>
      </c>
      <c r="B91" s="68">
        <v>43595</v>
      </c>
      <c r="C91" t="s">
        <v>438</v>
      </c>
      <c r="D91" t="s">
        <v>437</v>
      </c>
      <c r="E91">
        <v>67.160003662109375</v>
      </c>
      <c r="F91">
        <v>1.0434838477522135E-3</v>
      </c>
      <c r="G91" s="73">
        <f t="shared" si="1"/>
        <v>9.5348384775221346E-4</v>
      </c>
      <c r="H91" s="73">
        <f>VLOOKUP($B91,Dell_FF_factors!$A$2:$E$506,2,FALSE)</f>
        <v>3.4999999999999996E-3</v>
      </c>
      <c r="I91" s="73">
        <f>VLOOKUP($B91,Dell_FF_factors!$A$2:$E$506,3,FALSE)</f>
        <v>-3.5999999999999999E-3</v>
      </c>
      <c r="J91" s="73">
        <f>VLOOKUP($B91,Dell_FF_factors!$A$2:$E$506,4,FALSE)</f>
        <v>7.000000000000001E-4</v>
      </c>
      <c r="K91" s="73">
        <f>VLOOKUP($B91,Dell_FF_factors!$A$2:$E$506,5,FALSE)</f>
        <v>8.9999999999999992E-5</v>
      </c>
    </row>
    <row r="92" spans="1:11" x14ac:dyDescent="0.55000000000000004">
      <c r="A92">
        <v>18267</v>
      </c>
      <c r="B92" s="68">
        <v>43598</v>
      </c>
      <c r="C92" t="s">
        <v>438</v>
      </c>
      <c r="D92" t="s">
        <v>437</v>
      </c>
      <c r="E92">
        <v>64.040000915527344</v>
      </c>
      <c r="F92">
        <v>-4.6456262469291687E-2</v>
      </c>
      <c r="G92" s="73">
        <f t="shared" si="1"/>
        <v>-4.6546262469291687E-2</v>
      </c>
      <c r="H92" s="73">
        <f>VLOOKUP($B92,Dell_FF_factors!$A$2:$E$506,2,FALSE)</f>
        <v>-2.6699999999999998E-2</v>
      </c>
      <c r="I92" s="73">
        <f>VLOOKUP($B92,Dell_FF_factors!$A$2:$E$506,3,FALSE)</f>
        <v>-7.1999999999999998E-3</v>
      </c>
      <c r="J92" s="73">
        <f>VLOOKUP($B92,Dell_FF_factors!$A$2:$E$506,4,FALSE)</f>
        <v>3.0000000000000001E-3</v>
      </c>
      <c r="K92" s="73">
        <f>VLOOKUP($B92,Dell_FF_factors!$A$2:$E$506,5,FALSE)</f>
        <v>8.9999999999999992E-5</v>
      </c>
    </row>
    <row r="93" spans="1:11" x14ac:dyDescent="0.55000000000000004">
      <c r="A93">
        <v>18267</v>
      </c>
      <c r="B93" s="68">
        <v>43599</v>
      </c>
      <c r="C93" t="s">
        <v>438</v>
      </c>
      <c r="D93" t="s">
        <v>437</v>
      </c>
      <c r="E93">
        <v>66.150001525878906</v>
      </c>
      <c r="F93">
        <v>3.2948166131973267E-2</v>
      </c>
      <c r="G93" s="73">
        <f t="shared" si="1"/>
        <v>3.2858166131973267E-2</v>
      </c>
      <c r="H93" s="73">
        <f>VLOOKUP($B93,Dell_FF_factors!$A$2:$E$506,2,FALSE)</f>
        <v>9.300000000000001E-3</v>
      </c>
      <c r="I93" s="73">
        <f>VLOOKUP($B93,Dell_FF_factors!$A$2:$E$506,3,FALSE)</f>
        <v>4.0000000000000001E-3</v>
      </c>
      <c r="J93" s="73">
        <f>VLOOKUP($B93,Dell_FF_factors!$A$2:$E$506,4,FALSE)</f>
        <v>-5.9999999999999995E-4</v>
      </c>
      <c r="K93" s="73">
        <f>VLOOKUP($B93,Dell_FF_factors!$A$2:$E$506,5,FALSE)</f>
        <v>8.9999999999999992E-5</v>
      </c>
    </row>
    <row r="94" spans="1:11" x14ac:dyDescent="0.55000000000000004">
      <c r="A94">
        <v>18267</v>
      </c>
      <c r="B94" s="68">
        <v>43600</v>
      </c>
      <c r="C94" t="s">
        <v>438</v>
      </c>
      <c r="D94" t="s">
        <v>437</v>
      </c>
      <c r="E94">
        <v>67.900001525878906</v>
      </c>
      <c r="F94">
        <v>2.6455026119947433E-2</v>
      </c>
      <c r="G94" s="73">
        <f t="shared" si="1"/>
        <v>2.6365026119947434E-2</v>
      </c>
      <c r="H94" s="73">
        <f>VLOOKUP($B94,Dell_FF_factors!$A$2:$E$506,2,FALSE)</f>
        <v>5.8999999999999999E-3</v>
      </c>
      <c r="I94" s="73">
        <f>VLOOKUP($B94,Dell_FF_factors!$A$2:$E$506,3,FALSE)</f>
        <v>5.0000000000000001E-4</v>
      </c>
      <c r="J94" s="73">
        <f>VLOOKUP($B94,Dell_FF_factors!$A$2:$E$506,4,FALSE)</f>
        <v>-9.4999999999999998E-3</v>
      </c>
      <c r="K94" s="73">
        <f>VLOOKUP($B94,Dell_FF_factors!$A$2:$E$506,5,FALSE)</f>
        <v>8.9999999999999992E-5</v>
      </c>
    </row>
    <row r="95" spans="1:11" x14ac:dyDescent="0.55000000000000004">
      <c r="A95">
        <v>18267</v>
      </c>
      <c r="B95" s="68">
        <v>43601</v>
      </c>
      <c r="C95" t="s">
        <v>438</v>
      </c>
      <c r="D95" t="s">
        <v>437</v>
      </c>
      <c r="E95">
        <v>69.800003051757813</v>
      </c>
      <c r="F95">
        <v>2.7982348576188087E-2</v>
      </c>
      <c r="G95" s="73">
        <f t="shared" si="1"/>
        <v>2.7892348576188088E-2</v>
      </c>
      <c r="H95" s="73">
        <f>VLOOKUP($B95,Dell_FF_factors!$A$2:$E$506,2,FALSE)</f>
        <v>9.1000000000000004E-3</v>
      </c>
      <c r="I95" s="73">
        <f>VLOOKUP($B95,Dell_FF_factors!$A$2:$E$506,3,FALSE)</f>
        <v>-3.8E-3</v>
      </c>
      <c r="J95" s="73">
        <f>VLOOKUP($B95,Dell_FF_factors!$A$2:$E$506,4,FALSE)</f>
        <v>-3.0000000000000001E-3</v>
      </c>
      <c r="K95" s="73">
        <f>VLOOKUP($B95,Dell_FF_factors!$A$2:$E$506,5,FALSE)</f>
        <v>8.9999999999999992E-5</v>
      </c>
    </row>
    <row r="96" spans="1:11" x14ac:dyDescent="0.55000000000000004">
      <c r="A96">
        <v>18267</v>
      </c>
      <c r="B96" s="68">
        <v>43602</v>
      </c>
      <c r="C96" t="s">
        <v>438</v>
      </c>
      <c r="D96" t="s">
        <v>437</v>
      </c>
      <c r="E96">
        <v>69.430000305175781</v>
      </c>
      <c r="F96">
        <v>-5.3008985705673695E-3</v>
      </c>
      <c r="G96" s="73">
        <f t="shared" si="1"/>
        <v>-5.3908985705673693E-3</v>
      </c>
      <c r="H96" s="73">
        <f>VLOOKUP($B96,Dell_FF_factors!$A$2:$E$506,2,FALSE)</f>
        <v>-7.3000000000000001E-3</v>
      </c>
      <c r="I96" s="73">
        <f>VLOOKUP($B96,Dell_FF_factors!$A$2:$E$506,3,FALSE)</f>
        <v>-8.0000000000000002E-3</v>
      </c>
      <c r="J96" s="73">
        <f>VLOOKUP($B96,Dell_FF_factors!$A$2:$E$506,4,FALSE)</f>
        <v>3.0000000000000001E-3</v>
      </c>
      <c r="K96" s="73">
        <f>VLOOKUP($B96,Dell_FF_factors!$A$2:$E$506,5,FALSE)</f>
        <v>8.9999999999999992E-5</v>
      </c>
    </row>
    <row r="97" spans="1:11" x14ac:dyDescent="0.55000000000000004">
      <c r="A97">
        <v>18267</v>
      </c>
      <c r="B97" s="68">
        <v>43605</v>
      </c>
      <c r="C97" t="s">
        <v>438</v>
      </c>
      <c r="D97" t="s">
        <v>437</v>
      </c>
      <c r="E97">
        <v>68</v>
      </c>
      <c r="F97">
        <v>-2.059628814458847E-2</v>
      </c>
      <c r="G97" s="73">
        <f t="shared" si="1"/>
        <v>-2.068628814458847E-2</v>
      </c>
      <c r="H97" s="73">
        <f>VLOOKUP($B97,Dell_FF_factors!$A$2:$E$506,2,FALSE)</f>
        <v>-6.5000000000000006E-3</v>
      </c>
      <c r="I97" s="73">
        <f>VLOOKUP($B97,Dell_FF_factors!$A$2:$E$506,3,FALSE)</f>
        <v>-2E-3</v>
      </c>
      <c r="J97" s="73">
        <f>VLOOKUP($B97,Dell_FF_factors!$A$2:$E$506,4,FALSE)</f>
        <v>7.4000000000000003E-3</v>
      </c>
      <c r="K97" s="73">
        <f>VLOOKUP($B97,Dell_FF_factors!$A$2:$E$506,5,FALSE)</f>
        <v>8.9999999999999992E-5</v>
      </c>
    </row>
    <row r="98" spans="1:11" x14ac:dyDescent="0.55000000000000004">
      <c r="A98">
        <v>18267</v>
      </c>
      <c r="B98" s="68">
        <v>43606</v>
      </c>
      <c r="C98" t="s">
        <v>438</v>
      </c>
      <c r="D98" t="s">
        <v>437</v>
      </c>
      <c r="E98">
        <v>69.650001525878906</v>
      </c>
      <c r="F98">
        <v>2.4264728650450706E-2</v>
      </c>
      <c r="G98" s="73">
        <f t="shared" si="1"/>
        <v>2.4174728650450707E-2</v>
      </c>
      <c r="H98" s="73">
        <f>VLOOKUP($B98,Dell_FF_factors!$A$2:$E$506,2,FALSE)</f>
        <v>9.0000000000000011E-3</v>
      </c>
      <c r="I98" s="73">
        <f>VLOOKUP($B98,Dell_FF_factors!$A$2:$E$506,3,FALSE)</f>
        <v>4.0999999999999995E-3</v>
      </c>
      <c r="J98" s="73">
        <f>VLOOKUP($B98,Dell_FF_factors!$A$2:$E$506,4,FALSE)</f>
        <v>-3.4000000000000002E-3</v>
      </c>
      <c r="K98" s="73">
        <f>VLOOKUP($B98,Dell_FF_factors!$A$2:$E$506,5,FALSE)</f>
        <v>8.9999999999999992E-5</v>
      </c>
    </row>
    <row r="99" spans="1:11" x14ac:dyDescent="0.55000000000000004">
      <c r="A99">
        <v>18267</v>
      </c>
      <c r="B99" s="68">
        <v>43607</v>
      </c>
      <c r="C99" t="s">
        <v>438</v>
      </c>
      <c r="D99" t="s">
        <v>437</v>
      </c>
      <c r="E99">
        <v>69</v>
      </c>
      <c r="F99">
        <v>-9.3323979526758194E-3</v>
      </c>
      <c r="G99" s="73">
        <f t="shared" si="1"/>
        <v>-9.4223979526758192E-3</v>
      </c>
      <c r="H99" s="73">
        <f>VLOOKUP($B99,Dell_FF_factors!$A$2:$E$506,2,FALSE)</f>
        <v>-4.0000000000000001E-3</v>
      </c>
      <c r="I99" s="73">
        <f>VLOOKUP($B99,Dell_FF_factors!$A$2:$E$506,3,FALSE)</f>
        <v>-4.8999999999999998E-3</v>
      </c>
      <c r="J99" s="73">
        <f>VLOOKUP($B99,Dell_FF_factors!$A$2:$E$506,4,FALSE)</f>
        <v>-6.0000000000000001E-3</v>
      </c>
      <c r="K99" s="73">
        <f>VLOOKUP($B99,Dell_FF_factors!$A$2:$E$506,5,FALSE)</f>
        <v>8.9999999999999992E-5</v>
      </c>
    </row>
    <row r="100" spans="1:11" x14ac:dyDescent="0.55000000000000004">
      <c r="A100">
        <v>18267</v>
      </c>
      <c r="B100" s="68">
        <v>43608</v>
      </c>
      <c r="C100" t="s">
        <v>438</v>
      </c>
      <c r="D100" t="s">
        <v>437</v>
      </c>
      <c r="E100">
        <v>65.699996948242188</v>
      </c>
      <c r="F100">
        <v>-4.7826129943132401E-2</v>
      </c>
      <c r="G100" s="73">
        <f t="shared" si="1"/>
        <v>-4.79161299431324E-2</v>
      </c>
      <c r="H100" s="73">
        <f>VLOOKUP($B100,Dell_FF_factors!$A$2:$E$506,2,FALSE)</f>
        <v>-1.37E-2</v>
      </c>
      <c r="I100" s="73">
        <f>VLOOKUP($B100,Dell_FF_factors!$A$2:$E$506,3,FALSE)</f>
        <v>-6.8999999999999999E-3</v>
      </c>
      <c r="J100" s="73">
        <f>VLOOKUP($B100,Dell_FF_factors!$A$2:$E$506,4,FALSE)</f>
        <v>-2.5999999999999999E-3</v>
      </c>
      <c r="K100" s="73">
        <f>VLOOKUP($B100,Dell_FF_factors!$A$2:$E$506,5,FALSE)</f>
        <v>8.9999999999999992E-5</v>
      </c>
    </row>
    <row r="101" spans="1:11" x14ac:dyDescent="0.55000000000000004">
      <c r="A101">
        <v>18267</v>
      </c>
      <c r="B101" s="68">
        <v>43609</v>
      </c>
      <c r="C101" t="s">
        <v>438</v>
      </c>
      <c r="D101" t="s">
        <v>437</v>
      </c>
      <c r="E101">
        <v>66.120002746582031</v>
      </c>
      <c r="F101">
        <v>6.3927825540304184E-3</v>
      </c>
      <c r="G101" s="73">
        <f t="shared" si="1"/>
        <v>6.3027825540304186E-3</v>
      </c>
      <c r="H101" s="73">
        <f>VLOOKUP($B101,Dell_FF_factors!$A$2:$E$506,2,FALSE)</f>
        <v>2.3E-3</v>
      </c>
      <c r="I101" s="73">
        <f>VLOOKUP($B101,Dell_FF_factors!$A$2:$E$506,3,FALSE)</f>
        <v>5.0000000000000001E-3</v>
      </c>
      <c r="J101" s="73">
        <f>VLOOKUP($B101,Dell_FF_factors!$A$2:$E$506,4,FALSE)</f>
        <v>3.0000000000000001E-3</v>
      </c>
      <c r="K101" s="73">
        <f>VLOOKUP($B101,Dell_FF_factors!$A$2:$E$506,5,FALSE)</f>
        <v>8.9999999999999992E-5</v>
      </c>
    </row>
    <row r="102" spans="1:11" x14ac:dyDescent="0.55000000000000004">
      <c r="A102">
        <v>18267</v>
      </c>
      <c r="B102" s="68">
        <v>43613</v>
      </c>
      <c r="C102" t="s">
        <v>438</v>
      </c>
      <c r="D102" t="s">
        <v>437</v>
      </c>
      <c r="E102">
        <v>66.410003662109375</v>
      </c>
      <c r="F102">
        <v>4.3859784491360188E-3</v>
      </c>
      <c r="G102" s="73">
        <f t="shared" si="1"/>
        <v>4.295978449136019E-3</v>
      </c>
      <c r="H102" s="73">
        <f>VLOOKUP($B102,Dell_FF_factors!$A$2:$E$506,2,FALSE)</f>
        <v>-7.8000000000000005E-3</v>
      </c>
      <c r="I102" s="73">
        <f>VLOOKUP($B102,Dell_FF_factors!$A$2:$E$506,3,FALSE)</f>
        <v>2.8000000000000004E-3</v>
      </c>
      <c r="J102" s="73">
        <f>VLOOKUP($B102,Dell_FF_factors!$A$2:$E$506,4,FALSE)</f>
        <v>-6.1999999999999998E-3</v>
      </c>
      <c r="K102" s="73">
        <f>VLOOKUP($B102,Dell_FF_factors!$A$2:$E$506,5,FALSE)</f>
        <v>8.9999999999999992E-5</v>
      </c>
    </row>
    <row r="103" spans="1:11" x14ac:dyDescent="0.55000000000000004">
      <c r="A103">
        <v>18267</v>
      </c>
      <c r="B103" s="68">
        <v>43614</v>
      </c>
      <c r="C103" t="s">
        <v>438</v>
      </c>
      <c r="D103" t="s">
        <v>437</v>
      </c>
      <c r="E103">
        <v>66.199996948242188</v>
      </c>
      <c r="F103">
        <v>-3.1622753012925386E-3</v>
      </c>
      <c r="G103" s="73">
        <f t="shared" si="1"/>
        <v>-3.2522753012925384E-3</v>
      </c>
      <c r="H103" s="73">
        <f>VLOOKUP($B103,Dell_FF_factors!$A$2:$E$506,2,FALSE)</f>
        <v>-7.0999999999999995E-3</v>
      </c>
      <c r="I103" s="73">
        <f>VLOOKUP($B103,Dell_FF_factors!$A$2:$E$506,3,FALSE)</f>
        <v>-2.7000000000000001E-3</v>
      </c>
      <c r="J103" s="73">
        <f>VLOOKUP($B103,Dell_FF_factors!$A$2:$E$506,4,FALSE)</f>
        <v>4.1999999999999997E-3</v>
      </c>
      <c r="K103" s="73">
        <f>VLOOKUP($B103,Dell_FF_factors!$A$2:$E$506,5,FALSE)</f>
        <v>8.9999999999999992E-5</v>
      </c>
    </row>
    <row r="104" spans="1:11" x14ac:dyDescent="0.55000000000000004">
      <c r="A104">
        <v>18267</v>
      </c>
      <c r="B104" s="68">
        <v>43615</v>
      </c>
      <c r="C104" t="s">
        <v>438</v>
      </c>
      <c r="D104" t="s">
        <v>437</v>
      </c>
      <c r="E104">
        <v>66.410003662109375</v>
      </c>
      <c r="F104">
        <v>3.1723070424050093E-3</v>
      </c>
      <c r="G104" s="73">
        <f t="shared" si="1"/>
        <v>3.0823070424050095E-3</v>
      </c>
      <c r="H104" s="73">
        <f>VLOOKUP($B104,Dell_FF_factors!$A$2:$E$506,2,FALSE)</f>
        <v>1.4000000000000002E-3</v>
      </c>
      <c r="I104" s="73">
        <f>VLOOKUP($B104,Dell_FF_factors!$A$2:$E$506,3,FALSE)</f>
        <v>-2.7000000000000001E-3</v>
      </c>
      <c r="J104" s="73">
        <f>VLOOKUP($B104,Dell_FF_factors!$A$2:$E$506,4,FALSE)</f>
        <v>-7.7000000000000002E-3</v>
      </c>
      <c r="K104" s="73">
        <f>VLOOKUP($B104,Dell_FF_factors!$A$2:$E$506,5,FALSE)</f>
        <v>8.9999999999999992E-5</v>
      </c>
    </row>
    <row r="105" spans="1:11" x14ac:dyDescent="0.55000000000000004">
      <c r="A105">
        <v>18267</v>
      </c>
      <c r="B105" s="68">
        <v>43616</v>
      </c>
      <c r="C105" t="s">
        <v>438</v>
      </c>
      <c r="D105" t="s">
        <v>437</v>
      </c>
      <c r="E105">
        <v>59.549999237060547</v>
      </c>
      <c r="F105">
        <v>-0.10329775512218475</v>
      </c>
      <c r="G105" s="73">
        <f t="shared" si="1"/>
        <v>-0.10338775512218476</v>
      </c>
      <c r="H105" s="73">
        <f>VLOOKUP($B105,Dell_FF_factors!$A$2:$E$506,2,FALSE)</f>
        <v>-1.37E-2</v>
      </c>
      <c r="I105" s="73">
        <f>VLOOKUP($B105,Dell_FF_factors!$A$2:$E$506,3,FALSE)</f>
        <v>-2.0999999999999999E-3</v>
      </c>
      <c r="J105" s="73">
        <f>VLOOKUP($B105,Dell_FF_factors!$A$2:$E$506,4,FALSE)</f>
        <v>-1.1000000000000001E-3</v>
      </c>
      <c r="K105" s="73">
        <f>VLOOKUP($B105,Dell_FF_factors!$A$2:$E$506,5,FALSE)</f>
        <v>8.9999999999999992E-5</v>
      </c>
    </row>
    <row r="106" spans="1:11" x14ac:dyDescent="0.55000000000000004">
      <c r="A106">
        <v>18267</v>
      </c>
      <c r="B106" s="68">
        <v>43619</v>
      </c>
      <c r="C106" t="s">
        <v>438</v>
      </c>
      <c r="D106" t="s">
        <v>437</v>
      </c>
      <c r="E106">
        <v>55.860000610351563</v>
      </c>
      <c r="F106">
        <v>-6.1964713037014008E-2</v>
      </c>
      <c r="G106" s="73">
        <f t="shared" si="1"/>
        <v>-6.2054713037014007E-2</v>
      </c>
      <c r="H106" s="73">
        <f>VLOOKUP($B106,Dell_FF_factors!$A$2:$E$506,2,FALSE)</f>
        <v>-4.0000000000000001E-3</v>
      </c>
      <c r="I106" s="73">
        <f>VLOOKUP($B106,Dell_FF_factors!$A$2:$E$506,3,FALSE)</f>
        <v>3.3E-3</v>
      </c>
      <c r="J106" s="73">
        <f>VLOOKUP($B106,Dell_FF_factors!$A$2:$E$506,4,FALSE)</f>
        <v>1.67E-2</v>
      </c>
      <c r="K106" s="73">
        <f>VLOOKUP($B106,Dell_FF_factors!$A$2:$E$506,5,FALSE)</f>
        <v>8.9999999999999992E-5</v>
      </c>
    </row>
    <row r="107" spans="1:11" x14ac:dyDescent="0.55000000000000004">
      <c r="A107">
        <v>18267</v>
      </c>
      <c r="B107" s="68">
        <v>43620</v>
      </c>
      <c r="C107" t="s">
        <v>438</v>
      </c>
      <c r="D107" t="s">
        <v>437</v>
      </c>
      <c r="E107">
        <v>57.680000305175781</v>
      </c>
      <c r="F107">
        <v>3.2581448554992676E-2</v>
      </c>
      <c r="G107" s="73">
        <f t="shared" si="1"/>
        <v>3.2491448554992676E-2</v>
      </c>
      <c r="H107" s="73">
        <f>VLOOKUP($B107,Dell_FF_factors!$A$2:$E$506,2,FALSE)</f>
        <v>2.3300000000000001E-2</v>
      </c>
      <c r="I107" s="73">
        <f>VLOOKUP($B107,Dell_FF_factors!$A$2:$E$506,3,FALSE)</f>
        <v>4.0000000000000001E-3</v>
      </c>
      <c r="J107" s="73">
        <f>VLOOKUP($B107,Dell_FF_factors!$A$2:$E$506,4,FALSE)</f>
        <v>-5.0000000000000001E-4</v>
      </c>
      <c r="K107" s="73">
        <f>VLOOKUP($B107,Dell_FF_factors!$A$2:$E$506,5,FALSE)</f>
        <v>8.9999999999999992E-5</v>
      </c>
    </row>
    <row r="108" spans="1:11" x14ac:dyDescent="0.55000000000000004">
      <c r="A108">
        <v>18267</v>
      </c>
      <c r="B108" s="68">
        <v>43621</v>
      </c>
      <c r="C108" t="s">
        <v>438</v>
      </c>
      <c r="D108" t="s">
        <v>437</v>
      </c>
      <c r="E108">
        <v>54.5</v>
      </c>
      <c r="F108">
        <v>-5.5131766945123672E-2</v>
      </c>
      <c r="G108" s="73">
        <f t="shared" si="1"/>
        <v>-5.5221766945123672E-2</v>
      </c>
      <c r="H108" s="73">
        <f>VLOOKUP($B108,Dell_FF_factors!$A$2:$E$506,2,FALSE)</f>
        <v>6.9999999999999993E-3</v>
      </c>
      <c r="I108" s="73">
        <f>VLOOKUP($B108,Dell_FF_factors!$A$2:$E$506,3,FALSE)</f>
        <v>-9.7999999999999997E-3</v>
      </c>
      <c r="J108" s="73">
        <f>VLOOKUP($B108,Dell_FF_factors!$A$2:$E$506,4,FALSE)</f>
        <v>-9.5999999999999992E-3</v>
      </c>
      <c r="K108" s="73">
        <f>VLOOKUP($B108,Dell_FF_factors!$A$2:$E$506,5,FALSE)</f>
        <v>8.9999999999999992E-5</v>
      </c>
    </row>
    <row r="109" spans="1:11" x14ac:dyDescent="0.55000000000000004">
      <c r="A109">
        <v>18267</v>
      </c>
      <c r="B109" s="68">
        <v>43622</v>
      </c>
      <c r="C109" t="s">
        <v>438</v>
      </c>
      <c r="D109" t="s">
        <v>437</v>
      </c>
      <c r="E109">
        <v>53.229999542236328</v>
      </c>
      <c r="F109">
        <v>-2.3302759975194931E-2</v>
      </c>
      <c r="G109" s="73">
        <f t="shared" si="1"/>
        <v>-2.3392759975194931E-2</v>
      </c>
      <c r="H109" s="73">
        <f>VLOOKUP($B109,Dell_FF_factors!$A$2:$E$506,2,FALSE)</f>
        <v>5.5000000000000005E-3</v>
      </c>
      <c r="I109" s="73">
        <f>VLOOKUP($B109,Dell_FF_factors!$A$2:$E$506,3,FALSE)</f>
        <v>-1.03E-2</v>
      </c>
      <c r="J109" s="73">
        <f>VLOOKUP($B109,Dell_FF_factors!$A$2:$E$506,4,FALSE)</f>
        <v>2.0000000000000001E-4</v>
      </c>
      <c r="K109" s="73">
        <f>VLOOKUP($B109,Dell_FF_factors!$A$2:$E$506,5,FALSE)</f>
        <v>8.9999999999999992E-5</v>
      </c>
    </row>
    <row r="110" spans="1:11" x14ac:dyDescent="0.55000000000000004">
      <c r="A110">
        <v>18267</v>
      </c>
      <c r="B110" s="68">
        <v>43623</v>
      </c>
      <c r="C110" t="s">
        <v>438</v>
      </c>
      <c r="D110" t="s">
        <v>437</v>
      </c>
      <c r="E110">
        <v>54.299999237060547</v>
      </c>
      <c r="F110">
        <v>2.0101441070437431E-2</v>
      </c>
      <c r="G110" s="73">
        <f t="shared" si="1"/>
        <v>2.0011441070437432E-2</v>
      </c>
      <c r="H110" s="73">
        <f>VLOOKUP($B110,Dell_FF_factors!$A$2:$E$506,2,FALSE)</f>
        <v>1.04E-2</v>
      </c>
      <c r="I110" s="73">
        <f>VLOOKUP($B110,Dell_FF_factors!$A$2:$E$506,3,FALSE)</f>
        <v>2.9999999999999997E-4</v>
      </c>
      <c r="J110" s="73">
        <f>VLOOKUP($B110,Dell_FF_factors!$A$2:$E$506,4,FALSE)</f>
        <v>-1.2199999999999999E-2</v>
      </c>
      <c r="K110" s="73">
        <f>VLOOKUP($B110,Dell_FF_factors!$A$2:$E$506,5,FALSE)</f>
        <v>8.9999999999999992E-5</v>
      </c>
    </row>
    <row r="111" spans="1:11" x14ac:dyDescent="0.55000000000000004">
      <c r="A111">
        <v>18267</v>
      </c>
      <c r="B111" s="68">
        <v>43626</v>
      </c>
      <c r="C111" t="s">
        <v>438</v>
      </c>
      <c r="D111" t="s">
        <v>437</v>
      </c>
      <c r="E111">
        <v>54.200000762939453</v>
      </c>
      <c r="F111">
        <v>-1.8415926024317741E-3</v>
      </c>
      <c r="G111" s="73">
        <f t="shared" si="1"/>
        <v>-1.9315926024317742E-3</v>
      </c>
      <c r="H111" s="73">
        <f>VLOOKUP($B111,Dell_FF_factors!$A$2:$E$506,2,FALSE)</f>
        <v>5.3E-3</v>
      </c>
      <c r="I111" s="73">
        <f>VLOOKUP($B111,Dell_FF_factors!$A$2:$E$506,3,FALSE)</f>
        <v>-5.0000000000000001E-4</v>
      </c>
      <c r="J111" s="73">
        <f>VLOOKUP($B111,Dell_FF_factors!$A$2:$E$506,4,FALSE)</f>
        <v>5.9999999999999995E-4</v>
      </c>
      <c r="K111" s="73">
        <f>VLOOKUP($B111,Dell_FF_factors!$A$2:$E$506,5,FALSE)</f>
        <v>8.9999999999999992E-5</v>
      </c>
    </row>
    <row r="112" spans="1:11" x14ac:dyDescent="0.55000000000000004">
      <c r="A112">
        <v>18267</v>
      </c>
      <c r="B112" s="68">
        <v>43627</v>
      </c>
      <c r="C112" t="s">
        <v>438</v>
      </c>
      <c r="D112" t="s">
        <v>437</v>
      </c>
      <c r="E112">
        <v>54.340000152587891</v>
      </c>
      <c r="F112">
        <v>2.5830145459622145E-3</v>
      </c>
      <c r="G112" s="73">
        <f t="shared" si="1"/>
        <v>2.4930145459622147E-3</v>
      </c>
      <c r="H112" s="73">
        <f>VLOOKUP($B112,Dell_FF_factors!$A$2:$E$506,2,FALSE)</f>
        <v>-1.1999999999999999E-3</v>
      </c>
      <c r="I112" s="73">
        <f>VLOOKUP($B112,Dell_FF_factors!$A$2:$E$506,3,FALSE)</f>
        <v>-2.5000000000000001E-3</v>
      </c>
      <c r="J112" s="73">
        <f>VLOOKUP($B112,Dell_FF_factors!$A$2:$E$506,4,FALSE)</f>
        <v>5.5000000000000005E-3</v>
      </c>
      <c r="K112" s="73">
        <f>VLOOKUP($B112,Dell_FF_factors!$A$2:$E$506,5,FALSE)</f>
        <v>8.9999999999999992E-5</v>
      </c>
    </row>
    <row r="113" spans="1:11" x14ac:dyDescent="0.55000000000000004">
      <c r="A113">
        <v>18267</v>
      </c>
      <c r="B113" s="68">
        <v>43628</v>
      </c>
      <c r="C113" t="s">
        <v>438</v>
      </c>
      <c r="D113" t="s">
        <v>437</v>
      </c>
      <c r="E113">
        <v>53.029998779296875</v>
      </c>
      <c r="F113">
        <v>-2.4107497185468674E-2</v>
      </c>
      <c r="G113" s="73">
        <f t="shared" si="1"/>
        <v>-2.4197497185468674E-2</v>
      </c>
      <c r="H113" s="73">
        <f>VLOOKUP($B113,Dell_FF_factors!$A$2:$E$506,2,FALSE)</f>
        <v>-2E-3</v>
      </c>
      <c r="I113" s="73">
        <f>VLOOKUP($B113,Dell_FF_factors!$A$2:$E$506,3,FALSE)</f>
        <v>4.0999999999999995E-3</v>
      </c>
      <c r="J113" s="73">
        <f>VLOOKUP($B113,Dell_FF_factors!$A$2:$E$506,4,FALSE)</f>
        <v>-9.8999999999999991E-3</v>
      </c>
      <c r="K113" s="73">
        <f>VLOOKUP($B113,Dell_FF_factors!$A$2:$E$506,5,FALSE)</f>
        <v>8.9999999999999992E-5</v>
      </c>
    </row>
    <row r="114" spans="1:11" x14ac:dyDescent="0.55000000000000004">
      <c r="A114">
        <v>18267</v>
      </c>
      <c r="B114" s="68">
        <v>43629</v>
      </c>
      <c r="C114" t="s">
        <v>438</v>
      </c>
      <c r="D114" t="s">
        <v>437</v>
      </c>
      <c r="E114">
        <v>53.830001831054688</v>
      </c>
      <c r="F114">
        <v>1.5085858292877674E-2</v>
      </c>
      <c r="G114" s="73">
        <f t="shared" si="1"/>
        <v>1.4995858292877674E-2</v>
      </c>
      <c r="H114" s="73">
        <f>VLOOKUP($B114,Dell_FF_factors!$A$2:$E$506,2,FALSE)</f>
        <v>5.1999999999999998E-3</v>
      </c>
      <c r="I114" s="73">
        <f>VLOOKUP($B114,Dell_FF_factors!$A$2:$E$506,3,FALSE)</f>
        <v>6.7000000000000002E-3</v>
      </c>
      <c r="J114" s="73">
        <f>VLOOKUP($B114,Dell_FF_factors!$A$2:$E$506,4,FALSE)</f>
        <v>-2.9999999999999997E-4</v>
      </c>
      <c r="K114" s="73">
        <f>VLOOKUP($B114,Dell_FF_factors!$A$2:$E$506,5,FALSE)</f>
        <v>8.9999999999999992E-5</v>
      </c>
    </row>
    <row r="115" spans="1:11" x14ac:dyDescent="0.55000000000000004">
      <c r="A115">
        <v>18267</v>
      </c>
      <c r="B115" s="68">
        <v>43630</v>
      </c>
      <c r="C115" t="s">
        <v>438</v>
      </c>
      <c r="D115" t="s">
        <v>437</v>
      </c>
      <c r="E115">
        <v>51.319999694824219</v>
      </c>
      <c r="F115">
        <v>-4.6628311276435852E-2</v>
      </c>
      <c r="G115" s="73">
        <f t="shared" si="1"/>
        <v>-4.6718311276435852E-2</v>
      </c>
      <c r="H115" s="73">
        <f>VLOOKUP($B115,Dell_FF_factors!$A$2:$E$506,2,FALSE)</f>
        <v>-2.7000000000000001E-3</v>
      </c>
      <c r="I115" s="73">
        <f>VLOOKUP($B115,Dell_FF_factors!$A$2:$E$506,3,FALSE)</f>
        <v>-7.4999999999999997E-3</v>
      </c>
      <c r="J115" s="73">
        <f>VLOOKUP($B115,Dell_FF_factors!$A$2:$E$506,4,FALSE)</f>
        <v>3.2000000000000002E-3</v>
      </c>
      <c r="K115" s="73">
        <f>VLOOKUP($B115,Dell_FF_factors!$A$2:$E$506,5,FALSE)</f>
        <v>8.9999999999999992E-5</v>
      </c>
    </row>
    <row r="116" spans="1:11" x14ac:dyDescent="0.55000000000000004">
      <c r="A116">
        <v>18267</v>
      </c>
      <c r="B116" s="68">
        <v>43633</v>
      </c>
      <c r="C116" t="s">
        <v>438</v>
      </c>
      <c r="D116" t="s">
        <v>437</v>
      </c>
      <c r="E116">
        <v>50.630001068115234</v>
      </c>
      <c r="F116">
        <v>-1.3445024378597736E-2</v>
      </c>
      <c r="G116" s="73">
        <f t="shared" si="1"/>
        <v>-1.3535024378597736E-2</v>
      </c>
      <c r="H116" s="73">
        <f>VLOOKUP($B116,Dell_FF_factors!$A$2:$E$506,2,FALSE)</f>
        <v>1.5E-3</v>
      </c>
      <c r="I116" s="73">
        <f>VLOOKUP($B116,Dell_FF_factors!$A$2:$E$506,3,FALSE)</f>
        <v>6.3E-3</v>
      </c>
      <c r="J116" s="73">
        <f>VLOOKUP($B116,Dell_FF_factors!$A$2:$E$506,4,FALSE)</f>
        <v>-1.1399999999999999E-2</v>
      </c>
      <c r="K116" s="73">
        <f>VLOOKUP($B116,Dell_FF_factors!$A$2:$E$506,5,FALSE)</f>
        <v>8.9999999999999992E-5</v>
      </c>
    </row>
    <row r="117" spans="1:11" x14ac:dyDescent="0.55000000000000004">
      <c r="A117">
        <v>18267</v>
      </c>
      <c r="B117" s="68">
        <v>43634</v>
      </c>
      <c r="C117" t="s">
        <v>438</v>
      </c>
      <c r="D117" t="s">
        <v>437</v>
      </c>
      <c r="E117">
        <v>51.509998321533203</v>
      </c>
      <c r="F117">
        <v>1.7380945384502411E-2</v>
      </c>
      <c r="G117" s="73">
        <f t="shared" si="1"/>
        <v>1.7290945384502411E-2</v>
      </c>
      <c r="H117" s="73">
        <f>VLOOKUP($B117,Dell_FF_factors!$A$2:$E$506,2,FALSE)</f>
        <v>1.04E-2</v>
      </c>
      <c r="I117" s="73">
        <f>VLOOKUP($B117,Dell_FF_factors!$A$2:$E$506,3,FALSE)</f>
        <v>1.5E-3</v>
      </c>
      <c r="J117" s="73">
        <f>VLOOKUP($B117,Dell_FF_factors!$A$2:$E$506,4,FALSE)</f>
        <v>3.2000000000000002E-3</v>
      </c>
      <c r="K117" s="73">
        <f>VLOOKUP($B117,Dell_FF_factors!$A$2:$E$506,5,FALSE)</f>
        <v>8.9999999999999992E-5</v>
      </c>
    </row>
    <row r="118" spans="1:11" x14ac:dyDescent="0.55000000000000004">
      <c r="A118">
        <v>18267</v>
      </c>
      <c r="B118" s="68">
        <v>43635</v>
      </c>
      <c r="C118" t="s">
        <v>438</v>
      </c>
      <c r="D118" t="s">
        <v>437</v>
      </c>
      <c r="E118">
        <v>53.419998168945313</v>
      </c>
      <c r="F118">
        <v>3.7080176174640656E-2</v>
      </c>
      <c r="G118" s="73">
        <f t="shared" si="1"/>
        <v>3.6990176174640656E-2</v>
      </c>
      <c r="H118" s="73">
        <f>VLOOKUP($B118,Dell_FF_factors!$A$2:$E$506,2,FALSE)</f>
        <v>3.2000000000000002E-3</v>
      </c>
      <c r="I118" s="73">
        <f>VLOOKUP($B118,Dell_FF_factors!$A$2:$E$506,3,FALSE)</f>
        <v>1.1999999999999999E-3</v>
      </c>
      <c r="J118" s="73">
        <f>VLOOKUP($B118,Dell_FF_factors!$A$2:$E$506,4,FALSE)</f>
        <v>-5.8999999999999999E-3</v>
      </c>
      <c r="K118" s="73">
        <f>VLOOKUP($B118,Dell_FF_factors!$A$2:$E$506,5,FALSE)</f>
        <v>8.9999999999999992E-5</v>
      </c>
    </row>
    <row r="119" spans="1:11" x14ac:dyDescent="0.55000000000000004">
      <c r="A119">
        <v>18267</v>
      </c>
      <c r="B119" s="68">
        <v>43636</v>
      </c>
      <c r="C119" t="s">
        <v>438</v>
      </c>
      <c r="D119" t="s">
        <v>437</v>
      </c>
      <c r="E119">
        <v>54.409999847412109</v>
      </c>
      <c r="F119">
        <v>1.8532417714595795E-2</v>
      </c>
      <c r="G119" s="73">
        <f t="shared" si="1"/>
        <v>1.8442417714595795E-2</v>
      </c>
      <c r="H119" s="73">
        <f>VLOOKUP($B119,Dell_FF_factors!$A$2:$E$506,2,FALSE)</f>
        <v>8.8999999999999999E-3</v>
      </c>
      <c r="I119" s="73">
        <f>VLOOKUP($B119,Dell_FF_factors!$A$2:$E$506,3,FALSE)</f>
        <v>-3.5999999999999999E-3</v>
      </c>
      <c r="J119" s="73">
        <f>VLOOKUP($B119,Dell_FF_factors!$A$2:$E$506,4,FALSE)</f>
        <v>-2.0999999999999999E-3</v>
      </c>
      <c r="K119" s="73">
        <f>VLOOKUP($B119,Dell_FF_factors!$A$2:$E$506,5,FALSE)</f>
        <v>8.9999999999999992E-5</v>
      </c>
    </row>
    <row r="120" spans="1:11" x14ac:dyDescent="0.55000000000000004">
      <c r="A120">
        <v>18267</v>
      </c>
      <c r="B120" s="68">
        <v>43637</v>
      </c>
      <c r="C120" t="s">
        <v>438</v>
      </c>
      <c r="D120" t="s">
        <v>437</v>
      </c>
      <c r="E120">
        <v>53.990001678466797</v>
      </c>
      <c r="F120">
        <v>-7.7191358432173729E-3</v>
      </c>
      <c r="G120" s="73">
        <f t="shared" si="1"/>
        <v>-7.8091358432173727E-3</v>
      </c>
      <c r="H120" s="73">
        <f>VLOOKUP($B120,Dell_FF_factors!$A$2:$E$506,2,FALSE)</f>
        <v>-2.0999999999999999E-3</v>
      </c>
      <c r="I120" s="73">
        <f>VLOOKUP($B120,Dell_FF_factors!$A$2:$E$506,3,FALSE)</f>
        <v>-4.7999999999999996E-3</v>
      </c>
      <c r="J120" s="73">
        <f>VLOOKUP($B120,Dell_FF_factors!$A$2:$E$506,4,FALSE)</f>
        <v>-1E-4</v>
      </c>
      <c r="K120" s="73">
        <f>VLOOKUP($B120,Dell_FF_factors!$A$2:$E$506,5,FALSE)</f>
        <v>8.9999999999999992E-5</v>
      </c>
    </row>
    <row r="121" spans="1:11" x14ac:dyDescent="0.55000000000000004">
      <c r="A121">
        <v>18267</v>
      </c>
      <c r="B121" s="68">
        <v>43640</v>
      </c>
      <c r="C121" t="s">
        <v>438</v>
      </c>
      <c r="D121" t="s">
        <v>437</v>
      </c>
      <c r="E121">
        <v>53.299999237060547</v>
      </c>
      <c r="F121">
        <v>-1.2780189514160156E-2</v>
      </c>
      <c r="G121" s="73">
        <f t="shared" si="1"/>
        <v>-1.2870189514160156E-2</v>
      </c>
      <c r="H121" s="73">
        <f>VLOOKUP($B121,Dell_FF_factors!$A$2:$E$506,2,FALSE)</f>
        <v>-3.4000000000000002E-3</v>
      </c>
      <c r="I121" s="73">
        <f>VLOOKUP($B121,Dell_FF_factors!$A$2:$E$506,3,FALSE)</f>
        <v>-8.8999999999999999E-3</v>
      </c>
      <c r="J121" s="73">
        <f>VLOOKUP($B121,Dell_FF_factors!$A$2:$E$506,4,FALSE)</f>
        <v>8.0000000000000004E-4</v>
      </c>
      <c r="K121" s="73">
        <f>VLOOKUP($B121,Dell_FF_factors!$A$2:$E$506,5,FALSE)</f>
        <v>8.9999999999999992E-5</v>
      </c>
    </row>
    <row r="122" spans="1:11" x14ac:dyDescent="0.55000000000000004">
      <c r="A122">
        <v>18267</v>
      </c>
      <c r="B122" s="68">
        <v>43641</v>
      </c>
      <c r="C122" t="s">
        <v>438</v>
      </c>
      <c r="D122" t="s">
        <v>437</v>
      </c>
      <c r="E122">
        <v>52.310001373291016</v>
      </c>
      <c r="F122">
        <v>-1.8574068322777748E-2</v>
      </c>
      <c r="G122" s="73">
        <f t="shared" si="1"/>
        <v>-1.8664068322777748E-2</v>
      </c>
      <c r="H122" s="73">
        <f>VLOOKUP($B122,Dell_FF_factors!$A$2:$E$506,2,FALSE)</f>
        <v>-9.7999999999999997E-3</v>
      </c>
      <c r="I122" s="73">
        <f>VLOOKUP($B122,Dell_FF_factors!$A$2:$E$506,3,FALSE)</f>
        <v>3.4999999999999996E-3</v>
      </c>
      <c r="J122" s="73">
        <f>VLOOKUP($B122,Dell_FF_factors!$A$2:$E$506,4,FALSE)</f>
        <v>7.0999999999999995E-3</v>
      </c>
      <c r="K122" s="73">
        <f>VLOOKUP($B122,Dell_FF_factors!$A$2:$E$506,5,FALSE)</f>
        <v>8.9999999999999992E-5</v>
      </c>
    </row>
    <row r="123" spans="1:11" x14ac:dyDescent="0.55000000000000004">
      <c r="A123">
        <v>18267</v>
      </c>
      <c r="B123" s="68">
        <v>43642</v>
      </c>
      <c r="C123" t="s">
        <v>438</v>
      </c>
      <c r="D123" t="s">
        <v>437</v>
      </c>
      <c r="E123">
        <v>53.229999542236328</v>
      </c>
      <c r="F123">
        <v>1.7587423324584961E-2</v>
      </c>
      <c r="G123" s="73">
        <f t="shared" si="1"/>
        <v>1.7497423324584961E-2</v>
      </c>
      <c r="H123" s="73">
        <f>VLOOKUP($B123,Dell_FF_factors!$A$2:$E$506,2,FALSE)</f>
        <v>-5.9999999999999995E-4</v>
      </c>
      <c r="I123" s="73">
        <f>VLOOKUP($B123,Dell_FF_factors!$A$2:$E$506,3,FALSE)</f>
        <v>-8.0000000000000004E-4</v>
      </c>
      <c r="J123" s="73">
        <f>VLOOKUP($B123,Dell_FF_factors!$A$2:$E$506,4,FALSE)</f>
        <v>2.3999999999999998E-3</v>
      </c>
      <c r="K123" s="73">
        <f>VLOOKUP($B123,Dell_FF_factors!$A$2:$E$506,5,FALSE)</f>
        <v>8.9999999999999992E-5</v>
      </c>
    </row>
    <row r="124" spans="1:11" x14ac:dyDescent="0.55000000000000004">
      <c r="A124">
        <v>18267</v>
      </c>
      <c r="B124" s="68">
        <v>43643</v>
      </c>
      <c r="C124" t="s">
        <v>438</v>
      </c>
      <c r="D124" t="s">
        <v>437</v>
      </c>
      <c r="E124">
        <v>52.209999084472656</v>
      </c>
      <c r="F124">
        <v>-1.9162135198712349E-2</v>
      </c>
      <c r="G124" s="73">
        <f t="shared" si="1"/>
        <v>-1.9252135198712349E-2</v>
      </c>
      <c r="H124" s="73">
        <f>VLOOKUP($B124,Dell_FF_factors!$A$2:$E$506,2,FALSE)</f>
        <v>6.0000000000000001E-3</v>
      </c>
      <c r="I124" s="73">
        <f>VLOOKUP($B124,Dell_FF_factors!$A$2:$E$506,3,FALSE)</f>
        <v>1.41E-2</v>
      </c>
      <c r="J124" s="73">
        <f>VLOOKUP($B124,Dell_FF_factors!$A$2:$E$506,4,FALSE)</f>
        <v>-1.1000000000000001E-3</v>
      </c>
      <c r="K124" s="73">
        <f>VLOOKUP($B124,Dell_FF_factors!$A$2:$E$506,5,FALSE)</f>
        <v>8.9999999999999992E-5</v>
      </c>
    </row>
    <row r="125" spans="1:11" x14ac:dyDescent="0.55000000000000004">
      <c r="A125">
        <v>18267</v>
      </c>
      <c r="B125" s="68">
        <v>43644</v>
      </c>
      <c r="C125" t="s">
        <v>438</v>
      </c>
      <c r="D125" t="s">
        <v>437</v>
      </c>
      <c r="E125">
        <v>50.799999237060547</v>
      </c>
      <c r="F125">
        <v>-2.7006318792700768E-2</v>
      </c>
      <c r="G125" s="73">
        <f t="shared" si="1"/>
        <v>-2.7096318792700767E-2</v>
      </c>
      <c r="H125" s="73">
        <f>VLOOKUP($B125,Dell_FF_factors!$A$2:$E$506,2,FALSE)</f>
        <v>6.8000000000000005E-3</v>
      </c>
      <c r="I125" s="73">
        <f>VLOOKUP($B125,Dell_FF_factors!$A$2:$E$506,3,FALSE)</f>
        <v>6.3E-3</v>
      </c>
      <c r="J125" s="73">
        <f>VLOOKUP($B125,Dell_FF_factors!$A$2:$E$506,4,FALSE)</f>
        <v>5.8999999999999999E-3</v>
      </c>
      <c r="K125" s="73">
        <f>VLOOKUP($B125,Dell_FF_factors!$A$2:$E$506,5,FALSE)</f>
        <v>8.9999999999999992E-5</v>
      </c>
    </row>
    <row r="126" spans="1:11" x14ac:dyDescent="0.55000000000000004">
      <c r="A126">
        <v>18267</v>
      </c>
      <c r="B126" s="68">
        <v>43647</v>
      </c>
      <c r="C126" t="s">
        <v>438</v>
      </c>
      <c r="D126" t="s">
        <v>437</v>
      </c>
      <c r="E126">
        <v>51.560001373291016</v>
      </c>
      <c r="F126">
        <v>1.4960671775043011E-2</v>
      </c>
      <c r="G126" s="73">
        <f t="shared" si="1"/>
        <v>1.4870671775043011E-2</v>
      </c>
      <c r="H126" s="73">
        <f>VLOOKUP($B126,Dell_FF_factors!$A$2:$E$506,2,FALSE)</f>
        <v>7.4999999999999997E-3</v>
      </c>
      <c r="I126" s="73">
        <f>VLOOKUP($B126,Dell_FF_factors!$A$2:$E$506,3,FALSE)</f>
        <v>-5.4000000000000003E-3</v>
      </c>
      <c r="J126" s="73">
        <f>VLOOKUP($B126,Dell_FF_factors!$A$2:$E$506,4,FALSE)</f>
        <v>-1.6000000000000001E-3</v>
      </c>
      <c r="K126" s="73">
        <f>VLOOKUP($B126,Dell_FF_factors!$A$2:$E$506,5,FALSE)</f>
        <v>8.9999999999999992E-5</v>
      </c>
    </row>
    <row r="127" spans="1:11" x14ac:dyDescent="0.55000000000000004">
      <c r="A127">
        <v>18267</v>
      </c>
      <c r="B127" s="68">
        <v>43648</v>
      </c>
      <c r="C127" t="s">
        <v>438</v>
      </c>
      <c r="D127" t="s">
        <v>437</v>
      </c>
      <c r="E127">
        <v>52.180000305175781</v>
      </c>
      <c r="F127">
        <v>1.2024804018437862E-2</v>
      </c>
      <c r="G127" s="73">
        <f t="shared" si="1"/>
        <v>1.1934804018437863E-2</v>
      </c>
      <c r="H127" s="73">
        <f>VLOOKUP($B127,Dell_FF_factors!$A$2:$E$506,2,FALSE)</f>
        <v>1.4000000000000002E-3</v>
      </c>
      <c r="I127" s="73">
        <f>VLOOKUP($B127,Dell_FF_factors!$A$2:$E$506,3,FALSE)</f>
        <v>-8.0000000000000002E-3</v>
      </c>
      <c r="J127" s="73">
        <f>VLOOKUP($B127,Dell_FF_factors!$A$2:$E$506,4,FALSE)</f>
        <v>-7.8000000000000005E-3</v>
      </c>
      <c r="K127" s="73">
        <f>VLOOKUP($B127,Dell_FF_factors!$A$2:$E$506,5,FALSE)</f>
        <v>8.9999999999999992E-5</v>
      </c>
    </row>
    <row r="128" spans="1:11" x14ac:dyDescent="0.55000000000000004">
      <c r="A128">
        <v>18267</v>
      </c>
      <c r="B128" s="68">
        <v>43649</v>
      </c>
      <c r="C128" t="s">
        <v>438</v>
      </c>
      <c r="D128" t="s">
        <v>437</v>
      </c>
      <c r="E128">
        <v>52.919998168945313</v>
      </c>
      <c r="F128">
        <v>1.4181638136506081E-2</v>
      </c>
      <c r="G128" s="73">
        <f t="shared" si="1"/>
        <v>1.4091638136506081E-2</v>
      </c>
      <c r="H128" s="73">
        <f>VLOOKUP($B128,Dell_FF_factors!$A$2:$E$506,2,FALSE)</f>
        <v>7.8000000000000005E-3</v>
      </c>
      <c r="I128" s="73">
        <f>VLOOKUP($B128,Dell_FF_factors!$A$2:$E$506,3,FALSE)</f>
        <v>-5.9999999999999995E-4</v>
      </c>
      <c r="J128" s="73">
        <f>VLOOKUP($B128,Dell_FF_factors!$A$2:$E$506,4,FALSE)</f>
        <v>-3.0999999999999999E-3</v>
      </c>
      <c r="K128" s="73">
        <f>VLOOKUP($B128,Dell_FF_factors!$A$2:$E$506,5,FALSE)</f>
        <v>8.9999999999999992E-5</v>
      </c>
    </row>
    <row r="129" spans="1:11" x14ac:dyDescent="0.55000000000000004">
      <c r="A129">
        <v>18267</v>
      </c>
      <c r="B129" s="68">
        <v>43651</v>
      </c>
      <c r="C129" t="s">
        <v>438</v>
      </c>
      <c r="D129" t="s">
        <v>437</v>
      </c>
      <c r="E129">
        <v>52.369998931884766</v>
      </c>
      <c r="F129">
        <v>-1.0393031872808933E-2</v>
      </c>
      <c r="G129" s="73">
        <f t="shared" si="1"/>
        <v>-1.0483031872808933E-2</v>
      </c>
      <c r="H129" s="73">
        <f>VLOOKUP($B129,Dell_FF_factors!$A$2:$E$506,2,FALSE)</f>
        <v>-1E-3</v>
      </c>
      <c r="I129" s="73">
        <f>VLOOKUP($B129,Dell_FF_factors!$A$2:$E$506,3,FALSE)</f>
        <v>1.6000000000000001E-3</v>
      </c>
      <c r="J129" s="73">
        <f>VLOOKUP($B129,Dell_FF_factors!$A$2:$E$506,4,FALSE)</f>
        <v>8.8999999999999999E-3</v>
      </c>
      <c r="K129" s="73">
        <f>VLOOKUP($B129,Dell_FF_factors!$A$2:$E$506,5,FALSE)</f>
        <v>8.9999999999999992E-5</v>
      </c>
    </row>
    <row r="130" spans="1:11" x14ac:dyDescent="0.55000000000000004">
      <c r="A130">
        <v>18267</v>
      </c>
      <c r="B130" s="68">
        <v>43654</v>
      </c>
      <c r="C130" t="s">
        <v>438</v>
      </c>
      <c r="D130" t="s">
        <v>437</v>
      </c>
      <c r="E130">
        <v>51.290000915527344</v>
      </c>
      <c r="F130">
        <v>-2.0622456446290016E-2</v>
      </c>
      <c r="G130" s="73">
        <f t="shared" si="1"/>
        <v>-2.0712456446290016E-2</v>
      </c>
      <c r="H130" s="73">
        <f>VLOOKUP($B130,Dell_FF_factors!$A$2:$E$506,2,FALSE)</f>
        <v>-5.7999999999999996E-3</v>
      </c>
      <c r="I130" s="73">
        <f>VLOOKUP($B130,Dell_FF_factors!$A$2:$E$506,3,FALSE)</f>
        <v>-4.4000000000000003E-3</v>
      </c>
      <c r="J130" s="73">
        <f>VLOOKUP($B130,Dell_FF_factors!$A$2:$E$506,4,FALSE)</f>
        <v>5.0000000000000001E-4</v>
      </c>
      <c r="K130" s="73">
        <f>VLOOKUP($B130,Dell_FF_factors!$A$2:$E$506,5,FALSE)</f>
        <v>8.9999999999999992E-5</v>
      </c>
    </row>
    <row r="131" spans="1:11" x14ac:dyDescent="0.55000000000000004">
      <c r="A131">
        <v>18267</v>
      </c>
      <c r="B131" s="68">
        <v>43655</v>
      </c>
      <c r="C131" t="s">
        <v>438</v>
      </c>
      <c r="D131" t="s">
        <v>437</v>
      </c>
      <c r="E131">
        <v>51.099998474121094</v>
      </c>
      <c r="F131">
        <v>-3.7044733762741089E-3</v>
      </c>
      <c r="G131" s="73">
        <f t="shared" ref="G131:G194" si="2">F131-K131</f>
        <v>-3.7944733762741087E-3</v>
      </c>
      <c r="H131" s="73">
        <f>VLOOKUP($B131,Dell_FF_factors!$A$2:$E$506,2,FALSE)</f>
        <v>1.8E-3</v>
      </c>
      <c r="I131" s="73">
        <f>VLOOKUP($B131,Dell_FF_factors!$A$2:$E$506,3,FALSE)</f>
        <v>-1.6000000000000001E-3</v>
      </c>
      <c r="J131" s="73">
        <f>VLOOKUP($B131,Dell_FF_factors!$A$2:$E$506,4,FALSE)</f>
        <v>-4.5000000000000005E-3</v>
      </c>
      <c r="K131" s="73">
        <f>VLOOKUP($B131,Dell_FF_factors!$A$2:$E$506,5,FALSE)</f>
        <v>8.9999999999999992E-5</v>
      </c>
    </row>
    <row r="132" spans="1:11" x14ac:dyDescent="0.55000000000000004">
      <c r="A132">
        <v>18267</v>
      </c>
      <c r="B132" s="68">
        <v>43656</v>
      </c>
      <c r="C132" t="s">
        <v>438</v>
      </c>
      <c r="D132" t="s">
        <v>437</v>
      </c>
      <c r="E132">
        <v>52.290000915527344</v>
      </c>
      <c r="F132">
        <v>2.3287719115614891E-2</v>
      </c>
      <c r="G132" s="73">
        <f t="shared" si="2"/>
        <v>2.3197719115614891E-2</v>
      </c>
      <c r="H132" s="73">
        <f>VLOOKUP($B132,Dell_FF_factors!$A$2:$E$506,2,FALSE)</f>
        <v>4.0000000000000001E-3</v>
      </c>
      <c r="I132" s="73">
        <f>VLOOKUP($B132,Dell_FF_factors!$A$2:$E$506,3,FALSE)</f>
        <v>-1.6000000000000001E-3</v>
      </c>
      <c r="J132" s="73">
        <f>VLOOKUP($B132,Dell_FF_factors!$A$2:$E$506,4,FALSE)</f>
        <v>-3.9000000000000003E-3</v>
      </c>
      <c r="K132" s="73">
        <f>VLOOKUP($B132,Dell_FF_factors!$A$2:$E$506,5,FALSE)</f>
        <v>8.9999999999999992E-5</v>
      </c>
    </row>
    <row r="133" spans="1:11" x14ac:dyDescent="0.55000000000000004">
      <c r="A133">
        <v>18267</v>
      </c>
      <c r="B133" s="68">
        <v>43657</v>
      </c>
      <c r="C133" t="s">
        <v>438</v>
      </c>
      <c r="D133" t="s">
        <v>437</v>
      </c>
      <c r="E133">
        <v>53.479999542236328</v>
      </c>
      <c r="F133">
        <v>2.2757669910788536E-2</v>
      </c>
      <c r="G133" s="73">
        <f t="shared" si="2"/>
        <v>2.2667669910788536E-2</v>
      </c>
      <c r="H133" s="73">
        <f>VLOOKUP($B133,Dell_FF_factors!$A$2:$E$506,2,FALSE)</f>
        <v>1.9E-3</v>
      </c>
      <c r="I133" s="73">
        <f>VLOOKUP($B133,Dell_FF_factors!$A$2:$E$506,3,FALSE)</f>
        <v>-8.0000000000000002E-3</v>
      </c>
      <c r="J133" s="73">
        <f>VLOOKUP($B133,Dell_FF_factors!$A$2:$E$506,4,FALSE)</f>
        <v>5.0000000000000001E-4</v>
      </c>
      <c r="K133" s="73">
        <f>VLOOKUP($B133,Dell_FF_factors!$A$2:$E$506,5,FALSE)</f>
        <v>8.9999999999999992E-5</v>
      </c>
    </row>
    <row r="134" spans="1:11" x14ac:dyDescent="0.55000000000000004">
      <c r="A134">
        <v>18267</v>
      </c>
      <c r="B134" s="68">
        <v>43658</v>
      </c>
      <c r="C134" t="s">
        <v>438</v>
      </c>
      <c r="D134" t="s">
        <v>437</v>
      </c>
      <c r="E134">
        <v>53.779998779296875</v>
      </c>
      <c r="F134">
        <v>5.6095593608915806E-3</v>
      </c>
      <c r="G134" s="73">
        <f t="shared" si="2"/>
        <v>5.5195593608915808E-3</v>
      </c>
      <c r="H134" s="73">
        <f>VLOOKUP($B134,Dell_FF_factors!$A$2:$E$506,2,FALSE)</f>
        <v>5.3E-3</v>
      </c>
      <c r="I134" s="73">
        <f>VLOOKUP($B134,Dell_FF_factors!$A$2:$E$506,3,FALSE)</f>
        <v>2E-3</v>
      </c>
      <c r="J134" s="73">
        <f>VLOOKUP($B134,Dell_FF_factors!$A$2:$E$506,4,FALSE)</f>
        <v>4.0000000000000001E-3</v>
      </c>
      <c r="K134" s="73">
        <f>VLOOKUP($B134,Dell_FF_factors!$A$2:$E$506,5,FALSE)</f>
        <v>8.9999999999999992E-5</v>
      </c>
    </row>
    <row r="135" spans="1:11" x14ac:dyDescent="0.55000000000000004">
      <c r="A135">
        <v>18267</v>
      </c>
      <c r="B135" s="68">
        <v>43661</v>
      </c>
      <c r="C135" t="s">
        <v>438</v>
      </c>
      <c r="D135" t="s">
        <v>437</v>
      </c>
      <c r="E135">
        <v>55.220001220703125</v>
      </c>
      <c r="F135">
        <v>2.6775799691677094E-2</v>
      </c>
      <c r="G135" s="73">
        <f t="shared" si="2"/>
        <v>2.6685799691677094E-2</v>
      </c>
      <c r="H135" s="73">
        <f>VLOOKUP($B135,Dell_FF_factors!$A$2:$E$506,2,FALSE)</f>
        <v>-4.0000000000000002E-4</v>
      </c>
      <c r="I135" s="73">
        <f>VLOOKUP($B135,Dell_FF_factors!$A$2:$E$506,3,FALSE)</f>
        <v>-3.8E-3</v>
      </c>
      <c r="J135" s="73">
        <f>VLOOKUP($B135,Dell_FF_factors!$A$2:$E$506,4,FALSE)</f>
        <v>-1.01E-2</v>
      </c>
      <c r="K135" s="73">
        <f>VLOOKUP($B135,Dell_FF_factors!$A$2:$E$506,5,FALSE)</f>
        <v>8.9999999999999992E-5</v>
      </c>
    </row>
    <row r="136" spans="1:11" x14ac:dyDescent="0.55000000000000004">
      <c r="A136">
        <v>18267</v>
      </c>
      <c r="B136" s="68">
        <v>43662</v>
      </c>
      <c r="C136" t="s">
        <v>438</v>
      </c>
      <c r="D136" t="s">
        <v>437</v>
      </c>
      <c r="E136">
        <v>56.009998321533203</v>
      </c>
      <c r="F136">
        <v>1.4306358061730862E-2</v>
      </c>
      <c r="G136" s="73">
        <f t="shared" si="2"/>
        <v>1.4216358061730862E-2</v>
      </c>
      <c r="H136" s="73">
        <f>VLOOKUP($B136,Dell_FF_factors!$A$2:$E$506,2,FALSE)</f>
        <v>-3.2000000000000002E-3</v>
      </c>
      <c r="I136" s="73">
        <f>VLOOKUP($B136,Dell_FF_factors!$A$2:$E$506,3,FALSE)</f>
        <v>3.4000000000000002E-3</v>
      </c>
      <c r="J136" s="73">
        <f>VLOOKUP($B136,Dell_FF_factors!$A$2:$E$506,4,FALSE)</f>
        <v>1.2999999999999999E-3</v>
      </c>
      <c r="K136" s="73">
        <f>VLOOKUP($B136,Dell_FF_factors!$A$2:$E$506,5,FALSE)</f>
        <v>8.9999999999999992E-5</v>
      </c>
    </row>
    <row r="137" spans="1:11" x14ac:dyDescent="0.55000000000000004">
      <c r="A137">
        <v>18267</v>
      </c>
      <c r="B137" s="68">
        <v>43663</v>
      </c>
      <c r="C137" t="s">
        <v>438</v>
      </c>
      <c r="D137" t="s">
        <v>437</v>
      </c>
      <c r="E137">
        <v>56.5</v>
      </c>
      <c r="F137">
        <v>8.7484680116176605E-3</v>
      </c>
      <c r="G137" s="73">
        <f t="shared" si="2"/>
        <v>8.6584680116176607E-3</v>
      </c>
      <c r="H137" s="73">
        <f>VLOOKUP($B137,Dell_FF_factors!$A$2:$E$506,2,FALSE)</f>
        <v>-6.4000000000000003E-3</v>
      </c>
      <c r="I137" s="73">
        <f>VLOOKUP($B137,Dell_FF_factors!$A$2:$E$506,3,FALSE)</f>
        <v>-1.5E-3</v>
      </c>
      <c r="J137" s="73">
        <f>VLOOKUP($B137,Dell_FF_factors!$A$2:$E$506,4,FALSE)</f>
        <v>-6.5000000000000006E-3</v>
      </c>
      <c r="K137" s="73">
        <f>VLOOKUP($B137,Dell_FF_factors!$A$2:$E$506,5,FALSE)</f>
        <v>8.9999999999999992E-5</v>
      </c>
    </row>
    <row r="138" spans="1:11" x14ac:dyDescent="0.55000000000000004">
      <c r="A138">
        <v>18267</v>
      </c>
      <c r="B138" s="68">
        <v>43664</v>
      </c>
      <c r="C138" t="s">
        <v>438</v>
      </c>
      <c r="D138" t="s">
        <v>437</v>
      </c>
      <c r="E138">
        <v>57.389999389648438</v>
      </c>
      <c r="F138">
        <v>1.5752201899886131E-2</v>
      </c>
      <c r="G138" s="73">
        <f t="shared" si="2"/>
        <v>1.5662201899886131E-2</v>
      </c>
      <c r="H138" s="73">
        <f>VLOOKUP($B138,Dell_FF_factors!$A$2:$E$506,2,FALSE)</f>
        <v>3.4999999999999996E-3</v>
      </c>
      <c r="I138" s="73">
        <f>VLOOKUP($B138,Dell_FF_factors!$A$2:$E$506,3,FALSE)</f>
        <v>-3.2000000000000002E-3</v>
      </c>
      <c r="J138" s="73">
        <f>VLOOKUP($B138,Dell_FF_factors!$A$2:$E$506,4,FALSE)</f>
        <v>0</v>
      </c>
      <c r="K138" s="73">
        <f>VLOOKUP($B138,Dell_FF_factors!$A$2:$E$506,5,FALSE)</f>
        <v>8.9999999999999992E-5</v>
      </c>
    </row>
    <row r="139" spans="1:11" x14ac:dyDescent="0.55000000000000004">
      <c r="A139">
        <v>18267</v>
      </c>
      <c r="B139" s="68">
        <v>43665</v>
      </c>
      <c r="C139" t="s">
        <v>438</v>
      </c>
      <c r="D139" t="s">
        <v>437</v>
      </c>
      <c r="E139">
        <v>56.799999237060547</v>
      </c>
      <c r="F139">
        <v>-1.0280539281666279E-2</v>
      </c>
      <c r="G139" s="73">
        <f t="shared" si="2"/>
        <v>-1.0370539281666279E-2</v>
      </c>
      <c r="H139" s="73">
        <f>VLOOKUP($B139,Dell_FF_factors!$A$2:$E$506,2,FALSE)</f>
        <v>-5.6000000000000008E-3</v>
      </c>
      <c r="I139" s="73">
        <f>VLOOKUP($B139,Dell_FF_factors!$A$2:$E$506,3,FALSE)</f>
        <v>1.5E-3</v>
      </c>
      <c r="J139" s="73">
        <f>VLOOKUP($B139,Dell_FF_factors!$A$2:$E$506,4,FALSE)</f>
        <v>8.6999999999999994E-3</v>
      </c>
      <c r="K139" s="73">
        <f>VLOOKUP($B139,Dell_FF_factors!$A$2:$E$506,5,FALSE)</f>
        <v>8.9999999999999992E-5</v>
      </c>
    </row>
    <row r="140" spans="1:11" x14ac:dyDescent="0.55000000000000004">
      <c r="A140">
        <v>18267</v>
      </c>
      <c r="B140" s="68">
        <v>43668</v>
      </c>
      <c r="C140" t="s">
        <v>438</v>
      </c>
      <c r="D140" t="s">
        <v>437</v>
      </c>
      <c r="E140">
        <v>56.419998168945313</v>
      </c>
      <c r="F140">
        <v>-6.6901599057018757E-3</v>
      </c>
      <c r="G140" s="73">
        <f t="shared" si="2"/>
        <v>-6.7801599057018755E-3</v>
      </c>
      <c r="H140" s="73">
        <f>VLOOKUP($B140,Dell_FF_factors!$A$2:$E$506,2,FALSE)</f>
        <v>2.5000000000000001E-3</v>
      </c>
      <c r="I140" s="73">
        <f>VLOOKUP($B140,Dell_FF_factors!$A$2:$E$506,3,FALSE)</f>
        <v>-4.4000000000000003E-3</v>
      </c>
      <c r="J140" s="73">
        <f>VLOOKUP($B140,Dell_FF_factors!$A$2:$E$506,4,FALSE)</f>
        <v>-4.8999999999999998E-3</v>
      </c>
      <c r="K140" s="73">
        <f>VLOOKUP($B140,Dell_FF_factors!$A$2:$E$506,5,FALSE)</f>
        <v>8.9999999999999992E-5</v>
      </c>
    </row>
    <row r="141" spans="1:11" x14ac:dyDescent="0.55000000000000004">
      <c r="A141">
        <v>18267</v>
      </c>
      <c r="B141" s="68">
        <v>43669</v>
      </c>
      <c r="C141" t="s">
        <v>438</v>
      </c>
      <c r="D141" t="s">
        <v>437</v>
      </c>
      <c r="E141">
        <v>55.459999084472656</v>
      </c>
      <c r="F141">
        <v>-1.7015228047966957E-2</v>
      </c>
      <c r="G141" s="73">
        <f t="shared" si="2"/>
        <v>-1.7105228047966957E-2</v>
      </c>
      <c r="H141" s="73">
        <f>VLOOKUP($B141,Dell_FF_factors!$A$2:$E$506,2,FALSE)</f>
        <v>6.5000000000000006E-3</v>
      </c>
      <c r="I141" s="73">
        <f>VLOOKUP($B141,Dell_FF_factors!$A$2:$E$506,3,FALSE)</f>
        <v>-2.0999999999999999E-3</v>
      </c>
      <c r="J141" s="73">
        <f>VLOOKUP($B141,Dell_FF_factors!$A$2:$E$506,4,FALSE)</f>
        <v>7.9000000000000008E-3</v>
      </c>
      <c r="K141" s="73">
        <f>VLOOKUP($B141,Dell_FF_factors!$A$2:$E$506,5,FALSE)</f>
        <v>8.9999999999999992E-5</v>
      </c>
    </row>
    <row r="142" spans="1:11" x14ac:dyDescent="0.55000000000000004">
      <c r="A142">
        <v>18267</v>
      </c>
      <c r="B142" s="68">
        <v>43670</v>
      </c>
      <c r="C142" t="s">
        <v>438</v>
      </c>
      <c r="D142" t="s">
        <v>437</v>
      </c>
      <c r="E142">
        <v>56.220001220703125</v>
      </c>
      <c r="F142">
        <v>1.3703608885407448E-2</v>
      </c>
      <c r="G142" s="73">
        <f t="shared" si="2"/>
        <v>1.3613608885407448E-2</v>
      </c>
      <c r="H142" s="73">
        <f>VLOOKUP($B142,Dell_FF_factors!$A$2:$E$506,2,FALSE)</f>
        <v>6.6E-3</v>
      </c>
      <c r="I142" s="73">
        <f>VLOOKUP($B142,Dell_FF_factors!$A$2:$E$506,3,FALSE)</f>
        <v>7.4999999999999997E-3</v>
      </c>
      <c r="J142" s="73">
        <f>VLOOKUP($B142,Dell_FF_factors!$A$2:$E$506,4,FALSE)</f>
        <v>8.3000000000000001E-3</v>
      </c>
      <c r="K142" s="73">
        <f>VLOOKUP($B142,Dell_FF_factors!$A$2:$E$506,5,FALSE)</f>
        <v>8.9999999999999992E-5</v>
      </c>
    </row>
    <row r="143" spans="1:11" x14ac:dyDescent="0.55000000000000004">
      <c r="A143">
        <v>18267</v>
      </c>
      <c r="B143" s="68">
        <v>43671</v>
      </c>
      <c r="C143" t="s">
        <v>438</v>
      </c>
      <c r="D143" t="s">
        <v>437</v>
      </c>
      <c r="E143">
        <v>55.069999694824219</v>
      </c>
      <c r="F143">
        <v>-2.0455380901694298E-2</v>
      </c>
      <c r="G143" s="73">
        <f t="shared" si="2"/>
        <v>-2.0545380901694298E-2</v>
      </c>
      <c r="H143" s="73">
        <f>VLOOKUP($B143,Dell_FF_factors!$A$2:$E$506,2,FALSE)</f>
        <v>-6.3E-3</v>
      </c>
      <c r="I143" s="73">
        <f>VLOOKUP($B143,Dell_FF_factors!$A$2:$E$506,3,FALSE)</f>
        <v>-6.8999999999999999E-3</v>
      </c>
      <c r="J143" s="73">
        <f>VLOOKUP($B143,Dell_FF_factors!$A$2:$E$506,4,FALSE)</f>
        <v>-1.9E-3</v>
      </c>
      <c r="K143" s="73">
        <f>VLOOKUP($B143,Dell_FF_factors!$A$2:$E$506,5,FALSE)</f>
        <v>8.9999999999999992E-5</v>
      </c>
    </row>
    <row r="144" spans="1:11" x14ac:dyDescent="0.55000000000000004">
      <c r="A144">
        <v>18267</v>
      </c>
      <c r="B144" s="68">
        <v>43672</v>
      </c>
      <c r="C144" t="s">
        <v>438</v>
      </c>
      <c r="D144" t="s">
        <v>437</v>
      </c>
      <c r="E144">
        <v>55.279998779296875</v>
      </c>
      <c r="F144">
        <v>3.8133119232952595E-3</v>
      </c>
      <c r="G144" s="73">
        <f t="shared" si="2"/>
        <v>3.7233119232952597E-3</v>
      </c>
      <c r="H144" s="73">
        <f>VLOOKUP($B144,Dell_FF_factors!$A$2:$E$506,2,FALSE)</f>
        <v>8.199999999999999E-3</v>
      </c>
      <c r="I144" s="73">
        <f>VLOOKUP($B144,Dell_FF_factors!$A$2:$E$506,3,FALSE)</f>
        <v>4.0000000000000001E-3</v>
      </c>
      <c r="J144" s="73">
        <f>VLOOKUP($B144,Dell_FF_factors!$A$2:$E$506,4,FALSE)</f>
        <v>-2E-3</v>
      </c>
      <c r="K144" s="73">
        <f>VLOOKUP($B144,Dell_FF_factors!$A$2:$E$506,5,FALSE)</f>
        <v>8.9999999999999992E-5</v>
      </c>
    </row>
    <row r="145" spans="1:11" x14ac:dyDescent="0.55000000000000004">
      <c r="A145">
        <v>18267</v>
      </c>
      <c r="B145" s="68">
        <v>43675</v>
      </c>
      <c r="C145" t="s">
        <v>438</v>
      </c>
      <c r="D145" t="s">
        <v>437</v>
      </c>
      <c r="E145">
        <v>55.970001220703125</v>
      </c>
      <c r="F145">
        <v>1.2481954880058765E-2</v>
      </c>
      <c r="G145" s="73">
        <f t="shared" si="2"/>
        <v>1.2391954880058766E-2</v>
      </c>
      <c r="H145" s="73">
        <f>VLOOKUP($B145,Dell_FF_factors!$A$2:$E$506,2,FALSE)</f>
        <v>-3.2000000000000002E-3</v>
      </c>
      <c r="I145" s="73">
        <f>VLOOKUP($B145,Dell_FF_factors!$A$2:$E$506,3,FALSE)</f>
        <v>-3.2000000000000002E-3</v>
      </c>
      <c r="J145" s="73">
        <f>VLOOKUP($B145,Dell_FF_factors!$A$2:$E$506,4,FALSE)</f>
        <v>-4.4000000000000003E-3</v>
      </c>
      <c r="K145" s="73">
        <f>VLOOKUP($B145,Dell_FF_factors!$A$2:$E$506,5,FALSE)</f>
        <v>8.9999999999999992E-5</v>
      </c>
    </row>
    <row r="146" spans="1:11" x14ac:dyDescent="0.55000000000000004">
      <c r="A146">
        <v>18267</v>
      </c>
      <c r="B146" s="68">
        <v>43676</v>
      </c>
      <c r="C146" t="s">
        <v>438</v>
      </c>
      <c r="D146" t="s">
        <v>437</v>
      </c>
      <c r="E146">
        <v>57.229999542236328</v>
      </c>
      <c r="F146">
        <v>2.2512029856443405E-2</v>
      </c>
      <c r="G146" s="73">
        <f t="shared" si="2"/>
        <v>2.2422029856443405E-2</v>
      </c>
      <c r="H146" s="73">
        <f>VLOOKUP($B146,Dell_FF_factors!$A$2:$E$506,2,FALSE)</f>
        <v>-1.7000000000000001E-3</v>
      </c>
      <c r="I146" s="73">
        <f>VLOOKUP($B146,Dell_FF_factors!$A$2:$E$506,3,FALSE)</f>
        <v>1.32E-2</v>
      </c>
      <c r="J146" s="73">
        <f>VLOOKUP($B146,Dell_FF_factors!$A$2:$E$506,4,FALSE)</f>
        <v>8.3999999999999995E-3</v>
      </c>
      <c r="K146" s="73">
        <f>VLOOKUP($B146,Dell_FF_factors!$A$2:$E$506,5,FALSE)</f>
        <v>8.9999999999999992E-5</v>
      </c>
    </row>
    <row r="147" spans="1:11" x14ac:dyDescent="0.55000000000000004">
      <c r="A147">
        <v>18267</v>
      </c>
      <c r="B147" s="68">
        <v>43677</v>
      </c>
      <c r="C147" t="s">
        <v>438</v>
      </c>
      <c r="D147" t="s">
        <v>437</v>
      </c>
      <c r="E147">
        <v>57.740001678466797</v>
      </c>
      <c r="F147">
        <v>8.91144759953022E-3</v>
      </c>
      <c r="G147" s="73">
        <f t="shared" si="2"/>
        <v>8.8214475995302202E-3</v>
      </c>
      <c r="H147" s="73">
        <f>VLOOKUP($B147,Dell_FF_factors!$A$2:$E$506,2,FALSE)</f>
        <v>-1.09E-2</v>
      </c>
      <c r="I147" s="73">
        <f>VLOOKUP($B147,Dell_FF_factors!$A$2:$E$506,3,FALSE)</f>
        <v>1.1999999999999999E-3</v>
      </c>
      <c r="J147" s="73">
        <f>VLOOKUP($B147,Dell_FF_factors!$A$2:$E$506,4,FALSE)</f>
        <v>6.0000000000000001E-3</v>
      </c>
      <c r="K147" s="73">
        <f>VLOOKUP($B147,Dell_FF_factors!$A$2:$E$506,5,FALSE)</f>
        <v>8.9999999999999992E-5</v>
      </c>
    </row>
    <row r="148" spans="1:11" x14ac:dyDescent="0.55000000000000004">
      <c r="A148">
        <v>18267</v>
      </c>
      <c r="B148" s="68">
        <v>43678</v>
      </c>
      <c r="C148" t="s">
        <v>438</v>
      </c>
      <c r="D148" t="s">
        <v>437</v>
      </c>
      <c r="E148">
        <v>57.689998626708984</v>
      </c>
      <c r="F148">
        <v>-8.6600362556055188E-4</v>
      </c>
      <c r="G148" s="73">
        <f t="shared" si="2"/>
        <v>-9.3600362556055185E-4</v>
      </c>
      <c r="H148" s="73">
        <f>VLOOKUP($B148,Dell_FF_factors!$A$2:$E$506,2,FALSE)</f>
        <v>-1.04E-2</v>
      </c>
      <c r="I148" s="73">
        <f>VLOOKUP($B148,Dell_FF_factors!$A$2:$E$506,3,FALSE)</f>
        <v>-4.7999999999999996E-3</v>
      </c>
      <c r="J148" s="73">
        <f>VLOOKUP($B148,Dell_FF_factors!$A$2:$E$506,4,FALSE)</f>
        <v>-1.8600000000000002E-2</v>
      </c>
      <c r="K148" s="73">
        <f>VLOOKUP($B148,Dell_FF_factors!$A$2:$E$506,5,FALSE)</f>
        <v>7.0000000000000007E-5</v>
      </c>
    </row>
    <row r="149" spans="1:11" x14ac:dyDescent="0.55000000000000004">
      <c r="A149">
        <v>18267</v>
      </c>
      <c r="B149" s="68">
        <v>43679</v>
      </c>
      <c r="C149" t="s">
        <v>438</v>
      </c>
      <c r="D149" t="s">
        <v>437</v>
      </c>
      <c r="E149">
        <v>52.409999847412109</v>
      </c>
      <c r="F149">
        <v>-9.1523639857769012E-2</v>
      </c>
      <c r="G149" s="73">
        <f t="shared" si="2"/>
        <v>-9.1593639857769013E-2</v>
      </c>
      <c r="H149" s="73">
        <f>VLOOKUP($B149,Dell_FF_factors!$A$2:$E$506,2,FALSE)</f>
        <v>-8.6999999999999994E-3</v>
      </c>
      <c r="I149" s="73">
        <f>VLOOKUP($B149,Dell_FF_factors!$A$2:$E$506,3,FALSE)</f>
        <v>-3.2000000000000002E-3</v>
      </c>
      <c r="J149" s="73">
        <f>VLOOKUP($B149,Dell_FF_factors!$A$2:$E$506,4,FALSE)</f>
        <v>5.9999999999999995E-4</v>
      </c>
      <c r="K149" s="73">
        <f>VLOOKUP($B149,Dell_FF_factors!$A$2:$E$506,5,FALSE)</f>
        <v>7.0000000000000007E-5</v>
      </c>
    </row>
    <row r="150" spans="1:11" x14ac:dyDescent="0.55000000000000004">
      <c r="A150">
        <v>18267</v>
      </c>
      <c r="B150" s="68">
        <v>43682</v>
      </c>
      <c r="C150" t="s">
        <v>438</v>
      </c>
      <c r="D150" t="s">
        <v>437</v>
      </c>
      <c r="E150">
        <v>50.419998168945313</v>
      </c>
      <c r="F150">
        <v>-3.7969883531332016E-2</v>
      </c>
      <c r="G150" s="73">
        <f t="shared" si="2"/>
        <v>-3.8039883531332017E-2</v>
      </c>
      <c r="H150" s="73">
        <f>VLOOKUP($B150,Dell_FF_factors!$A$2:$E$506,2,FALSE)</f>
        <v>-3.0699999999999998E-2</v>
      </c>
      <c r="I150" s="73">
        <f>VLOOKUP($B150,Dell_FF_factors!$A$2:$E$506,3,FALSE)</f>
        <v>-2.9999999999999997E-4</v>
      </c>
      <c r="J150" s="73">
        <f>VLOOKUP($B150,Dell_FF_factors!$A$2:$E$506,4,FALSE)</f>
        <v>1E-4</v>
      </c>
      <c r="K150" s="73">
        <f>VLOOKUP($B150,Dell_FF_factors!$A$2:$E$506,5,FALSE)</f>
        <v>7.0000000000000007E-5</v>
      </c>
    </row>
    <row r="151" spans="1:11" x14ac:dyDescent="0.55000000000000004">
      <c r="A151">
        <v>18267</v>
      </c>
      <c r="B151" s="68">
        <v>43683</v>
      </c>
      <c r="C151" t="s">
        <v>438</v>
      </c>
      <c r="D151" t="s">
        <v>437</v>
      </c>
      <c r="E151">
        <v>50.770000457763672</v>
      </c>
      <c r="F151">
        <v>6.9417352788150311E-3</v>
      </c>
      <c r="G151" s="73">
        <f t="shared" si="2"/>
        <v>6.8717352788150313E-3</v>
      </c>
      <c r="H151" s="73">
        <f>VLOOKUP($B151,Dell_FF_factors!$A$2:$E$506,2,FALSE)</f>
        <v>1.29E-2</v>
      </c>
      <c r="I151" s="73">
        <f>VLOOKUP($B151,Dell_FF_factors!$A$2:$E$506,3,FALSE)</f>
        <v>-4.3E-3</v>
      </c>
      <c r="J151" s="73">
        <f>VLOOKUP($B151,Dell_FF_factors!$A$2:$E$506,4,FALSE)</f>
        <v>-5.5000000000000005E-3</v>
      </c>
      <c r="K151" s="73">
        <f>VLOOKUP($B151,Dell_FF_factors!$A$2:$E$506,5,FALSE)</f>
        <v>7.0000000000000007E-5</v>
      </c>
    </row>
    <row r="152" spans="1:11" x14ac:dyDescent="0.55000000000000004">
      <c r="A152">
        <v>18267</v>
      </c>
      <c r="B152" s="68">
        <v>43684</v>
      </c>
      <c r="C152" t="s">
        <v>438</v>
      </c>
      <c r="D152" t="s">
        <v>437</v>
      </c>
      <c r="E152">
        <v>50.380001068115234</v>
      </c>
      <c r="F152">
        <v>-7.681689690798521E-3</v>
      </c>
      <c r="G152" s="73">
        <f t="shared" si="2"/>
        <v>-7.7516896907985208E-3</v>
      </c>
      <c r="H152" s="73">
        <f>VLOOKUP($B152,Dell_FF_factors!$A$2:$E$506,2,FALSE)</f>
        <v>7.000000000000001E-4</v>
      </c>
      <c r="I152" s="73">
        <f>VLOOKUP($B152,Dell_FF_factors!$A$2:$E$506,3,FALSE)</f>
        <v>8.9999999999999998E-4</v>
      </c>
      <c r="J152" s="73">
        <f>VLOOKUP($B152,Dell_FF_factors!$A$2:$E$506,4,FALSE)</f>
        <v>-9.0000000000000011E-3</v>
      </c>
      <c r="K152" s="73">
        <f>VLOOKUP($B152,Dell_FF_factors!$A$2:$E$506,5,FALSE)</f>
        <v>7.0000000000000007E-5</v>
      </c>
    </row>
    <row r="153" spans="1:11" x14ac:dyDescent="0.55000000000000004">
      <c r="A153">
        <v>18267</v>
      </c>
      <c r="B153" s="68">
        <v>43685</v>
      </c>
      <c r="C153" t="s">
        <v>438</v>
      </c>
      <c r="D153" t="s">
        <v>437</v>
      </c>
      <c r="E153">
        <v>51.330001831054688</v>
      </c>
      <c r="F153">
        <v>1.8856704235076904E-2</v>
      </c>
      <c r="G153" s="73">
        <f t="shared" si="2"/>
        <v>1.8786704235076904E-2</v>
      </c>
      <c r="H153" s="73">
        <f>VLOOKUP($B153,Dell_FF_factors!$A$2:$E$506,2,FALSE)</f>
        <v>1.9699999999999999E-2</v>
      </c>
      <c r="I153" s="73">
        <f>VLOOKUP($B153,Dell_FF_factors!$A$2:$E$506,3,FALSE)</f>
        <v>8.9999999999999998E-4</v>
      </c>
      <c r="J153" s="73">
        <f>VLOOKUP($B153,Dell_FF_factors!$A$2:$E$506,4,FALSE)</f>
        <v>-3.3E-3</v>
      </c>
      <c r="K153" s="73">
        <f>VLOOKUP($B153,Dell_FF_factors!$A$2:$E$506,5,FALSE)</f>
        <v>7.0000000000000007E-5</v>
      </c>
    </row>
    <row r="154" spans="1:11" x14ac:dyDescent="0.55000000000000004">
      <c r="A154">
        <v>18267</v>
      </c>
      <c r="B154" s="68">
        <v>43686</v>
      </c>
      <c r="C154" t="s">
        <v>438</v>
      </c>
      <c r="D154" t="s">
        <v>437</v>
      </c>
      <c r="E154">
        <v>50.430000305175781</v>
      </c>
      <c r="F154">
        <v>-1.7533635720610619E-2</v>
      </c>
      <c r="G154" s="73">
        <f t="shared" si="2"/>
        <v>-1.7603635720610619E-2</v>
      </c>
      <c r="H154" s="73">
        <f>VLOOKUP($B154,Dell_FF_factors!$A$2:$E$506,2,FALSE)</f>
        <v>-7.8000000000000005E-3</v>
      </c>
      <c r="I154" s="73">
        <f>VLOOKUP($B154,Dell_FF_factors!$A$2:$E$506,3,FALSE)</f>
        <v>-4.1999999999999997E-3</v>
      </c>
      <c r="J154" s="73">
        <f>VLOOKUP($B154,Dell_FF_factors!$A$2:$E$506,4,FALSE)</f>
        <v>-2.5000000000000001E-3</v>
      </c>
      <c r="K154" s="73">
        <f>VLOOKUP($B154,Dell_FF_factors!$A$2:$E$506,5,FALSE)</f>
        <v>7.0000000000000007E-5</v>
      </c>
    </row>
    <row r="155" spans="1:11" x14ac:dyDescent="0.55000000000000004">
      <c r="A155">
        <v>18267</v>
      </c>
      <c r="B155" s="68">
        <v>43689</v>
      </c>
      <c r="C155" t="s">
        <v>438</v>
      </c>
      <c r="D155" t="s">
        <v>437</v>
      </c>
      <c r="E155">
        <v>49.509998321533203</v>
      </c>
      <c r="F155">
        <v>-1.8243148922920227E-2</v>
      </c>
      <c r="G155" s="73">
        <f t="shared" si="2"/>
        <v>-1.8313148922920228E-2</v>
      </c>
      <c r="H155" s="73">
        <f>VLOOKUP($B155,Dell_FF_factors!$A$2:$E$506,2,FALSE)</f>
        <v>-1.32E-2</v>
      </c>
      <c r="I155" s="73">
        <f>VLOOKUP($B155,Dell_FF_factors!$A$2:$E$506,3,FALSE)</f>
        <v>2.8000000000000004E-3</v>
      </c>
      <c r="J155" s="73">
        <f>VLOOKUP($B155,Dell_FF_factors!$A$2:$E$506,4,FALSE)</f>
        <v>-2.8000000000000004E-3</v>
      </c>
      <c r="K155" s="73">
        <f>VLOOKUP($B155,Dell_FF_factors!$A$2:$E$506,5,FALSE)</f>
        <v>7.0000000000000007E-5</v>
      </c>
    </row>
    <row r="156" spans="1:11" x14ac:dyDescent="0.55000000000000004">
      <c r="A156">
        <v>18267</v>
      </c>
      <c r="B156" s="68">
        <v>43690</v>
      </c>
      <c r="C156" t="s">
        <v>438</v>
      </c>
      <c r="D156" t="s">
        <v>437</v>
      </c>
      <c r="E156">
        <v>49.520000457763672</v>
      </c>
      <c r="F156">
        <v>2.0202255109325051E-4</v>
      </c>
      <c r="G156" s="73">
        <f t="shared" si="2"/>
        <v>1.3202255109325049E-4</v>
      </c>
      <c r="H156" s="73">
        <f>VLOOKUP($B156,Dell_FF_factors!$A$2:$E$506,2,FALSE)</f>
        <v>1.47E-2</v>
      </c>
      <c r="I156" s="73">
        <f>VLOOKUP($B156,Dell_FF_factors!$A$2:$E$506,3,FALSE)</f>
        <v>-1.5E-3</v>
      </c>
      <c r="J156" s="73">
        <f>VLOOKUP($B156,Dell_FF_factors!$A$2:$E$506,4,FALSE)</f>
        <v>-5.4000000000000003E-3</v>
      </c>
      <c r="K156" s="73">
        <f>VLOOKUP($B156,Dell_FF_factors!$A$2:$E$506,5,FALSE)</f>
        <v>7.0000000000000007E-5</v>
      </c>
    </row>
    <row r="157" spans="1:11" x14ac:dyDescent="0.55000000000000004">
      <c r="A157">
        <v>18267</v>
      </c>
      <c r="B157" s="68">
        <v>43691</v>
      </c>
      <c r="C157" t="s">
        <v>438</v>
      </c>
      <c r="D157" t="s">
        <v>437</v>
      </c>
      <c r="E157">
        <v>48.599998474121094</v>
      </c>
      <c r="F157">
        <v>-1.8578391522169113E-2</v>
      </c>
      <c r="G157" s="73">
        <f t="shared" si="2"/>
        <v>-1.8648391522169114E-2</v>
      </c>
      <c r="H157" s="73">
        <f>VLOOKUP($B157,Dell_FF_factors!$A$2:$E$506,2,FALSE)</f>
        <v>-2.9500000000000002E-2</v>
      </c>
      <c r="I157" s="73">
        <f>VLOOKUP($B157,Dell_FF_factors!$A$2:$E$506,3,FALSE)</f>
        <v>2.0999999999999999E-3</v>
      </c>
      <c r="J157" s="73">
        <f>VLOOKUP($B157,Dell_FF_factors!$A$2:$E$506,4,FALSE)</f>
        <v>-5.0000000000000001E-3</v>
      </c>
      <c r="K157" s="73">
        <f>VLOOKUP($B157,Dell_FF_factors!$A$2:$E$506,5,FALSE)</f>
        <v>7.0000000000000007E-5</v>
      </c>
    </row>
    <row r="158" spans="1:11" x14ac:dyDescent="0.55000000000000004">
      <c r="A158">
        <v>18267</v>
      </c>
      <c r="B158" s="68">
        <v>43692</v>
      </c>
      <c r="C158" t="s">
        <v>438</v>
      </c>
      <c r="D158" t="s">
        <v>437</v>
      </c>
      <c r="E158">
        <v>46.900001525878906</v>
      </c>
      <c r="F158">
        <v>-3.4979362040758133E-2</v>
      </c>
      <c r="G158" s="73">
        <f t="shared" si="2"/>
        <v>-3.5049362040758134E-2</v>
      </c>
      <c r="H158" s="73">
        <f>VLOOKUP($B158,Dell_FF_factors!$A$2:$E$506,2,FALSE)</f>
        <v>1.6000000000000001E-3</v>
      </c>
      <c r="I158" s="73">
        <f>VLOOKUP($B158,Dell_FF_factors!$A$2:$E$506,3,FALSE)</f>
        <v>-6.1999999999999998E-3</v>
      </c>
      <c r="J158" s="73">
        <f>VLOOKUP($B158,Dell_FF_factors!$A$2:$E$506,4,FALSE)</f>
        <v>-5.3E-3</v>
      </c>
      <c r="K158" s="73">
        <f>VLOOKUP($B158,Dell_FF_factors!$A$2:$E$506,5,FALSE)</f>
        <v>7.0000000000000007E-5</v>
      </c>
    </row>
    <row r="159" spans="1:11" x14ac:dyDescent="0.55000000000000004">
      <c r="A159">
        <v>18267</v>
      </c>
      <c r="B159" s="68">
        <v>43693</v>
      </c>
      <c r="C159" t="s">
        <v>438</v>
      </c>
      <c r="D159" t="s">
        <v>437</v>
      </c>
      <c r="E159">
        <v>48.430000305175781</v>
      </c>
      <c r="F159">
        <v>3.2622575759887695E-2</v>
      </c>
      <c r="G159" s="73">
        <f t="shared" si="2"/>
        <v>3.2552575759887695E-2</v>
      </c>
      <c r="H159" s="73">
        <f>VLOOKUP($B159,Dell_FF_factors!$A$2:$E$506,2,FALSE)</f>
        <v>1.55E-2</v>
      </c>
      <c r="I159" s="73">
        <f>VLOOKUP($B159,Dell_FF_factors!$A$2:$E$506,3,FALSE)</f>
        <v>5.4000000000000003E-3</v>
      </c>
      <c r="J159" s="73">
        <f>VLOOKUP($B159,Dell_FF_factors!$A$2:$E$506,4,FALSE)</f>
        <v>6.0999999999999995E-3</v>
      </c>
      <c r="K159" s="73">
        <f>VLOOKUP($B159,Dell_FF_factors!$A$2:$E$506,5,FALSE)</f>
        <v>7.0000000000000007E-5</v>
      </c>
    </row>
    <row r="160" spans="1:11" x14ac:dyDescent="0.55000000000000004">
      <c r="A160">
        <v>18267</v>
      </c>
      <c r="B160" s="68">
        <v>43696</v>
      </c>
      <c r="C160" t="s">
        <v>438</v>
      </c>
      <c r="D160" t="s">
        <v>437</v>
      </c>
      <c r="E160">
        <v>49.049999237060547</v>
      </c>
      <c r="F160">
        <v>1.2801960110664368E-2</v>
      </c>
      <c r="G160" s="73">
        <f t="shared" si="2"/>
        <v>1.2731960110664367E-2</v>
      </c>
      <c r="H160" s="73">
        <f>VLOOKUP($B160,Dell_FF_factors!$A$2:$E$506,2,FALSE)</f>
        <v>1.1399999999999999E-2</v>
      </c>
      <c r="I160" s="73">
        <f>VLOOKUP($B160,Dell_FF_factors!$A$2:$E$506,3,FALSE)</f>
        <v>0</v>
      </c>
      <c r="J160" s="73">
        <f>VLOOKUP($B160,Dell_FF_factors!$A$2:$E$506,4,FALSE)</f>
        <v>2.3999999999999998E-3</v>
      </c>
      <c r="K160" s="73">
        <f>VLOOKUP($B160,Dell_FF_factors!$A$2:$E$506,5,FALSE)</f>
        <v>7.0000000000000007E-5</v>
      </c>
    </row>
    <row r="161" spans="1:11" x14ac:dyDescent="0.55000000000000004">
      <c r="A161">
        <v>18267</v>
      </c>
      <c r="B161" s="68">
        <v>43697</v>
      </c>
      <c r="C161" t="s">
        <v>438</v>
      </c>
      <c r="D161" t="s">
        <v>437</v>
      </c>
      <c r="E161">
        <v>48.470001220703125</v>
      </c>
      <c r="F161">
        <v>-1.1824628338217735E-2</v>
      </c>
      <c r="G161" s="73">
        <f t="shared" si="2"/>
        <v>-1.1894628338217736E-2</v>
      </c>
      <c r="H161" s="73">
        <f>VLOOKUP($B161,Dell_FF_factors!$A$2:$E$506,2,FALSE)</f>
        <v>-7.4999999999999997E-3</v>
      </c>
      <c r="I161" s="73">
        <f>VLOOKUP($B161,Dell_FF_factors!$A$2:$E$506,3,FALSE)</f>
        <v>3.0000000000000001E-3</v>
      </c>
      <c r="J161" s="73">
        <f>VLOOKUP($B161,Dell_FF_factors!$A$2:$E$506,4,FALSE)</f>
        <v>-5.0000000000000001E-3</v>
      </c>
      <c r="K161" s="73">
        <f>VLOOKUP($B161,Dell_FF_factors!$A$2:$E$506,5,FALSE)</f>
        <v>7.0000000000000007E-5</v>
      </c>
    </row>
    <row r="162" spans="1:11" x14ac:dyDescent="0.55000000000000004">
      <c r="A162">
        <v>18267</v>
      </c>
      <c r="B162" s="68">
        <v>43698</v>
      </c>
      <c r="C162" t="s">
        <v>438</v>
      </c>
      <c r="D162" t="s">
        <v>437</v>
      </c>
      <c r="E162">
        <v>48.979999542236328</v>
      </c>
      <c r="F162">
        <v>1.0521937161684036E-2</v>
      </c>
      <c r="G162" s="73">
        <f t="shared" si="2"/>
        <v>1.0451937161684036E-2</v>
      </c>
      <c r="H162" s="73">
        <f>VLOOKUP($B162,Dell_FF_factors!$A$2:$E$506,2,FALSE)</f>
        <v>8.5000000000000006E-3</v>
      </c>
      <c r="I162" s="73">
        <f>VLOOKUP($B162,Dell_FF_factors!$A$2:$E$506,3,FALSE)</f>
        <v>7.000000000000001E-4</v>
      </c>
      <c r="J162" s="73">
        <f>VLOOKUP($B162,Dell_FF_factors!$A$2:$E$506,4,FALSE)</f>
        <v>-3.4000000000000002E-3</v>
      </c>
      <c r="K162" s="73">
        <f>VLOOKUP($B162,Dell_FF_factors!$A$2:$E$506,5,FALSE)</f>
        <v>7.0000000000000007E-5</v>
      </c>
    </row>
    <row r="163" spans="1:11" x14ac:dyDescent="0.55000000000000004">
      <c r="A163">
        <v>18267</v>
      </c>
      <c r="B163" s="68">
        <v>43699</v>
      </c>
      <c r="C163" t="s">
        <v>438</v>
      </c>
      <c r="D163" t="s">
        <v>437</v>
      </c>
      <c r="E163">
        <v>49.040000915527344</v>
      </c>
      <c r="F163">
        <v>1.2250178260728717E-3</v>
      </c>
      <c r="G163" s="73">
        <f t="shared" si="2"/>
        <v>1.1550178260728717E-3</v>
      </c>
      <c r="H163" s="73">
        <f>VLOOKUP($B163,Dell_FF_factors!$A$2:$E$506,2,FALSE)</f>
        <v>-1E-3</v>
      </c>
      <c r="I163" s="73">
        <f>VLOOKUP($B163,Dell_FF_factors!$A$2:$E$506,3,FALSE)</f>
        <v>-5.5000000000000005E-3</v>
      </c>
      <c r="J163" s="73">
        <f>VLOOKUP($B163,Dell_FF_factors!$A$2:$E$506,4,FALSE)</f>
        <v>4.8999999999999998E-3</v>
      </c>
      <c r="K163" s="73">
        <f>VLOOKUP($B163,Dell_FF_factors!$A$2:$E$506,5,FALSE)</f>
        <v>7.0000000000000007E-5</v>
      </c>
    </row>
    <row r="164" spans="1:11" x14ac:dyDescent="0.55000000000000004">
      <c r="A164">
        <v>18267</v>
      </c>
      <c r="B164" s="68">
        <v>43700</v>
      </c>
      <c r="C164" t="s">
        <v>438</v>
      </c>
      <c r="D164" t="s">
        <v>437</v>
      </c>
      <c r="E164">
        <v>45.810001373291016</v>
      </c>
      <c r="F164">
        <v>-6.5864592790603638E-2</v>
      </c>
      <c r="G164" s="73">
        <f t="shared" si="2"/>
        <v>-6.5934592790603638E-2</v>
      </c>
      <c r="H164" s="73">
        <f>VLOOKUP($B164,Dell_FF_factors!$A$2:$E$506,2,FALSE)</f>
        <v>-2.6600000000000002E-2</v>
      </c>
      <c r="I164" s="73">
        <f>VLOOKUP($B164,Dell_FF_factors!$A$2:$E$506,3,FALSE)</f>
        <v>-5.6000000000000008E-3</v>
      </c>
      <c r="J164" s="73">
        <f>VLOOKUP($B164,Dell_FF_factors!$A$2:$E$506,4,FALSE)</f>
        <v>-1.8E-3</v>
      </c>
      <c r="K164" s="73">
        <f>VLOOKUP($B164,Dell_FF_factors!$A$2:$E$506,5,FALSE)</f>
        <v>7.0000000000000007E-5</v>
      </c>
    </row>
    <row r="165" spans="1:11" x14ac:dyDescent="0.55000000000000004">
      <c r="A165">
        <v>18267</v>
      </c>
      <c r="B165" s="68">
        <v>43703</v>
      </c>
      <c r="C165" t="s">
        <v>438</v>
      </c>
      <c r="D165" t="s">
        <v>437</v>
      </c>
      <c r="E165">
        <v>46.409999847412109</v>
      </c>
      <c r="F165">
        <v>1.3097543269395828E-2</v>
      </c>
      <c r="G165" s="73">
        <f t="shared" si="2"/>
        <v>1.3027543269395828E-2</v>
      </c>
      <c r="H165" s="73">
        <f>VLOOKUP($B165,Dell_FF_factors!$A$2:$E$506,2,FALSE)</f>
        <v>1.0800000000000001E-2</v>
      </c>
      <c r="I165" s="73">
        <f>VLOOKUP($B165,Dell_FF_factors!$A$2:$E$506,3,FALSE)</f>
        <v>-2.0000000000000001E-4</v>
      </c>
      <c r="J165" s="73">
        <f>VLOOKUP($B165,Dell_FF_factors!$A$2:$E$506,4,FALSE)</f>
        <v>-1.9E-3</v>
      </c>
      <c r="K165" s="73">
        <f>VLOOKUP($B165,Dell_FF_factors!$A$2:$E$506,5,FALSE)</f>
        <v>7.0000000000000007E-5</v>
      </c>
    </row>
    <row r="166" spans="1:11" x14ac:dyDescent="0.55000000000000004">
      <c r="A166">
        <v>18267</v>
      </c>
      <c r="B166" s="68">
        <v>43704</v>
      </c>
      <c r="C166" t="s">
        <v>438</v>
      </c>
      <c r="D166" t="s">
        <v>437</v>
      </c>
      <c r="E166">
        <v>45.599998474121094</v>
      </c>
      <c r="F166">
        <v>-1.7453163862228394E-2</v>
      </c>
      <c r="G166" s="73">
        <f t="shared" si="2"/>
        <v>-1.7523163862228394E-2</v>
      </c>
      <c r="H166" s="73">
        <f>VLOOKUP($B166,Dell_FF_factors!$A$2:$E$506,2,FALSE)</f>
        <v>-4.5999999999999999E-3</v>
      </c>
      <c r="I166" s="73">
        <f>VLOOKUP($B166,Dell_FF_factors!$A$2:$E$506,3,FALSE)</f>
        <v>-8.8000000000000005E-3</v>
      </c>
      <c r="J166" s="73">
        <f>VLOOKUP($B166,Dell_FF_factors!$A$2:$E$506,4,FALSE)</f>
        <v>-6.8000000000000005E-3</v>
      </c>
      <c r="K166" s="73">
        <f>VLOOKUP($B166,Dell_FF_factors!$A$2:$E$506,5,FALSE)</f>
        <v>7.0000000000000007E-5</v>
      </c>
    </row>
    <row r="167" spans="1:11" x14ac:dyDescent="0.55000000000000004">
      <c r="A167">
        <v>18267</v>
      </c>
      <c r="B167" s="68">
        <v>43705</v>
      </c>
      <c r="C167" t="s">
        <v>438</v>
      </c>
      <c r="D167" t="s">
        <v>437</v>
      </c>
      <c r="E167">
        <v>45.299999237060547</v>
      </c>
      <c r="F167">
        <v>-6.5789306536316872E-3</v>
      </c>
      <c r="G167" s="73">
        <f t="shared" si="2"/>
        <v>-6.6489306536316869E-3</v>
      </c>
      <c r="H167" s="73">
        <f>VLOOKUP($B167,Dell_FF_factors!$A$2:$E$506,2,FALSE)</f>
        <v>6.8000000000000005E-3</v>
      </c>
      <c r="I167" s="73">
        <f>VLOOKUP($B167,Dell_FF_factors!$A$2:$E$506,3,FALSE)</f>
        <v>4.7999999999999996E-3</v>
      </c>
      <c r="J167" s="73">
        <f>VLOOKUP($B167,Dell_FF_factors!$A$2:$E$506,4,FALSE)</f>
        <v>6.1999999999999998E-3</v>
      </c>
      <c r="K167" s="73">
        <f>VLOOKUP($B167,Dell_FF_factors!$A$2:$E$506,5,FALSE)</f>
        <v>7.0000000000000007E-5</v>
      </c>
    </row>
    <row r="168" spans="1:11" x14ac:dyDescent="0.55000000000000004">
      <c r="A168">
        <v>18267</v>
      </c>
      <c r="B168" s="68">
        <v>43706</v>
      </c>
      <c r="C168" t="s">
        <v>438</v>
      </c>
      <c r="D168" t="s">
        <v>437</v>
      </c>
      <c r="E168">
        <v>46.770000457763672</v>
      </c>
      <c r="F168">
        <v>3.2450359314680099E-2</v>
      </c>
      <c r="G168" s="73">
        <f t="shared" si="2"/>
        <v>3.2380359314680099E-2</v>
      </c>
      <c r="H168" s="73">
        <f>VLOOKUP($B168,Dell_FF_factors!$A$2:$E$506,2,FALSE)</f>
        <v>1.3500000000000002E-2</v>
      </c>
      <c r="I168" s="73">
        <f>VLOOKUP($B168,Dell_FF_factors!$A$2:$E$506,3,FALSE)</f>
        <v>3.2000000000000002E-3</v>
      </c>
      <c r="J168" s="73">
        <f>VLOOKUP($B168,Dell_FF_factors!$A$2:$E$506,4,FALSE)</f>
        <v>3.3E-3</v>
      </c>
      <c r="K168" s="73">
        <f>VLOOKUP($B168,Dell_FF_factors!$A$2:$E$506,5,FALSE)</f>
        <v>7.0000000000000007E-5</v>
      </c>
    </row>
    <row r="169" spans="1:11" x14ac:dyDescent="0.55000000000000004">
      <c r="A169">
        <v>18267</v>
      </c>
      <c r="B169" s="68">
        <v>43707</v>
      </c>
      <c r="C169" t="s">
        <v>438</v>
      </c>
      <c r="D169" t="s">
        <v>437</v>
      </c>
      <c r="E169">
        <v>51.529998779296875</v>
      </c>
      <c r="F169">
        <v>0.10177460312843323</v>
      </c>
      <c r="G169" s="73">
        <f t="shared" si="2"/>
        <v>0.10170460312843323</v>
      </c>
      <c r="H169" s="73">
        <f>VLOOKUP($B169,Dell_FF_factors!$A$2:$E$506,2,FALSE)</f>
        <v>2.9999999999999997E-4</v>
      </c>
      <c r="I169" s="73">
        <f>VLOOKUP($B169,Dell_FF_factors!$A$2:$E$506,3,FALSE)</f>
        <v>-3.8E-3</v>
      </c>
      <c r="J169" s="73">
        <f>VLOOKUP($B169,Dell_FF_factors!$A$2:$E$506,4,FALSE)</f>
        <v>2.5000000000000001E-3</v>
      </c>
      <c r="K169" s="73">
        <f>VLOOKUP($B169,Dell_FF_factors!$A$2:$E$506,5,FALSE)</f>
        <v>7.0000000000000007E-5</v>
      </c>
    </row>
    <row r="170" spans="1:11" x14ac:dyDescent="0.55000000000000004">
      <c r="A170">
        <v>18267</v>
      </c>
      <c r="B170" s="68">
        <v>43711</v>
      </c>
      <c r="C170" t="s">
        <v>438</v>
      </c>
      <c r="D170" t="s">
        <v>437</v>
      </c>
      <c r="E170">
        <v>51.069999694824219</v>
      </c>
      <c r="F170">
        <v>-8.9268209412693977E-3</v>
      </c>
      <c r="G170" s="73">
        <f t="shared" si="2"/>
        <v>-9.0168209412693975E-3</v>
      </c>
      <c r="H170" s="73">
        <f>VLOOKUP($B170,Dell_FF_factors!$A$2:$E$506,2,FALSE)</f>
        <v>-8.6999999999999994E-3</v>
      </c>
      <c r="I170" s="73">
        <f>VLOOKUP($B170,Dell_FF_factors!$A$2:$E$506,3,FALSE)</f>
        <v>-9.5999999999999992E-3</v>
      </c>
      <c r="J170" s="73">
        <f>VLOOKUP($B170,Dell_FF_factors!$A$2:$E$506,4,FALSE)</f>
        <v>1E-3</v>
      </c>
      <c r="K170" s="73">
        <f>VLOOKUP($B170,Dell_FF_factors!$A$2:$E$506,5,FALSE)</f>
        <v>8.9999999999999992E-5</v>
      </c>
    </row>
    <row r="171" spans="1:11" x14ac:dyDescent="0.55000000000000004">
      <c r="A171">
        <v>18267</v>
      </c>
      <c r="B171" s="68">
        <v>43712</v>
      </c>
      <c r="C171" t="s">
        <v>438</v>
      </c>
      <c r="D171" t="s">
        <v>437</v>
      </c>
      <c r="E171">
        <v>51.200000762939453</v>
      </c>
      <c r="F171">
        <v>2.5455467402935028E-3</v>
      </c>
      <c r="G171" s="73">
        <f t="shared" si="2"/>
        <v>2.455546740293503E-3</v>
      </c>
      <c r="H171" s="73">
        <f>VLOOKUP($B171,Dell_FF_factors!$A$2:$E$506,2,FALSE)</f>
        <v>1.0800000000000001E-2</v>
      </c>
      <c r="I171" s="73">
        <f>VLOOKUP($B171,Dell_FF_factors!$A$2:$E$506,3,FALSE)</f>
        <v>-2.3E-3</v>
      </c>
      <c r="J171" s="73">
        <f>VLOOKUP($B171,Dell_FF_factors!$A$2:$E$506,4,FALSE)</f>
        <v>4.1999999999999997E-3</v>
      </c>
      <c r="K171" s="73">
        <f>VLOOKUP($B171,Dell_FF_factors!$A$2:$E$506,5,FALSE)</f>
        <v>8.9999999999999992E-5</v>
      </c>
    </row>
    <row r="172" spans="1:11" x14ac:dyDescent="0.55000000000000004">
      <c r="A172">
        <v>18267</v>
      </c>
      <c r="B172" s="68">
        <v>43713</v>
      </c>
      <c r="C172" t="s">
        <v>438</v>
      </c>
      <c r="D172" t="s">
        <v>437</v>
      </c>
      <c r="E172">
        <v>52.919998168945313</v>
      </c>
      <c r="F172">
        <v>3.3593699336051941E-2</v>
      </c>
      <c r="G172" s="73">
        <f t="shared" si="2"/>
        <v>3.3503699336051941E-2</v>
      </c>
      <c r="H172" s="73">
        <f>VLOOKUP($B172,Dell_FF_factors!$A$2:$E$506,2,FALSE)</f>
        <v>1.4199999999999999E-2</v>
      </c>
      <c r="I172" s="73">
        <f>VLOOKUP($B172,Dell_FF_factors!$A$2:$E$506,3,FALSE)</f>
        <v>4.0000000000000001E-3</v>
      </c>
      <c r="J172" s="73">
        <f>VLOOKUP($B172,Dell_FF_factors!$A$2:$E$506,4,FALSE)</f>
        <v>6.8999999999999999E-3</v>
      </c>
      <c r="K172" s="73">
        <f>VLOOKUP($B172,Dell_FF_factors!$A$2:$E$506,5,FALSE)</f>
        <v>8.9999999999999992E-5</v>
      </c>
    </row>
    <row r="173" spans="1:11" x14ac:dyDescent="0.55000000000000004">
      <c r="A173">
        <v>18267</v>
      </c>
      <c r="B173" s="68">
        <v>43714</v>
      </c>
      <c r="C173" t="s">
        <v>438</v>
      </c>
      <c r="D173" t="s">
        <v>437</v>
      </c>
      <c r="E173">
        <v>53.360000610351563</v>
      </c>
      <c r="F173">
        <v>8.3144828677177429E-3</v>
      </c>
      <c r="G173" s="73">
        <f t="shared" si="2"/>
        <v>8.2244828677177431E-3</v>
      </c>
      <c r="H173" s="73">
        <f>VLOOKUP($B173,Dell_FF_factors!$A$2:$E$506,2,FALSE)</f>
        <v>-2.0000000000000001E-4</v>
      </c>
      <c r="I173" s="73">
        <f>VLOOKUP($B173,Dell_FF_factors!$A$2:$E$506,3,FALSE)</f>
        <v>-3.7000000000000002E-3</v>
      </c>
      <c r="J173" s="73">
        <f>VLOOKUP($B173,Dell_FF_factors!$A$2:$E$506,4,FALSE)</f>
        <v>5.0000000000000001E-4</v>
      </c>
      <c r="K173" s="73">
        <f>VLOOKUP($B173,Dell_FF_factors!$A$2:$E$506,5,FALSE)</f>
        <v>8.9999999999999992E-5</v>
      </c>
    </row>
    <row r="174" spans="1:11" x14ac:dyDescent="0.55000000000000004">
      <c r="A174">
        <v>18267</v>
      </c>
      <c r="B174" s="68">
        <v>43717</v>
      </c>
      <c r="C174" t="s">
        <v>438</v>
      </c>
      <c r="D174" t="s">
        <v>437</v>
      </c>
      <c r="E174">
        <v>54.290000915527344</v>
      </c>
      <c r="F174">
        <v>1.7428791150450706E-2</v>
      </c>
      <c r="G174" s="73">
        <f t="shared" si="2"/>
        <v>1.7338791150450707E-2</v>
      </c>
      <c r="H174" s="73">
        <f>VLOOKUP($B174,Dell_FF_factors!$A$2:$E$506,2,FALSE)</f>
        <v>8.0000000000000004E-4</v>
      </c>
      <c r="I174" s="73">
        <f>VLOOKUP($B174,Dell_FF_factors!$A$2:$E$506,3,FALSE)</f>
        <v>7.1999999999999998E-3</v>
      </c>
      <c r="J174" s="73">
        <f>VLOOKUP($B174,Dell_FF_factors!$A$2:$E$506,4,FALSE)</f>
        <v>3.0699999999999998E-2</v>
      </c>
      <c r="K174" s="73">
        <f>VLOOKUP($B174,Dell_FF_factors!$A$2:$E$506,5,FALSE)</f>
        <v>8.9999999999999992E-5</v>
      </c>
    </row>
    <row r="175" spans="1:11" x14ac:dyDescent="0.55000000000000004">
      <c r="A175">
        <v>18267</v>
      </c>
      <c r="B175" s="68">
        <v>43718</v>
      </c>
      <c r="C175" t="s">
        <v>438</v>
      </c>
      <c r="D175" t="s">
        <v>437</v>
      </c>
      <c r="E175">
        <v>55.479999542236328</v>
      </c>
      <c r="F175">
        <v>2.1919297054409981E-2</v>
      </c>
      <c r="G175" s="73">
        <f t="shared" si="2"/>
        <v>2.1829297054409981E-2</v>
      </c>
      <c r="H175" s="73">
        <f>VLOOKUP($B175,Dell_FF_factors!$A$2:$E$506,2,FALSE)</f>
        <v>1.7000000000000001E-3</v>
      </c>
      <c r="I175" s="73">
        <f>VLOOKUP($B175,Dell_FF_factors!$A$2:$E$506,3,FALSE)</f>
        <v>1.0200000000000001E-2</v>
      </c>
      <c r="J175" s="73">
        <f>VLOOKUP($B175,Dell_FF_factors!$A$2:$E$506,4,FALSE)</f>
        <v>1.2E-2</v>
      </c>
      <c r="K175" s="73">
        <f>VLOOKUP($B175,Dell_FF_factors!$A$2:$E$506,5,FALSE)</f>
        <v>8.9999999999999992E-5</v>
      </c>
    </row>
    <row r="176" spans="1:11" x14ac:dyDescent="0.55000000000000004">
      <c r="A176">
        <v>18267</v>
      </c>
      <c r="B176" s="68">
        <v>43719</v>
      </c>
      <c r="C176" t="s">
        <v>438</v>
      </c>
      <c r="D176" t="s">
        <v>437</v>
      </c>
      <c r="E176">
        <v>55.299999237060547</v>
      </c>
      <c r="F176">
        <v>-3.2444179523736238E-3</v>
      </c>
      <c r="G176" s="73">
        <f t="shared" si="2"/>
        <v>-3.3344179523736237E-3</v>
      </c>
      <c r="H176" s="73">
        <f>VLOOKUP($B176,Dell_FF_factors!$A$2:$E$506,2,FALSE)</f>
        <v>8.8000000000000005E-3</v>
      </c>
      <c r="I176" s="73">
        <f>VLOOKUP($B176,Dell_FF_factors!$A$2:$E$506,3,FALSE)</f>
        <v>1.3300000000000001E-2</v>
      </c>
      <c r="J176" s="73">
        <f>VLOOKUP($B176,Dell_FF_factors!$A$2:$E$506,4,FALSE)</f>
        <v>-4.0000000000000002E-4</v>
      </c>
      <c r="K176" s="73">
        <f>VLOOKUP($B176,Dell_FF_factors!$A$2:$E$506,5,FALSE)</f>
        <v>8.9999999999999992E-5</v>
      </c>
    </row>
    <row r="177" spans="1:11" x14ac:dyDescent="0.55000000000000004">
      <c r="A177">
        <v>18267</v>
      </c>
      <c r="B177" s="68">
        <v>43720</v>
      </c>
      <c r="C177" t="s">
        <v>438</v>
      </c>
      <c r="D177" t="s">
        <v>437</v>
      </c>
      <c r="E177">
        <v>54.150001525878906</v>
      </c>
      <c r="F177">
        <v>-2.0795619115233421E-2</v>
      </c>
      <c r="G177" s="73">
        <f t="shared" si="2"/>
        <v>-2.0885619115233421E-2</v>
      </c>
      <c r="H177" s="73">
        <f>VLOOKUP($B177,Dell_FF_factors!$A$2:$E$506,2,FALSE)</f>
        <v>2.2000000000000001E-3</v>
      </c>
      <c r="I177" s="73">
        <f>VLOOKUP($B177,Dell_FF_factors!$A$2:$E$506,3,FALSE)</f>
        <v>-3.0000000000000001E-3</v>
      </c>
      <c r="J177" s="73">
        <f>VLOOKUP($B177,Dell_FF_factors!$A$2:$E$506,4,FALSE)</f>
        <v>-1.7000000000000001E-3</v>
      </c>
      <c r="K177" s="73">
        <f>VLOOKUP($B177,Dell_FF_factors!$A$2:$E$506,5,FALSE)</f>
        <v>8.9999999999999992E-5</v>
      </c>
    </row>
    <row r="178" spans="1:11" x14ac:dyDescent="0.55000000000000004">
      <c r="A178">
        <v>18267</v>
      </c>
      <c r="B178" s="68">
        <v>43721</v>
      </c>
      <c r="C178" t="s">
        <v>438</v>
      </c>
      <c r="D178" t="s">
        <v>437</v>
      </c>
      <c r="E178">
        <v>53.509998321533203</v>
      </c>
      <c r="F178">
        <v>-1.1819080449640751E-2</v>
      </c>
      <c r="G178" s="73">
        <f t="shared" si="2"/>
        <v>-1.1909080449640751E-2</v>
      </c>
      <c r="H178" s="73">
        <f>VLOOKUP($B178,Dell_FF_factors!$A$2:$E$506,2,FALSE)</f>
        <v>-1E-4</v>
      </c>
      <c r="I178" s="73">
        <f>VLOOKUP($B178,Dell_FF_factors!$A$2:$E$506,3,FALSE)</f>
        <v>0</v>
      </c>
      <c r="J178" s="73">
        <f>VLOOKUP($B178,Dell_FF_factors!$A$2:$E$506,4,FALSE)</f>
        <v>7.4999999999999997E-3</v>
      </c>
      <c r="K178" s="73">
        <f>VLOOKUP($B178,Dell_FF_factors!$A$2:$E$506,5,FALSE)</f>
        <v>8.9999999999999992E-5</v>
      </c>
    </row>
    <row r="179" spans="1:11" x14ac:dyDescent="0.55000000000000004">
      <c r="A179">
        <v>18267</v>
      </c>
      <c r="B179" s="68">
        <v>43724</v>
      </c>
      <c r="C179" t="s">
        <v>438</v>
      </c>
      <c r="D179" t="s">
        <v>437</v>
      </c>
      <c r="E179">
        <v>54.099998474121094</v>
      </c>
      <c r="F179">
        <v>1.1025980114936829E-2</v>
      </c>
      <c r="G179" s="73">
        <f t="shared" si="2"/>
        <v>1.0935980114936829E-2</v>
      </c>
      <c r="H179" s="73">
        <f>VLOOKUP($B179,Dell_FF_factors!$A$2:$E$506,2,FALSE)</f>
        <v>-2.3E-3</v>
      </c>
      <c r="I179" s="73">
        <f>VLOOKUP($B179,Dell_FF_factors!$A$2:$E$506,3,FALSE)</f>
        <v>9.300000000000001E-3</v>
      </c>
      <c r="J179" s="73">
        <f>VLOOKUP($B179,Dell_FF_factors!$A$2:$E$506,4,FALSE)</f>
        <v>5.0000000000000001E-3</v>
      </c>
      <c r="K179" s="73">
        <f>VLOOKUP($B179,Dell_FF_factors!$A$2:$E$506,5,FALSE)</f>
        <v>8.9999999999999992E-5</v>
      </c>
    </row>
    <row r="180" spans="1:11" x14ac:dyDescent="0.55000000000000004">
      <c r="A180">
        <v>18267</v>
      </c>
      <c r="B180" s="68">
        <v>43725</v>
      </c>
      <c r="C180" t="s">
        <v>438</v>
      </c>
      <c r="D180" t="s">
        <v>437</v>
      </c>
      <c r="E180">
        <v>53.849998474121094</v>
      </c>
      <c r="F180">
        <v>-4.621072206646204E-3</v>
      </c>
      <c r="G180" s="73">
        <f t="shared" si="2"/>
        <v>-4.7110722066462038E-3</v>
      </c>
      <c r="H180" s="73">
        <f>VLOOKUP($B180,Dell_FF_factors!$A$2:$E$506,2,FALSE)</f>
        <v>1.7000000000000001E-3</v>
      </c>
      <c r="I180" s="73">
        <f>VLOOKUP($B180,Dell_FF_factors!$A$2:$E$506,3,FALSE)</f>
        <v>-6.0000000000000001E-3</v>
      </c>
      <c r="J180" s="73">
        <f>VLOOKUP($B180,Dell_FF_factors!$A$2:$E$506,4,FALSE)</f>
        <v>-1.2199999999999999E-2</v>
      </c>
      <c r="K180" s="73">
        <f>VLOOKUP($B180,Dell_FF_factors!$A$2:$E$506,5,FALSE)</f>
        <v>8.9999999999999992E-5</v>
      </c>
    </row>
    <row r="181" spans="1:11" x14ac:dyDescent="0.55000000000000004">
      <c r="A181">
        <v>18267</v>
      </c>
      <c r="B181" s="68">
        <v>43726</v>
      </c>
      <c r="C181" t="s">
        <v>438</v>
      </c>
      <c r="D181" t="s">
        <v>437</v>
      </c>
      <c r="E181">
        <v>52.799999237060547</v>
      </c>
      <c r="F181">
        <v>-1.9498594105243683E-2</v>
      </c>
      <c r="G181" s="73">
        <f t="shared" si="2"/>
        <v>-1.9588594105243683E-2</v>
      </c>
      <c r="H181" s="73">
        <f>VLOOKUP($B181,Dell_FF_factors!$A$2:$E$506,2,FALSE)</f>
        <v>-5.0000000000000001E-4</v>
      </c>
      <c r="I181" s="73">
        <f>VLOOKUP($B181,Dell_FF_factors!$A$2:$E$506,3,FALSE)</f>
        <v>-7.4000000000000003E-3</v>
      </c>
      <c r="J181" s="73">
        <f>VLOOKUP($B181,Dell_FF_factors!$A$2:$E$506,4,FALSE)</f>
        <v>5.9999999999999995E-4</v>
      </c>
      <c r="K181" s="73">
        <f>VLOOKUP($B181,Dell_FF_factors!$A$2:$E$506,5,FALSE)</f>
        <v>8.9999999999999992E-5</v>
      </c>
    </row>
    <row r="182" spans="1:11" x14ac:dyDescent="0.55000000000000004">
      <c r="A182">
        <v>18267</v>
      </c>
      <c r="B182" s="68">
        <v>43727</v>
      </c>
      <c r="C182" t="s">
        <v>438</v>
      </c>
      <c r="D182" t="s">
        <v>437</v>
      </c>
      <c r="E182">
        <v>53.040000915527344</v>
      </c>
      <c r="F182">
        <v>4.5454865321516991E-3</v>
      </c>
      <c r="G182" s="73">
        <f t="shared" si="2"/>
        <v>4.4554865321516993E-3</v>
      </c>
      <c r="H182" s="73">
        <f>VLOOKUP($B182,Dell_FF_factors!$A$2:$E$506,2,FALSE)</f>
        <v>-5.0000000000000001E-4</v>
      </c>
      <c r="I182" s="73">
        <f>VLOOKUP($B182,Dell_FF_factors!$A$2:$E$506,3,FALSE)</f>
        <v>-4.3E-3</v>
      </c>
      <c r="J182" s="73">
        <f>VLOOKUP($B182,Dell_FF_factors!$A$2:$E$506,4,FALSE)</f>
        <v>-4.5000000000000005E-3</v>
      </c>
      <c r="K182" s="73">
        <f>VLOOKUP($B182,Dell_FF_factors!$A$2:$E$506,5,FALSE)</f>
        <v>8.9999999999999992E-5</v>
      </c>
    </row>
    <row r="183" spans="1:11" x14ac:dyDescent="0.55000000000000004">
      <c r="A183">
        <v>18267</v>
      </c>
      <c r="B183" s="68">
        <v>43728</v>
      </c>
      <c r="C183" t="s">
        <v>438</v>
      </c>
      <c r="D183" t="s">
        <v>437</v>
      </c>
      <c r="E183">
        <v>51.849998474121094</v>
      </c>
      <c r="F183">
        <v>-2.243594266474247E-2</v>
      </c>
      <c r="G183" s="73">
        <f t="shared" si="2"/>
        <v>-2.252594266474247E-2</v>
      </c>
      <c r="H183" s="73">
        <f>VLOOKUP($B183,Dell_FF_factors!$A$2:$E$506,2,FALSE)</f>
        <v>-4.7999999999999996E-3</v>
      </c>
      <c r="I183" s="73">
        <f>VLOOKUP($B183,Dell_FF_factors!$A$2:$E$506,3,FALSE)</f>
        <v>3.0000000000000001E-3</v>
      </c>
      <c r="J183" s="73">
        <f>VLOOKUP($B183,Dell_FF_factors!$A$2:$E$506,4,FALSE)</f>
        <v>1.6000000000000001E-3</v>
      </c>
      <c r="K183" s="73">
        <f>VLOOKUP($B183,Dell_FF_factors!$A$2:$E$506,5,FALSE)</f>
        <v>8.9999999999999992E-5</v>
      </c>
    </row>
    <row r="184" spans="1:11" x14ac:dyDescent="0.55000000000000004">
      <c r="A184">
        <v>18267</v>
      </c>
      <c r="B184" s="68">
        <v>43731</v>
      </c>
      <c r="C184" t="s">
        <v>438</v>
      </c>
      <c r="D184" t="s">
        <v>437</v>
      </c>
      <c r="E184">
        <v>52.939998626708984</v>
      </c>
      <c r="F184">
        <v>2.1022183820605278E-2</v>
      </c>
      <c r="G184" s="73">
        <f t="shared" si="2"/>
        <v>2.0932183820605278E-2</v>
      </c>
      <c r="H184" s="73">
        <f>VLOOKUP($B184,Dell_FF_factors!$A$2:$E$506,2,FALSE)</f>
        <v>-2.0000000000000001E-4</v>
      </c>
      <c r="I184" s="73">
        <f>VLOOKUP($B184,Dell_FF_factors!$A$2:$E$506,3,FALSE)</f>
        <v>-1.8E-3</v>
      </c>
      <c r="J184" s="73">
        <f>VLOOKUP($B184,Dell_FF_factors!$A$2:$E$506,4,FALSE)</f>
        <v>5.1000000000000004E-3</v>
      </c>
      <c r="K184" s="73">
        <f>VLOOKUP($B184,Dell_FF_factors!$A$2:$E$506,5,FALSE)</f>
        <v>8.9999999999999992E-5</v>
      </c>
    </row>
    <row r="185" spans="1:11" x14ac:dyDescent="0.55000000000000004">
      <c r="A185">
        <v>18267</v>
      </c>
      <c r="B185" s="68">
        <v>43732</v>
      </c>
      <c r="C185" t="s">
        <v>438</v>
      </c>
      <c r="D185" t="s">
        <v>437</v>
      </c>
      <c r="E185">
        <v>52.200000762939453</v>
      </c>
      <c r="F185">
        <v>-1.3978048227727413E-2</v>
      </c>
      <c r="G185" s="73">
        <f t="shared" si="2"/>
        <v>-1.4068048227727413E-2</v>
      </c>
      <c r="H185" s="73">
        <f>VLOOKUP($B185,Dell_FF_factors!$A$2:$E$506,2,FALSE)</f>
        <v>-1.01E-2</v>
      </c>
      <c r="I185" s="73">
        <f>VLOOKUP($B185,Dell_FF_factors!$A$2:$E$506,3,FALSE)</f>
        <v>-7.4999999999999997E-3</v>
      </c>
      <c r="J185" s="73">
        <f>VLOOKUP($B185,Dell_FF_factors!$A$2:$E$506,4,FALSE)</f>
        <v>2.0000000000000001E-4</v>
      </c>
      <c r="K185" s="73">
        <f>VLOOKUP($B185,Dell_FF_factors!$A$2:$E$506,5,FALSE)</f>
        <v>8.9999999999999992E-5</v>
      </c>
    </row>
    <row r="186" spans="1:11" x14ac:dyDescent="0.55000000000000004">
      <c r="A186">
        <v>18267</v>
      </c>
      <c r="B186" s="68">
        <v>43733</v>
      </c>
      <c r="C186" t="s">
        <v>438</v>
      </c>
      <c r="D186" t="s">
        <v>437</v>
      </c>
      <c r="E186">
        <v>53.740001678466797</v>
      </c>
      <c r="F186">
        <v>2.9501933604478836E-2</v>
      </c>
      <c r="G186" s="73">
        <f t="shared" si="2"/>
        <v>2.9411933604478836E-2</v>
      </c>
      <c r="H186" s="73">
        <f>VLOOKUP($B186,Dell_FF_factors!$A$2:$E$506,2,FALSE)</f>
        <v>6.8999999999999999E-3</v>
      </c>
      <c r="I186" s="73">
        <f>VLOOKUP($B186,Dell_FF_factors!$A$2:$E$506,3,FALSE)</f>
        <v>3.5999999999999999E-3</v>
      </c>
      <c r="J186" s="73">
        <f>VLOOKUP($B186,Dell_FF_factors!$A$2:$E$506,4,FALSE)</f>
        <v>5.3E-3</v>
      </c>
      <c r="K186" s="73">
        <f>VLOOKUP($B186,Dell_FF_factors!$A$2:$E$506,5,FALSE)</f>
        <v>8.9999999999999992E-5</v>
      </c>
    </row>
    <row r="187" spans="1:11" x14ac:dyDescent="0.55000000000000004">
      <c r="A187">
        <v>18267</v>
      </c>
      <c r="B187" s="68">
        <v>43734</v>
      </c>
      <c r="C187" t="s">
        <v>438</v>
      </c>
      <c r="D187" t="s">
        <v>437</v>
      </c>
      <c r="E187">
        <v>52.150001525878906</v>
      </c>
      <c r="F187">
        <v>-2.9586901888251305E-2</v>
      </c>
      <c r="G187" s="73">
        <f t="shared" si="2"/>
        <v>-2.9676901888251304E-2</v>
      </c>
      <c r="H187" s="73">
        <f>VLOOKUP($B187,Dell_FF_factors!$A$2:$E$506,2,FALSE)</f>
        <v>-4.0999999999999995E-3</v>
      </c>
      <c r="I187" s="73">
        <f>VLOOKUP($B187,Dell_FF_factors!$A$2:$E$506,3,FALSE)</f>
        <v>-9.7000000000000003E-3</v>
      </c>
      <c r="J187" s="73">
        <f>VLOOKUP($B187,Dell_FF_factors!$A$2:$E$506,4,FALSE)</f>
        <v>1.1999999999999999E-3</v>
      </c>
      <c r="K187" s="73">
        <f>VLOOKUP($B187,Dell_FF_factors!$A$2:$E$506,5,FALSE)</f>
        <v>8.9999999999999992E-5</v>
      </c>
    </row>
    <row r="188" spans="1:11" x14ac:dyDescent="0.55000000000000004">
      <c r="A188">
        <v>18267</v>
      </c>
      <c r="B188" s="68">
        <v>43735</v>
      </c>
      <c r="C188" t="s">
        <v>438</v>
      </c>
      <c r="D188" t="s">
        <v>437</v>
      </c>
      <c r="E188">
        <v>50.950000762939453</v>
      </c>
      <c r="F188">
        <v>-2.3010561242699623E-2</v>
      </c>
      <c r="G188" s="73">
        <f t="shared" si="2"/>
        <v>-2.3100561242699623E-2</v>
      </c>
      <c r="H188" s="73">
        <f>VLOOKUP($B188,Dell_FF_factors!$A$2:$E$506,2,FALSE)</f>
        <v>-6.1999999999999998E-3</v>
      </c>
      <c r="I188" s="73">
        <f>VLOOKUP($B188,Dell_FF_factors!$A$2:$E$506,3,FALSE)</f>
        <v>-3.5999999999999999E-3</v>
      </c>
      <c r="J188" s="73">
        <f>VLOOKUP($B188,Dell_FF_factors!$A$2:$E$506,4,FALSE)</f>
        <v>8.8000000000000005E-3</v>
      </c>
      <c r="K188" s="73">
        <f>VLOOKUP($B188,Dell_FF_factors!$A$2:$E$506,5,FALSE)</f>
        <v>8.9999999999999992E-5</v>
      </c>
    </row>
    <row r="189" spans="1:11" x14ac:dyDescent="0.55000000000000004">
      <c r="A189">
        <v>18267</v>
      </c>
      <c r="B189" s="68">
        <v>43738</v>
      </c>
      <c r="C189" t="s">
        <v>438</v>
      </c>
      <c r="D189" t="s">
        <v>437</v>
      </c>
      <c r="E189">
        <v>51.860000610351563</v>
      </c>
      <c r="F189">
        <v>1.7860643565654755E-2</v>
      </c>
      <c r="G189" s="73">
        <f t="shared" si="2"/>
        <v>1.7770643565654755E-2</v>
      </c>
      <c r="H189" s="73">
        <f>VLOOKUP($B189,Dell_FF_factors!$A$2:$E$506,2,FALSE)</f>
        <v>5.0000000000000001E-3</v>
      </c>
      <c r="I189" s="73">
        <f>VLOOKUP($B189,Dell_FF_factors!$A$2:$E$506,3,FALSE)</f>
        <v>-1.5E-3</v>
      </c>
      <c r="J189" s="73">
        <f>VLOOKUP($B189,Dell_FF_factors!$A$2:$E$506,4,FALSE)</f>
        <v>-4.7999999999999996E-3</v>
      </c>
      <c r="K189" s="73">
        <f>VLOOKUP($B189,Dell_FF_factors!$A$2:$E$506,5,FALSE)</f>
        <v>8.9999999999999992E-5</v>
      </c>
    </row>
    <row r="190" spans="1:11" x14ac:dyDescent="0.55000000000000004">
      <c r="A190">
        <v>18267</v>
      </c>
      <c r="B190" s="68">
        <v>43739</v>
      </c>
      <c r="C190" t="s">
        <v>438</v>
      </c>
      <c r="D190" t="s">
        <v>437</v>
      </c>
      <c r="E190">
        <v>51.639999389648438</v>
      </c>
      <c r="F190">
        <v>-4.2422139085829258E-3</v>
      </c>
      <c r="G190" s="73">
        <f t="shared" si="2"/>
        <v>-4.3122139085829255E-3</v>
      </c>
      <c r="H190" s="73">
        <f>VLOOKUP($B190,Dell_FF_factors!$A$2:$E$506,2,FALSE)</f>
        <v>-1.3100000000000001E-2</v>
      </c>
      <c r="I190" s="73">
        <f>VLOOKUP($B190,Dell_FF_factors!$A$2:$E$506,3,FALSE)</f>
        <v>-4.6999999999999993E-3</v>
      </c>
      <c r="J190" s="73">
        <f>VLOOKUP($B190,Dell_FF_factors!$A$2:$E$506,4,FALSE)</f>
        <v>-6.0999999999999995E-3</v>
      </c>
      <c r="K190" s="73">
        <f>VLOOKUP($B190,Dell_FF_factors!$A$2:$E$506,5,FALSE)</f>
        <v>7.0000000000000007E-5</v>
      </c>
    </row>
    <row r="191" spans="1:11" x14ac:dyDescent="0.55000000000000004">
      <c r="A191">
        <v>18267</v>
      </c>
      <c r="B191" s="68">
        <v>43740</v>
      </c>
      <c r="C191" t="s">
        <v>438</v>
      </c>
      <c r="D191" t="s">
        <v>437</v>
      </c>
      <c r="E191">
        <v>50.779998779296875</v>
      </c>
      <c r="F191">
        <v>-1.6653768718242645E-2</v>
      </c>
      <c r="G191" s="73">
        <f t="shared" si="2"/>
        <v>-1.6723768718242646E-2</v>
      </c>
      <c r="H191" s="73">
        <f>VLOOKUP($B191,Dell_FF_factors!$A$2:$E$506,2,FALSE)</f>
        <v>-1.7299999999999999E-2</v>
      </c>
      <c r="I191" s="73">
        <f>VLOOKUP($B191,Dell_FF_factors!$A$2:$E$506,3,FALSE)</f>
        <v>8.6999999999999994E-3</v>
      </c>
      <c r="J191" s="73">
        <f>VLOOKUP($B191,Dell_FF_factors!$A$2:$E$506,4,FALSE)</f>
        <v>-3.4999999999999996E-3</v>
      </c>
      <c r="K191" s="73">
        <f>VLOOKUP($B191,Dell_FF_factors!$A$2:$E$506,5,FALSE)</f>
        <v>7.0000000000000007E-5</v>
      </c>
    </row>
    <row r="192" spans="1:11" x14ac:dyDescent="0.55000000000000004">
      <c r="A192">
        <v>18267</v>
      </c>
      <c r="B192" s="68">
        <v>43741</v>
      </c>
      <c r="C192" t="s">
        <v>438</v>
      </c>
      <c r="D192" t="s">
        <v>437</v>
      </c>
      <c r="E192">
        <v>51.060001373291016</v>
      </c>
      <c r="F192">
        <v>5.5140331387519836E-3</v>
      </c>
      <c r="G192" s="73">
        <f t="shared" si="2"/>
        <v>5.4440331387519839E-3</v>
      </c>
      <c r="H192" s="73">
        <f>VLOOKUP($B192,Dell_FF_factors!$A$2:$E$506,2,FALSE)</f>
        <v>8.0000000000000002E-3</v>
      </c>
      <c r="I192" s="73">
        <f>VLOOKUP($B192,Dell_FF_factors!$A$2:$E$506,3,FALSE)</f>
        <v>-2E-3</v>
      </c>
      <c r="J192" s="73">
        <f>VLOOKUP($B192,Dell_FF_factors!$A$2:$E$506,4,FALSE)</f>
        <v>-9.1000000000000004E-3</v>
      </c>
      <c r="K192" s="73">
        <f>VLOOKUP($B192,Dell_FF_factors!$A$2:$E$506,5,FALSE)</f>
        <v>7.0000000000000007E-5</v>
      </c>
    </row>
    <row r="193" spans="1:11" x14ac:dyDescent="0.55000000000000004">
      <c r="A193">
        <v>18267</v>
      </c>
      <c r="B193" s="68">
        <v>43742</v>
      </c>
      <c r="C193" t="s">
        <v>438</v>
      </c>
      <c r="D193" t="s">
        <v>437</v>
      </c>
      <c r="E193">
        <v>50.270000457763672</v>
      </c>
      <c r="F193">
        <v>-1.5472011640667915E-2</v>
      </c>
      <c r="G193" s="73">
        <f t="shared" si="2"/>
        <v>-1.5542011640667916E-2</v>
      </c>
      <c r="H193" s="73">
        <f>VLOOKUP($B193,Dell_FF_factors!$A$2:$E$506,2,FALSE)</f>
        <v>1.3899999999999999E-2</v>
      </c>
      <c r="I193" s="73">
        <f>VLOOKUP($B193,Dell_FF_factors!$A$2:$E$506,3,FALSE)</f>
        <v>-4.8999999999999998E-3</v>
      </c>
      <c r="J193" s="73">
        <f>VLOOKUP($B193,Dell_FF_factors!$A$2:$E$506,4,FALSE)</f>
        <v>-8.9999999999999998E-4</v>
      </c>
      <c r="K193" s="73">
        <f>VLOOKUP($B193,Dell_FF_factors!$A$2:$E$506,5,FALSE)</f>
        <v>7.0000000000000007E-5</v>
      </c>
    </row>
    <row r="194" spans="1:11" x14ac:dyDescent="0.55000000000000004">
      <c r="A194">
        <v>18267</v>
      </c>
      <c r="B194" s="68">
        <v>43745</v>
      </c>
      <c r="C194" t="s">
        <v>438</v>
      </c>
      <c r="D194" t="s">
        <v>437</v>
      </c>
      <c r="E194">
        <v>50.520000457763672</v>
      </c>
      <c r="F194">
        <v>4.9731452018022537E-3</v>
      </c>
      <c r="G194" s="73">
        <f t="shared" si="2"/>
        <v>4.903145201802254E-3</v>
      </c>
      <c r="H194" s="73">
        <f>VLOOKUP($B194,Dell_FF_factors!$A$2:$E$506,2,FALSE)</f>
        <v>-4.0999999999999995E-3</v>
      </c>
      <c r="I194" s="73">
        <f>VLOOKUP($B194,Dell_FF_factors!$A$2:$E$506,3,FALSE)</f>
        <v>1.6000000000000001E-3</v>
      </c>
      <c r="J194" s="73">
        <f>VLOOKUP($B194,Dell_FF_factors!$A$2:$E$506,4,FALSE)</f>
        <v>-2.0000000000000001E-4</v>
      </c>
      <c r="K194" s="73">
        <f>VLOOKUP($B194,Dell_FF_factors!$A$2:$E$506,5,FALSE)</f>
        <v>7.0000000000000007E-5</v>
      </c>
    </row>
    <row r="195" spans="1:11" x14ac:dyDescent="0.55000000000000004">
      <c r="A195">
        <v>18267</v>
      </c>
      <c r="B195" s="68">
        <v>43746</v>
      </c>
      <c r="C195" t="s">
        <v>438</v>
      </c>
      <c r="D195" t="s">
        <v>437</v>
      </c>
      <c r="E195">
        <v>48.810001373291016</v>
      </c>
      <c r="F195">
        <v>-3.3847961574792862E-2</v>
      </c>
      <c r="G195" s="73">
        <f t="shared" ref="G195:G258" si="3">F195-K195</f>
        <v>-3.3917961574792863E-2</v>
      </c>
      <c r="H195" s="73">
        <f>VLOOKUP($B195,Dell_FF_factors!$A$2:$E$506,2,FALSE)</f>
        <v>-1.61E-2</v>
      </c>
      <c r="I195" s="73">
        <f>VLOOKUP($B195,Dell_FF_factors!$A$2:$E$506,3,FALSE)</f>
        <v>-1.4000000000000002E-3</v>
      </c>
      <c r="J195" s="73">
        <f>VLOOKUP($B195,Dell_FF_factors!$A$2:$E$506,4,FALSE)</f>
        <v>-1.1999999999999999E-3</v>
      </c>
      <c r="K195" s="73">
        <f>VLOOKUP($B195,Dell_FF_factors!$A$2:$E$506,5,FALSE)</f>
        <v>7.0000000000000007E-5</v>
      </c>
    </row>
    <row r="196" spans="1:11" x14ac:dyDescent="0.55000000000000004">
      <c r="A196">
        <v>18267</v>
      </c>
      <c r="B196" s="68">
        <v>43747</v>
      </c>
      <c r="C196" t="s">
        <v>438</v>
      </c>
      <c r="D196" t="s">
        <v>437</v>
      </c>
      <c r="E196">
        <v>49.459999084472656</v>
      </c>
      <c r="F196">
        <v>1.3316895812749863E-2</v>
      </c>
      <c r="G196" s="73">
        <f t="shared" si="3"/>
        <v>1.3246895812749862E-2</v>
      </c>
      <c r="H196" s="73">
        <f>VLOOKUP($B196,Dell_FF_factors!$A$2:$E$506,2,FALSE)</f>
        <v>9.1999999999999998E-3</v>
      </c>
      <c r="I196" s="73">
        <f>VLOOKUP($B196,Dell_FF_factors!$A$2:$E$506,3,FALSE)</f>
        <v>-5.3E-3</v>
      </c>
      <c r="J196" s="73">
        <f>VLOOKUP($B196,Dell_FF_factors!$A$2:$E$506,4,FALSE)</f>
        <v>-1.1999999999999999E-3</v>
      </c>
      <c r="K196" s="73">
        <f>VLOOKUP($B196,Dell_FF_factors!$A$2:$E$506,5,FALSE)</f>
        <v>7.0000000000000007E-5</v>
      </c>
    </row>
    <row r="197" spans="1:11" x14ac:dyDescent="0.55000000000000004">
      <c r="A197">
        <v>18267</v>
      </c>
      <c r="B197" s="68">
        <v>43748</v>
      </c>
      <c r="C197" t="s">
        <v>438</v>
      </c>
      <c r="D197" t="s">
        <v>437</v>
      </c>
      <c r="E197">
        <v>49</v>
      </c>
      <c r="F197">
        <v>-9.3004265800118446E-3</v>
      </c>
      <c r="G197" s="73">
        <f t="shared" si="3"/>
        <v>-9.3704265800118453E-3</v>
      </c>
      <c r="H197" s="73">
        <f>VLOOKUP($B197,Dell_FF_factors!$A$2:$E$506,2,FALSE)</f>
        <v>5.8999999999999999E-3</v>
      </c>
      <c r="I197" s="73">
        <f>VLOOKUP($B197,Dell_FF_factors!$A$2:$E$506,3,FALSE)</f>
        <v>-4.0000000000000001E-3</v>
      </c>
      <c r="J197" s="73">
        <f>VLOOKUP($B197,Dell_FF_factors!$A$2:$E$506,4,FALSE)</f>
        <v>2.7000000000000001E-3</v>
      </c>
      <c r="K197" s="73">
        <f>VLOOKUP($B197,Dell_FF_factors!$A$2:$E$506,5,FALSE)</f>
        <v>7.0000000000000007E-5</v>
      </c>
    </row>
    <row r="198" spans="1:11" x14ac:dyDescent="0.55000000000000004">
      <c r="A198">
        <v>18267</v>
      </c>
      <c r="B198" s="68">
        <v>43749</v>
      </c>
      <c r="C198" t="s">
        <v>438</v>
      </c>
      <c r="D198" t="s">
        <v>437</v>
      </c>
      <c r="E198">
        <v>50.299999237060547</v>
      </c>
      <c r="F198">
        <v>2.6530597358942032E-2</v>
      </c>
      <c r="G198" s="73">
        <f t="shared" si="3"/>
        <v>2.6460597358942031E-2</v>
      </c>
      <c r="H198" s="73">
        <f>VLOOKUP($B198,Dell_FF_factors!$A$2:$E$506,2,FALSE)</f>
        <v>1.23E-2</v>
      </c>
      <c r="I198" s="73">
        <f>VLOOKUP($B198,Dell_FF_factors!$A$2:$E$506,3,FALSE)</f>
        <v>4.8999999999999998E-3</v>
      </c>
      <c r="J198" s="73">
        <f>VLOOKUP($B198,Dell_FF_factors!$A$2:$E$506,4,FALSE)</f>
        <v>1.9E-3</v>
      </c>
      <c r="K198" s="73">
        <f>VLOOKUP($B198,Dell_FF_factors!$A$2:$E$506,5,FALSE)</f>
        <v>7.0000000000000007E-5</v>
      </c>
    </row>
    <row r="199" spans="1:11" x14ac:dyDescent="0.55000000000000004">
      <c r="A199">
        <v>18267</v>
      </c>
      <c r="B199" s="68">
        <v>43752</v>
      </c>
      <c r="C199" t="s">
        <v>438</v>
      </c>
      <c r="D199" t="s">
        <v>437</v>
      </c>
      <c r="E199">
        <v>50.680000305175781</v>
      </c>
      <c r="F199">
        <v>7.5546931475400925E-3</v>
      </c>
      <c r="G199" s="73">
        <f t="shared" si="3"/>
        <v>7.4846931475400927E-3</v>
      </c>
      <c r="H199" s="73">
        <f>VLOOKUP($B199,Dell_FF_factors!$A$2:$E$506,2,FALSE)</f>
        <v>-1.8E-3</v>
      </c>
      <c r="I199" s="73">
        <f>VLOOKUP($B199,Dell_FF_factors!$A$2:$E$506,3,FALSE)</f>
        <v>-3.3E-3</v>
      </c>
      <c r="J199" s="73">
        <f>VLOOKUP($B199,Dell_FF_factors!$A$2:$E$506,4,FALSE)</f>
        <v>-5.9999999999999995E-4</v>
      </c>
      <c r="K199" s="73">
        <f>VLOOKUP($B199,Dell_FF_factors!$A$2:$E$506,5,FALSE)</f>
        <v>7.0000000000000007E-5</v>
      </c>
    </row>
    <row r="200" spans="1:11" x14ac:dyDescent="0.55000000000000004">
      <c r="A200">
        <v>18267</v>
      </c>
      <c r="B200" s="68">
        <v>43753</v>
      </c>
      <c r="C200" t="s">
        <v>438</v>
      </c>
      <c r="D200" t="s">
        <v>437</v>
      </c>
      <c r="E200">
        <v>51.130001068115234</v>
      </c>
      <c r="F200">
        <v>8.8792573660612106E-3</v>
      </c>
      <c r="G200" s="73">
        <f t="shared" si="3"/>
        <v>8.80925736606121E-3</v>
      </c>
      <c r="H200" s="73">
        <f>VLOOKUP($B200,Dell_FF_factors!$A$2:$E$506,2,FALSE)</f>
        <v>1.03E-2</v>
      </c>
      <c r="I200" s="73">
        <f>VLOOKUP($B200,Dell_FF_factors!$A$2:$E$506,3,FALSE)</f>
        <v>2.5999999999999999E-3</v>
      </c>
      <c r="J200" s="73">
        <f>VLOOKUP($B200,Dell_FF_factors!$A$2:$E$506,4,FALSE)</f>
        <v>-2.3E-3</v>
      </c>
      <c r="K200" s="73">
        <f>VLOOKUP($B200,Dell_FF_factors!$A$2:$E$506,5,FALSE)</f>
        <v>7.0000000000000007E-5</v>
      </c>
    </row>
    <row r="201" spans="1:11" x14ac:dyDescent="0.55000000000000004">
      <c r="A201">
        <v>18267</v>
      </c>
      <c r="B201" s="68">
        <v>43754</v>
      </c>
      <c r="C201" t="s">
        <v>438</v>
      </c>
      <c r="D201" t="s">
        <v>437</v>
      </c>
      <c r="E201">
        <v>50.540000915527344</v>
      </c>
      <c r="F201">
        <v>-1.153921615332365E-2</v>
      </c>
      <c r="G201" s="73">
        <f t="shared" si="3"/>
        <v>-1.1609216153323651E-2</v>
      </c>
      <c r="H201" s="73">
        <f>VLOOKUP($B201,Dell_FF_factors!$A$2:$E$506,2,FALSE)</f>
        <v>-2.3999999999999998E-3</v>
      </c>
      <c r="I201" s="73">
        <f>VLOOKUP($B201,Dell_FF_factors!$A$2:$E$506,3,FALSE)</f>
        <v>3.9000000000000003E-3</v>
      </c>
      <c r="J201" s="73">
        <f>VLOOKUP($B201,Dell_FF_factors!$A$2:$E$506,4,FALSE)</f>
        <v>2.3E-3</v>
      </c>
      <c r="K201" s="73">
        <f>VLOOKUP($B201,Dell_FF_factors!$A$2:$E$506,5,FALSE)</f>
        <v>7.0000000000000007E-5</v>
      </c>
    </row>
    <row r="202" spans="1:11" x14ac:dyDescent="0.55000000000000004">
      <c r="A202">
        <v>18267</v>
      </c>
      <c r="B202" s="68">
        <v>43755</v>
      </c>
      <c r="C202" t="s">
        <v>438</v>
      </c>
      <c r="D202" t="s">
        <v>437</v>
      </c>
      <c r="E202">
        <v>50.369998931884766</v>
      </c>
      <c r="F202">
        <v>-3.3637115266174078E-3</v>
      </c>
      <c r="G202" s="73">
        <f t="shared" si="3"/>
        <v>-3.433711526617408E-3</v>
      </c>
      <c r="H202" s="73">
        <f>VLOOKUP($B202,Dell_FF_factors!$A$2:$E$506,2,FALSE)</f>
        <v>3.7000000000000002E-3</v>
      </c>
      <c r="I202" s="73">
        <f>VLOOKUP($B202,Dell_FF_factors!$A$2:$E$506,3,FALSE)</f>
        <v>8.1000000000000013E-3</v>
      </c>
      <c r="J202" s="73">
        <f>VLOOKUP($B202,Dell_FF_factors!$A$2:$E$506,4,FALSE)</f>
        <v>-2.8000000000000004E-3</v>
      </c>
      <c r="K202" s="73">
        <f>VLOOKUP($B202,Dell_FF_factors!$A$2:$E$506,5,FALSE)</f>
        <v>7.0000000000000007E-5</v>
      </c>
    </row>
    <row r="203" spans="1:11" x14ac:dyDescent="0.55000000000000004">
      <c r="A203">
        <v>18267</v>
      </c>
      <c r="B203" s="68">
        <v>43756</v>
      </c>
      <c r="C203" t="s">
        <v>438</v>
      </c>
      <c r="D203" t="s">
        <v>437</v>
      </c>
      <c r="E203">
        <v>49.869998931884766</v>
      </c>
      <c r="F203">
        <v>-9.9265435710549355E-3</v>
      </c>
      <c r="G203" s="73">
        <f t="shared" si="3"/>
        <v>-9.9965435710549361E-3</v>
      </c>
      <c r="H203" s="73">
        <f>VLOOKUP($B203,Dell_FF_factors!$A$2:$E$506,2,FALSE)</f>
        <v>-4.8999999999999998E-3</v>
      </c>
      <c r="I203" s="73">
        <f>VLOOKUP($B203,Dell_FF_factors!$A$2:$E$506,3,FALSE)</f>
        <v>-3.8E-3</v>
      </c>
      <c r="J203" s="73">
        <f>VLOOKUP($B203,Dell_FF_factors!$A$2:$E$506,4,FALSE)</f>
        <v>9.0000000000000011E-3</v>
      </c>
      <c r="K203" s="73">
        <f>VLOOKUP($B203,Dell_FF_factors!$A$2:$E$506,5,FALSE)</f>
        <v>7.0000000000000007E-5</v>
      </c>
    </row>
    <row r="204" spans="1:11" x14ac:dyDescent="0.55000000000000004">
      <c r="A204">
        <v>18267</v>
      </c>
      <c r="B204" s="68">
        <v>43759</v>
      </c>
      <c r="C204" t="s">
        <v>438</v>
      </c>
      <c r="D204" t="s">
        <v>437</v>
      </c>
      <c r="E204">
        <v>49.990001678466797</v>
      </c>
      <c r="F204">
        <v>2.4063114542514086E-3</v>
      </c>
      <c r="G204" s="73">
        <f t="shared" si="3"/>
        <v>2.3363114542514084E-3</v>
      </c>
      <c r="H204" s="73">
        <f>VLOOKUP($B204,Dell_FF_factors!$A$2:$E$506,2,FALSE)</f>
        <v>7.0999999999999995E-3</v>
      </c>
      <c r="I204" s="73">
        <f>VLOOKUP($B204,Dell_FF_factors!$A$2:$E$506,3,FALSE)</f>
        <v>1.8E-3</v>
      </c>
      <c r="J204" s="73">
        <f>VLOOKUP($B204,Dell_FF_factors!$A$2:$E$506,4,FALSE)</f>
        <v>3.3E-3</v>
      </c>
      <c r="K204" s="73">
        <f>VLOOKUP($B204,Dell_FF_factors!$A$2:$E$506,5,FALSE)</f>
        <v>7.0000000000000007E-5</v>
      </c>
    </row>
    <row r="205" spans="1:11" x14ac:dyDescent="0.55000000000000004">
      <c r="A205">
        <v>18267</v>
      </c>
      <c r="B205" s="68">
        <v>43760</v>
      </c>
      <c r="C205" t="s">
        <v>438</v>
      </c>
      <c r="D205" t="s">
        <v>437</v>
      </c>
      <c r="E205">
        <v>49.979999542236328</v>
      </c>
      <c r="F205">
        <v>-2.0008273713756353E-4</v>
      </c>
      <c r="G205" s="73">
        <f t="shared" si="3"/>
        <v>-2.7008273713756355E-4</v>
      </c>
      <c r="H205" s="73">
        <f>VLOOKUP($B205,Dell_FF_factors!$A$2:$E$506,2,FALSE)</f>
        <v>-3.4000000000000002E-3</v>
      </c>
      <c r="I205" s="73">
        <f>VLOOKUP($B205,Dell_FF_factors!$A$2:$E$506,3,FALSE)</f>
        <v>2.0999999999999999E-3</v>
      </c>
      <c r="J205" s="73">
        <f>VLOOKUP($B205,Dell_FF_factors!$A$2:$E$506,4,FALSE)</f>
        <v>8.8000000000000005E-3</v>
      </c>
      <c r="K205" s="73">
        <f>VLOOKUP($B205,Dell_FF_factors!$A$2:$E$506,5,FALSE)</f>
        <v>7.0000000000000007E-5</v>
      </c>
    </row>
    <row r="206" spans="1:11" x14ac:dyDescent="0.55000000000000004">
      <c r="A206">
        <v>18267</v>
      </c>
      <c r="B206" s="68">
        <v>43761</v>
      </c>
      <c r="C206" t="s">
        <v>438</v>
      </c>
      <c r="D206" t="s">
        <v>437</v>
      </c>
      <c r="E206">
        <v>50.299999237060547</v>
      </c>
      <c r="F206">
        <v>6.4025549218058586E-3</v>
      </c>
      <c r="G206" s="73">
        <f t="shared" si="3"/>
        <v>6.3325549218058589E-3</v>
      </c>
      <c r="H206" s="73">
        <f>VLOOKUP($B206,Dell_FF_factors!$A$2:$E$506,2,FALSE)</f>
        <v>2.5000000000000001E-3</v>
      </c>
      <c r="I206" s="73">
        <f>VLOOKUP($B206,Dell_FF_factors!$A$2:$E$506,3,FALSE)</f>
        <v>-8.9999999999999998E-4</v>
      </c>
      <c r="J206" s="73">
        <f>VLOOKUP($B206,Dell_FF_factors!$A$2:$E$506,4,FALSE)</f>
        <v>2.5000000000000001E-3</v>
      </c>
      <c r="K206" s="73">
        <f>VLOOKUP($B206,Dell_FF_factors!$A$2:$E$506,5,FALSE)</f>
        <v>7.0000000000000007E-5</v>
      </c>
    </row>
    <row r="207" spans="1:11" x14ac:dyDescent="0.55000000000000004">
      <c r="A207">
        <v>18267</v>
      </c>
      <c r="B207" s="68">
        <v>43762</v>
      </c>
      <c r="C207" t="s">
        <v>438</v>
      </c>
      <c r="D207" t="s">
        <v>437</v>
      </c>
      <c r="E207">
        <v>51.009998321533203</v>
      </c>
      <c r="F207">
        <v>1.4115289784967899E-2</v>
      </c>
      <c r="G207" s="73">
        <f t="shared" si="3"/>
        <v>1.4045289784967899E-2</v>
      </c>
      <c r="H207" s="73">
        <f>VLOOKUP($B207,Dell_FF_factors!$A$2:$E$506,2,FALSE)</f>
        <v>2.5999999999999999E-3</v>
      </c>
      <c r="I207" s="73">
        <f>VLOOKUP($B207,Dell_FF_factors!$A$2:$E$506,3,FALSE)</f>
        <v>-2.5999999999999999E-3</v>
      </c>
      <c r="J207" s="73">
        <f>VLOOKUP($B207,Dell_FF_factors!$A$2:$E$506,4,FALSE)</f>
        <v>-9.1000000000000004E-3</v>
      </c>
      <c r="K207" s="73">
        <f>VLOOKUP($B207,Dell_FF_factors!$A$2:$E$506,5,FALSE)</f>
        <v>7.0000000000000007E-5</v>
      </c>
    </row>
    <row r="208" spans="1:11" x14ac:dyDescent="0.55000000000000004">
      <c r="A208">
        <v>18267</v>
      </c>
      <c r="B208" s="68">
        <v>43763</v>
      </c>
      <c r="C208" t="s">
        <v>438</v>
      </c>
      <c r="D208" t="s">
        <v>437</v>
      </c>
      <c r="E208">
        <v>51.680000305175781</v>
      </c>
      <c r="F208">
        <v>1.3134718872606754E-2</v>
      </c>
      <c r="G208" s="73">
        <f t="shared" si="3"/>
        <v>1.3064718872606754E-2</v>
      </c>
      <c r="H208" s="73">
        <f>VLOOKUP($B208,Dell_FF_factors!$A$2:$E$506,2,FALSE)</f>
        <v>5.0000000000000001E-3</v>
      </c>
      <c r="I208" s="73">
        <f>VLOOKUP($B208,Dell_FF_factors!$A$2:$E$506,3,FALSE)</f>
        <v>2.8000000000000004E-3</v>
      </c>
      <c r="J208" s="73">
        <f>VLOOKUP($B208,Dell_FF_factors!$A$2:$E$506,4,FALSE)</f>
        <v>8.0000000000000004E-4</v>
      </c>
      <c r="K208" s="73">
        <f>VLOOKUP($B208,Dell_FF_factors!$A$2:$E$506,5,FALSE)</f>
        <v>7.0000000000000007E-5</v>
      </c>
    </row>
    <row r="209" spans="1:11" x14ac:dyDescent="0.55000000000000004">
      <c r="A209">
        <v>18267</v>
      </c>
      <c r="B209" s="68">
        <v>43766</v>
      </c>
      <c r="C209" t="s">
        <v>438</v>
      </c>
      <c r="D209" t="s">
        <v>437</v>
      </c>
      <c r="E209">
        <v>51.590000152587891</v>
      </c>
      <c r="F209">
        <v>-1.741489046253264E-3</v>
      </c>
      <c r="G209" s="73">
        <f t="shared" si="3"/>
        <v>-1.8114890462532639E-3</v>
      </c>
      <c r="H209" s="73">
        <f>VLOOKUP($B209,Dell_FF_factors!$A$2:$E$506,2,FALSE)</f>
        <v>6.1999999999999998E-3</v>
      </c>
      <c r="I209" s="73">
        <f>VLOOKUP($B209,Dell_FF_factors!$A$2:$E$506,3,FALSE)</f>
        <v>2.7000000000000001E-3</v>
      </c>
      <c r="J209" s="73">
        <f>VLOOKUP($B209,Dell_FF_factors!$A$2:$E$506,4,FALSE)</f>
        <v>-2.5000000000000001E-3</v>
      </c>
      <c r="K209" s="73">
        <f>VLOOKUP($B209,Dell_FF_factors!$A$2:$E$506,5,FALSE)</f>
        <v>7.0000000000000007E-5</v>
      </c>
    </row>
    <row r="210" spans="1:11" x14ac:dyDescent="0.55000000000000004">
      <c r="A210">
        <v>18267</v>
      </c>
      <c r="B210" s="68">
        <v>43767</v>
      </c>
      <c r="C210" t="s">
        <v>438</v>
      </c>
      <c r="D210" t="s">
        <v>437</v>
      </c>
      <c r="E210">
        <v>53.25</v>
      </c>
      <c r="F210">
        <v>3.2176773995161057E-2</v>
      </c>
      <c r="G210" s="73">
        <f t="shared" si="3"/>
        <v>3.2106773995161056E-2</v>
      </c>
      <c r="H210" s="73">
        <f>VLOOKUP($B210,Dell_FF_factors!$A$2:$E$506,2,FALSE)</f>
        <v>-1.2999999999999999E-3</v>
      </c>
      <c r="I210" s="73">
        <f>VLOOKUP($B210,Dell_FF_factors!$A$2:$E$506,3,FALSE)</f>
        <v>2.8000000000000004E-3</v>
      </c>
      <c r="J210" s="73">
        <f>VLOOKUP($B210,Dell_FF_factors!$A$2:$E$506,4,FALSE)</f>
        <v>4.5999999999999999E-3</v>
      </c>
      <c r="K210" s="73">
        <f>VLOOKUP($B210,Dell_FF_factors!$A$2:$E$506,5,FALSE)</f>
        <v>7.0000000000000007E-5</v>
      </c>
    </row>
    <row r="211" spans="1:11" x14ac:dyDescent="0.55000000000000004">
      <c r="A211">
        <v>18267</v>
      </c>
      <c r="B211" s="68">
        <v>43768</v>
      </c>
      <c r="C211" t="s">
        <v>438</v>
      </c>
      <c r="D211" t="s">
        <v>437</v>
      </c>
      <c r="E211">
        <v>53.75</v>
      </c>
      <c r="F211">
        <v>9.3896714970469475E-3</v>
      </c>
      <c r="G211" s="73">
        <f t="shared" si="3"/>
        <v>9.3196714970469469E-3</v>
      </c>
      <c r="H211" s="73">
        <f>VLOOKUP($B211,Dell_FF_factors!$A$2:$E$506,2,FALSE)</f>
        <v>2.7000000000000001E-3</v>
      </c>
      <c r="I211" s="73">
        <f>VLOOKUP($B211,Dell_FF_factors!$A$2:$E$506,3,FALSE)</f>
        <v>-3.9000000000000003E-3</v>
      </c>
      <c r="J211" s="73">
        <f>VLOOKUP($B211,Dell_FF_factors!$A$2:$E$506,4,FALSE)</f>
        <v>-1.1699999999999999E-2</v>
      </c>
      <c r="K211" s="73">
        <f>VLOOKUP($B211,Dell_FF_factors!$A$2:$E$506,5,FALSE)</f>
        <v>7.0000000000000007E-5</v>
      </c>
    </row>
    <row r="212" spans="1:11" x14ac:dyDescent="0.55000000000000004">
      <c r="A212">
        <v>18267</v>
      </c>
      <c r="B212" s="68">
        <v>43769</v>
      </c>
      <c r="C212" t="s">
        <v>438</v>
      </c>
      <c r="D212" t="s">
        <v>437</v>
      </c>
      <c r="E212">
        <v>52.889999389648438</v>
      </c>
      <c r="F212">
        <v>-1.6000011935830116E-2</v>
      </c>
      <c r="G212" s="73">
        <f t="shared" si="3"/>
        <v>-1.6070011935830117E-2</v>
      </c>
      <c r="H212" s="73">
        <f>VLOOKUP($B212,Dell_FF_factors!$A$2:$E$506,2,FALSE)</f>
        <v>-3.8E-3</v>
      </c>
      <c r="I212" s="73">
        <f>VLOOKUP($B212,Dell_FF_factors!$A$2:$E$506,3,FALSE)</f>
        <v>-2.7000000000000001E-3</v>
      </c>
      <c r="J212" s="73">
        <f>VLOOKUP($B212,Dell_FF_factors!$A$2:$E$506,4,FALSE)</f>
        <v>-3.0999999999999999E-3</v>
      </c>
      <c r="K212" s="73">
        <f>VLOOKUP($B212,Dell_FF_factors!$A$2:$E$506,5,FALSE)</f>
        <v>7.0000000000000007E-5</v>
      </c>
    </row>
    <row r="213" spans="1:11" x14ac:dyDescent="0.55000000000000004">
      <c r="A213">
        <v>18267</v>
      </c>
      <c r="B213" s="68">
        <v>43770</v>
      </c>
      <c r="C213" t="s">
        <v>438</v>
      </c>
      <c r="D213" t="s">
        <v>437</v>
      </c>
      <c r="E213">
        <v>53.240001678466797</v>
      </c>
      <c r="F213">
        <v>6.6175512038171291E-3</v>
      </c>
      <c r="G213" s="73">
        <f t="shared" si="3"/>
        <v>6.557551203817129E-3</v>
      </c>
      <c r="H213" s="73">
        <f>VLOOKUP($B213,Dell_FF_factors!$A$2:$E$506,2,FALSE)</f>
        <v>1.0800000000000001E-2</v>
      </c>
      <c r="I213" s="73">
        <f>VLOOKUP($B213,Dell_FF_factors!$A$2:$E$506,3,FALSE)</f>
        <v>4.5000000000000005E-3</v>
      </c>
      <c r="J213" s="73">
        <f>VLOOKUP($B213,Dell_FF_factors!$A$2:$E$506,4,FALSE)</f>
        <v>7.9000000000000008E-3</v>
      </c>
      <c r="K213" s="73">
        <f>VLOOKUP($B213,Dell_FF_factors!$A$2:$E$506,5,FALSE)</f>
        <v>6.0000000000000002E-5</v>
      </c>
    </row>
    <row r="214" spans="1:11" x14ac:dyDescent="0.55000000000000004">
      <c r="A214">
        <v>18267</v>
      </c>
      <c r="B214" s="68">
        <v>43773</v>
      </c>
      <c r="C214" t="s">
        <v>438</v>
      </c>
      <c r="D214" t="s">
        <v>437</v>
      </c>
      <c r="E214">
        <v>53.840000152587891</v>
      </c>
      <c r="F214">
        <v>1.126969326287508E-2</v>
      </c>
      <c r="G214" s="73">
        <f t="shared" si="3"/>
        <v>1.1209693262875081E-2</v>
      </c>
      <c r="H214" s="73">
        <f>VLOOKUP($B214,Dell_FF_factors!$A$2:$E$506,2,FALSE)</f>
        <v>4.0000000000000001E-3</v>
      </c>
      <c r="I214" s="73">
        <f>VLOOKUP($B214,Dell_FF_factors!$A$2:$E$506,3,FALSE)</f>
        <v>5.0000000000000001E-4</v>
      </c>
      <c r="J214" s="73">
        <f>VLOOKUP($B214,Dell_FF_factors!$A$2:$E$506,4,FALSE)</f>
        <v>1.3899999999999999E-2</v>
      </c>
      <c r="K214" s="73">
        <f>VLOOKUP($B214,Dell_FF_factors!$A$2:$E$506,5,FALSE)</f>
        <v>6.0000000000000002E-5</v>
      </c>
    </row>
    <row r="215" spans="1:11" x14ac:dyDescent="0.55000000000000004">
      <c r="A215">
        <v>18267</v>
      </c>
      <c r="B215" s="68">
        <v>43774</v>
      </c>
      <c r="C215" t="s">
        <v>438</v>
      </c>
      <c r="D215" t="s">
        <v>437</v>
      </c>
      <c r="E215">
        <v>54.430000305175781</v>
      </c>
      <c r="F215">
        <v>1.0958397760987282E-2</v>
      </c>
      <c r="G215" s="73">
        <f t="shared" si="3"/>
        <v>1.0898397760987283E-2</v>
      </c>
      <c r="H215" s="73">
        <f>VLOOKUP($B215,Dell_FF_factors!$A$2:$E$506,2,FALSE)</f>
        <v>-2.9999999999999997E-4</v>
      </c>
      <c r="I215" s="73">
        <f>VLOOKUP($B215,Dell_FF_factors!$A$2:$E$506,3,FALSE)</f>
        <v>2.3999999999999998E-3</v>
      </c>
      <c r="J215" s="73">
        <f>VLOOKUP($B215,Dell_FF_factors!$A$2:$E$506,4,FALSE)</f>
        <v>4.8999999999999998E-3</v>
      </c>
      <c r="K215" s="73">
        <f>VLOOKUP($B215,Dell_FF_factors!$A$2:$E$506,5,FALSE)</f>
        <v>6.0000000000000002E-5</v>
      </c>
    </row>
    <row r="216" spans="1:11" x14ac:dyDescent="0.55000000000000004">
      <c r="A216">
        <v>18267</v>
      </c>
      <c r="B216" s="68">
        <v>43775</v>
      </c>
      <c r="C216" t="s">
        <v>438</v>
      </c>
      <c r="D216" t="s">
        <v>437</v>
      </c>
      <c r="E216">
        <v>54.330001831054688</v>
      </c>
      <c r="F216">
        <v>-1.8371940823271871E-3</v>
      </c>
      <c r="G216" s="73">
        <f t="shared" si="3"/>
        <v>-1.897194082327187E-3</v>
      </c>
      <c r="H216" s="73">
        <f>VLOOKUP($B216,Dell_FF_factors!$A$2:$E$506,2,FALSE)</f>
        <v>-5.0000000000000001E-4</v>
      </c>
      <c r="I216" s="73">
        <f>VLOOKUP($B216,Dell_FF_factors!$A$2:$E$506,3,FALSE)</f>
        <v>-6.9999999999999993E-3</v>
      </c>
      <c r="J216" s="73">
        <f>VLOOKUP($B216,Dell_FF_factors!$A$2:$E$506,4,FALSE)</f>
        <v>1.8E-3</v>
      </c>
      <c r="K216" s="73">
        <f>VLOOKUP($B216,Dell_FF_factors!$A$2:$E$506,5,FALSE)</f>
        <v>6.0000000000000002E-5</v>
      </c>
    </row>
    <row r="217" spans="1:11" x14ac:dyDescent="0.55000000000000004">
      <c r="A217">
        <v>18267</v>
      </c>
      <c r="B217" s="68">
        <v>43776</v>
      </c>
      <c r="C217" t="s">
        <v>438</v>
      </c>
      <c r="D217" t="s">
        <v>437</v>
      </c>
      <c r="E217">
        <v>54.310001373291016</v>
      </c>
      <c r="F217">
        <v>-3.6812917096540332E-4</v>
      </c>
      <c r="G217" s="73">
        <f t="shared" si="3"/>
        <v>-4.2812917096540331E-4</v>
      </c>
      <c r="H217" s="73">
        <f>VLOOKUP($B217,Dell_FF_factors!$A$2:$E$506,2,FALSE)</f>
        <v>3.8E-3</v>
      </c>
      <c r="I217" s="73">
        <f>VLOOKUP($B217,Dell_FF_factors!$A$2:$E$506,3,FALSE)</f>
        <v>-1.1999999999999999E-3</v>
      </c>
      <c r="J217" s="73">
        <f>VLOOKUP($B217,Dell_FF_factors!$A$2:$E$506,4,FALSE)</f>
        <v>5.3E-3</v>
      </c>
      <c r="K217" s="73">
        <f>VLOOKUP($B217,Dell_FF_factors!$A$2:$E$506,5,FALSE)</f>
        <v>6.0000000000000002E-5</v>
      </c>
    </row>
    <row r="218" spans="1:11" x14ac:dyDescent="0.55000000000000004">
      <c r="A218">
        <v>18267</v>
      </c>
      <c r="B218" s="68">
        <v>43777</v>
      </c>
      <c r="C218" t="s">
        <v>438</v>
      </c>
      <c r="D218" t="s">
        <v>437</v>
      </c>
      <c r="E218">
        <v>54.310001373291016</v>
      </c>
      <c r="F218">
        <v>0</v>
      </c>
      <c r="G218" s="73">
        <f t="shared" si="3"/>
        <v>-6.0000000000000002E-5</v>
      </c>
      <c r="H218" s="73">
        <f>VLOOKUP($B218,Dell_FF_factors!$A$2:$E$506,2,FALSE)</f>
        <v>3.0999999999999999E-3</v>
      </c>
      <c r="I218" s="73">
        <f>VLOOKUP($B218,Dell_FF_factors!$A$2:$E$506,3,FALSE)</f>
        <v>1E-3</v>
      </c>
      <c r="J218" s="73">
        <f>VLOOKUP($B218,Dell_FF_factors!$A$2:$E$506,4,FALSE)</f>
        <v>-3.8E-3</v>
      </c>
      <c r="K218" s="73">
        <f>VLOOKUP($B218,Dell_FF_factors!$A$2:$E$506,5,FALSE)</f>
        <v>6.0000000000000002E-5</v>
      </c>
    </row>
    <row r="219" spans="1:11" x14ac:dyDescent="0.55000000000000004">
      <c r="A219">
        <v>18267</v>
      </c>
      <c r="B219" s="68">
        <v>43780</v>
      </c>
      <c r="C219" t="s">
        <v>438</v>
      </c>
      <c r="D219" t="s">
        <v>437</v>
      </c>
      <c r="E219">
        <v>54.520000457763672</v>
      </c>
      <c r="F219">
        <v>3.8666741456836462E-3</v>
      </c>
      <c r="G219" s="73">
        <f t="shared" si="3"/>
        <v>3.806674145683646E-3</v>
      </c>
      <c r="H219" s="73">
        <f>VLOOKUP($B219,Dell_FF_factors!$A$2:$E$506,2,FALSE)</f>
        <v>-1.9E-3</v>
      </c>
      <c r="I219" s="73">
        <f>VLOOKUP($B219,Dell_FF_factors!$A$2:$E$506,3,FALSE)</f>
        <v>-1E-4</v>
      </c>
      <c r="J219" s="73">
        <f>VLOOKUP($B219,Dell_FF_factors!$A$2:$E$506,4,FALSE)</f>
        <v>-2.0999999999999999E-3</v>
      </c>
      <c r="K219" s="73">
        <f>VLOOKUP($B219,Dell_FF_factors!$A$2:$E$506,5,FALSE)</f>
        <v>6.0000000000000002E-5</v>
      </c>
    </row>
    <row r="220" spans="1:11" x14ac:dyDescent="0.55000000000000004">
      <c r="A220">
        <v>18267</v>
      </c>
      <c r="B220" s="68">
        <v>43781</v>
      </c>
      <c r="C220" t="s">
        <v>438</v>
      </c>
      <c r="D220" t="s">
        <v>437</v>
      </c>
      <c r="E220">
        <v>55.430000305175781</v>
      </c>
      <c r="F220">
        <v>1.6691120341420174E-2</v>
      </c>
      <c r="G220" s="73">
        <f t="shared" si="3"/>
        <v>1.6631120341420173E-2</v>
      </c>
      <c r="H220" s="73">
        <f>VLOOKUP($B220,Dell_FF_factors!$A$2:$E$506,2,FALSE)</f>
        <v>1.6000000000000001E-3</v>
      </c>
      <c r="I220" s="73">
        <f>VLOOKUP($B220,Dell_FF_factors!$A$2:$E$506,3,FALSE)</f>
        <v>-1.1000000000000001E-3</v>
      </c>
      <c r="J220" s="73">
        <f>VLOOKUP($B220,Dell_FF_factors!$A$2:$E$506,4,FALSE)</f>
        <v>-1.4000000000000002E-3</v>
      </c>
      <c r="K220" s="73">
        <f>VLOOKUP($B220,Dell_FF_factors!$A$2:$E$506,5,FALSE)</f>
        <v>6.0000000000000002E-5</v>
      </c>
    </row>
    <row r="221" spans="1:11" x14ac:dyDescent="0.55000000000000004">
      <c r="A221">
        <v>18267</v>
      </c>
      <c r="B221" s="68">
        <v>43782</v>
      </c>
      <c r="C221" t="s">
        <v>438</v>
      </c>
      <c r="D221" t="s">
        <v>437</v>
      </c>
      <c r="E221">
        <v>54.779998779296875</v>
      </c>
      <c r="F221">
        <v>-1.1726529337465763E-2</v>
      </c>
      <c r="G221" s="73">
        <f t="shared" si="3"/>
        <v>-1.1786529337465762E-2</v>
      </c>
      <c r="H221" s="73">
        <f>VLOOKUP($B221,Dell_FF_factors!$A$2:$E$506,2,FALSE)</f>
        <v>1E-4</v>
      </c>
      <c r="I221" s="73">
        <f>VLOOKUP($B221,Dell_FF_factors!$A$2:$E$506,3,FALSE)</f>
        <v>-2.2000000000000001E-3</v>
      </c>
      <c r="J221" s="73">
        <f>VLOOKUP($B221,Dell_FF_factors!$A$2:$E$506,4,FALSE)</f>
        <v>-8.199999999999999E-3</v>
      </c>
      <c r="K221" s="73">
        <f>VLOOKUP($B221,Dell_FF_factors!$A$2:$E$506,5,FALSE)</f>
        <v>6.0000000000000002E-5</v>
      </c>
    </row>
    <row r="222" spans="1:11" x14ac:dyDescent="0.55000000000000004">
      <c r="A222">
        <v>18267</v>
      </c>
      <c r="B222" s="68">
        <v>43783</v>
      </c>
      <c r="C222" t="s">
        <v>438</v>
      </c>
      <c r="D222" t="s">
        <v>437</v>
      </c>
      <c r="E222">
        <v>55.049999237060547</v>
      </c>
      <c r="F222">
        <v>4.9288147129118443E-3</v>
      </c>
      <c r="G222" s="73">
        <f t="shared" si="3"/>
        <v>4.8688147129118441E-3</v>
      </c>
      <c r="H222" s="73">
        <f>VLOOKUP($B222,Dell_FF_factors!$A$2:$E$506,2,FALSE)</f>
        <v>7.000000000000001E-4</v>
      </c>
      <c r="I222" s="73">
        <f>VLOOKUP($B222,Dell_FF_factors!$A$2:$E$506,3,FALSE)</f>
        <v>-1.1999999999999999E-3</v>
      </c>
      <c r="J222" s="73">
        <f>VLOOKUP($B222,Dell_FF_factors!$A$2:$E$506,4,FALSE)</f>
        <v>-2.5999999999999999E-3</v>
      </c>
      <c r="K222" s="73">
        <f>VLOOKUP($B222,Dell_FF_factors!$A$2:$E$506,5,FALSE)</f>
        <v>6.0000000000000002E-5</v>
      </c>
    </row>
    <row r="223" spans="1:11" x14ac:dyDescent="0.55000000000000004">
      <c r="A223">
        <v>18267</v>
      </c>
      <c r="B223" s="68">
        <v>43784</v>
      </c>
      <c r="C223" t="s">
        <v>438</v>
      </c>
      <c r="D223" t="s">
        <v>437</v>
      </c>
      <c r="E223">
        <v>55.639999389648438</v>
      </c>
      <c r="F223">
        <v>1.0717532597482204E-2</v>
      </c>
      <c r="G223" s="73">
        <f t="shared" si="3"/>
        <v>1.0657532597482205E-2</v>
      </c>
      <c r="H223" s="73">
        <f>VLOOKUP($B223,Dell_FF_factors!$A$2:$E$506,2,FALSE)</f>
        <v>7.4000000000000003E-3</v>
      </c>
      <c r="I223" s="73">
        <f>VLOOKUP($B223,Dell_FF_factors!$A$2:$E$506,3,FALSE)</f>
        <v>-2.0999999999999999E-3</v>
      </c>
      <c r="J223" s="73">
        <f>VLOOKUP($B223,Dell_FF_factors!$A$2:$E$506,4,FALSE)</f>
        <v>-3.4999999999999996E-3</v>
      </c>
      <c r="K223" s="73">
        <f>VLOOKUP($B223,Dell_FF_factors!$A$2:$E$506,5,FALSE)</f>
        <v>6.0000000000000002E-5</v>
      </c>
    </row>
    <row r="224" spans="1:11" x14ac:dyDescent="0.55000000000000004">
      <c r="A224">
        <v>18267</v>
      </c>
      <c r="B224" s="68">
        <v>43787</v>
      </c>
      <c r="C224" t="s">
        <v>438</v>
      </c>
      <c r="D224" t="s">
        <v>437</v>
      </c>
      <c r="E224">
        <v>55.569999694824219</v>
      </c>
      <c r="F224">
        <v>-1.2580822221934795E-3</v>
      </c>
      <c r="G224" s="73">
        <f t="shared" si="3"/>
        <v>-1.3180822221934795E-3</v>
      </c>
      <c r="H224" s="73">
        <f>VLOOKUP($B224,Dell_FF_factors!$A$2:$E$506,2,FALSE)</f>
        <v>2.0000000000000001E-4</v>
      </c>
      <c r="I224" s="73">
        <f>VLOOKUP($B224,Dell_FF_factors!$A$2:$E$506,3,FALSE)</f>
        <v>-3.5999999999999999E-3</v>
      </c>
      <c r="J224" s="73">
        <f>VLOOKUP($B224,Dell_FF_factors!$A$2:$E$506,4,FALSE)</f>
        <v>-5.1000000000000004E-3</v>
      </c>
      <c r="K224" s="73">
        <f>VLOOKUP($B224,Dell_FF_factors!$A$2:$E$506,5,FALSE)</f>
        <v>6.0000000000000002E-5</v>
      </c>
    </row>
    <row r="225" spans="1:11" x14ac:dyDescent="0.55000000000000004">
      <c r="A225">
        <v>18267</v>
      </c>
      <c r="B225" s="68">
        <v>43788</v>
      </c>
      <c r="C225" t="s">
        <v>438</v>
      </c>
      <c r="D225" t="s">
        <v>437</v>
      </c>
      <c r="E225">
        <v>56.209999084472656</v>
      </c>
      <c r="F225">
        <v>1.1516994796693325E-2</v>
      </c>
      <c r="G225" s="73">
        <f t="shared" si="3"/>
        <v>1.1456994796693326E-2</v>
      </c>
      <c r="H225" s="73">
        <f>VLOOKUP($B225,Dell_FF_factors!$A$2:$E$506,2,FALSE)</f>
        <v>2.0000000000000001E-4</v>
      </c>
      <c r="I225" s="73">
        <f>VLOOKUP($B225,Dell_FF_factors!$A$2:$E$506,3,FALSE)</f>
        <v>5.8999999999999999E-3</v>
      </c>
      <c r="J225" s="73">
        <f>VLOOKUP($B225,Dell_FF_factors!$A$2:$E$506,4,FALSE)</f>
        <v>-9.5999999999999992E-3</v>
      </c>
      <c r="K225" s="73">
        <f>VLOOKUP($B225,Dell_FF_factors!$A$2:$E$506,5,FALSE)</f>
        <v>6.0000000000000002E-5</v>
      </c>
    </row>
    <row r="226" spans="1:11" x14ac:dyDescent="0.55000000000000004">
      <c r="A226">
        <v>18267</v>
      </c>
      <c r="B226" s="68">
        <v>43789</v>
      </c>
      <c r="C226" t="s">
        <v>438</v>
      </c>
      <c r="D226" t="s">
        <v>437</v>
      </c>
      <c r="E226">
        <v>55.270000457763672</v>
      </c>
      <c r="F226">
        <v>-1.672297902405262E-2</v>
      </c>
      <c r="G226" s="73">
        <f t="shared" si="3"/>
        <v>-1.6782979024052621E-2</v>
      </c>
      <c r="H226" s="73">
        <f>VLOOKUP($B226,Dell_FF_factors!$A$2:$E$506,2,FALSE)</f>
        <v>-3.3E-3</v>
      </c>
      <c r="I226" s="73">
        <f>VLOOKUP($B226,Dell_FF_factors!$A$2:$E$506,3,FALSE)</f>
        <v>2.0000000000000001E-4</v>
      </c>
      <c r="J226" s="73">
        <f>VLOOKUP($B226,Dell_FF_factors!$A$2:$E$506,4,FALSE)</f>
        <v>-4.5000000000000005E-3</v>
      </c>
      <c r="K226" s="73">
        <f>VLOOKUP($B226,Dell_FF_factors!$A$2:$E$506,5,FALSE)</f>
        <v>6.0000000000000002E-5</v>
      </c>
    </row>
    <row r="227" spans="1:11" x14ac:dyDescent="0.55000000000000004">
      <c r="A227">
        <v>18267</v>
      </c>
      <c r="B227" s="68">
        <v>43790</v>
      </c>
      <c r="C227" t="s">
        <v>438</v>
      </c>
      <c r="D227" t="s">
        <v>437</v>
      </c>
      <c r="E227">
        <v>53.709999084472656</v>
      </c>
      <c r="F227">
        <v>-2.822510153055191E-2</v>
      </c>
      <c r="G227" s="73">
        <f t="shared" si="3"/>
        <v>-2.8285101530551911E-2</v>
      </c>
      <c r="H227" s="73">
        <f>VLOOKUP($B227,Dell_FF_factors!$A$2:$E$506,2,FALSE)</f>
        <v>-1.4000000000000002E-3</v>
      </c>
      <c r="I227" s="73">
        <f>VLOOKUP($B227,Dell_FF_factors!$A$2:$E$506,3,FALSE)</f>
        <v>-3.2000000000000002E-3</v>
      </c>
      <c r="J227" s="73">
        <f>VLOOKUP($B227,Dell_FF_factors!$A$2:$E$506,4,FALSE)</f>
        <v>1.1999999999999999E-3</v>
      </c>
      <c r="K227" s="73">
        <f>VLOOKUP($B227,Dell_FF_factors!$A$2:$E$506,5,FALSE)</f>
        <v>6.0000000000000002E-5</v>
      </c>
    </row>
    <row r="228" spans="1:11" x14ac:dyDescent="0.55000000000000004">
      <c r="A228">
        <v>18267</v>
      </c>
      <c r="B228" s="68">
        <v>43791</v>
      </c>
      <c r="C228" t="s">
        <v>438</v>
      </c>
      <c r="D228" t="s">
        <v>437</v>
      </c>
      <c r="E228">
        <v>53.610000610351563</v>
      </c>
      <c r="F228">
        <v>-1.8618223257362843E-3</v>
      </c>
      <c r="G228" s="73">
        <f t="shared" si="3"/>
        <v>-1.9218223257362842E-3</v>
      </c>
      <c r="H228" s="73">
        <f>VLOOKUP($B228,Dell_FF_factors!$A$2:$E$506,2,FALSE)</f>
        <v>2.3999999999999998E-3</v>
      </c>
      <c r="I228" s="73">
        <f>VLOOKUP($B228,Dell_FF_factors!$A$2:$E$506,3,FALSE)</f>
        <v>5.0000000000000001E-4</v>
      </c>
      <c r="J228" s="73">
        <f>VLOOKUP($B228,Dell_FF_factors!$A$2:$E$506,4,FALSE)</f>
        <v>2.3999999999999998E-3</v>
      </c>
      <c r="K228" s="73">
        <f>VLOOKUP($B228,Dell_FF_factors!$A$2:$E$506,5,FALSE)</f>
        <v>6.0000000000000002E-5</v>
      </c>
    </row>
    <row r="229" spans="1:11" x14ac:dyDescent="0.55000000000000004">
      <c r="A229">
        <v>18267</v>
      </c>
      <c r="B229" s="68">
        <v>43794</v>
      </c>
      <c r="C229" t="s">
        <v>438</v>
      </c>
      <c r="D229" t="s">
        <v>437</v>
      </c>
      <c r="E229">
        <v>55.060001373291016</v>
      </c>
      <c r="F229">
        <v>2.7047205716371536E-2</v>
      </c>
      <c r="G229" s="73">
        <f t="shared" si="3"/>
        <v>2.6987205716371535E-2</v>
      </c>
      <c r="H229" s="73">
        <f>VLOOKUP($B229,Dell_FF_factors!$A$2:$E$506,2,FALSE)</f>
        <v>9.1999999999999998E-3</v>
      </c>
      <c r="I229" s="73">
        <f>VLOOKUP($B229,Dell_FF_factors!$A$2:$E$506,3,FALSE)</f>
        <v>1.3100000000000001E-2</v>
      </c>
      <c r="J229" s="73">
        <f>VLOOKUP($B229,Dell_FF_factors!$A$2:$E$506,4,FALSE)</f>
        <v>-4.0000000000000001E-3</v>
      </c>
      <c r="K229" s="73">
        <f>VLOOKUP($B229,Dell_FF_factors!$A$2:$E$506,5,FALSE)</f>
        <v>6.0000000000000002E-5</v>
      </c>
    </row>
    <row r="230" spans="1:11" x14ac:dyDescent="0.55000000000000004">
      <c r="A230">
        <v>18267</v>
      </c>
      <c r="B230" s="68">
        <v>43795</v>
      </c>
      <c r="C230" t="s">
        <v>438</v>
      </c>
      <c r="D230" t="s">
        <v>437</v>
      </c>
      <c r="E230">
        <v>53.189998626708984</v>
      </c>
      <c r="F230">
        <v>-3.3962998539209366E-2</v>
      </c>
      <c r="G230" s="73">
        <f t="shared" si="3"/>
        <v>-3.4022998539209363E-2</v>
      </c>
      <c r="H230" s="73">
        <f>VLOOKUP($B230,Dell_FF_factors!$A$2:$E$506,2,FALSE)</f>
        <v>1.9E-3</v>
      </c>
      <c r="I230" s="73">
        <f>VLOOKUP($B230,Dell_FF_factors!$A$2:$E$506,3,FALSE)</f>
        <v>5.0000000000000001E-4</v>
      </c>
      <c r="J230" s="73">
        <f>VLOOKUP($B230,Dell_FF_factors!$A$2:$E$506,4,FALSE)</f>
        <v>-8.8999999999999999E-3</v>
      </c>
      <c r="K230" s="73">
        <f>VLOOKUP($B230,Dell_FF_factors!$A$2:$E$506,5,FALSE)</f>
        <v>6.0000000000000002E-5</v>
      </c>
    </row>
    <row r="231" spans="1:11" x14ac:dyDescent="0.55000000000000004">
      <c r="A231">
        <v>18267</v>
      </c>
      <c r="B231" s="68">
        <v>43796</v>
      </c>
      <c r="C231" t="s">
        <v>438</v>
      </c>
      <c r="D231" t="s">
        <v>437</v>
      </c>
      <c r="E231">
        <v>50.319999694824219</v>
      </c>
      <c r="F231">
        <v>-5.3957492113113403E-2</v>
      </c>
      <c r="G231" s="73">
        <f t="shared" si="3"/>
        <v>-5.4017492113113401E-2</v>
      </c>
      <c r="H231" s="73">
        <f>VLOOKUP($B231,Dell_FF_factors!$A$2:$E$506,2,FALSE)</f>
        <v>4.4000000000000003E-3</v>
      </c>
      <c r="I231" s="73">
        <f>VLOOKUP($B231,Dell_FF_factors!$A$2:$E$506,3,FALSE)</f>
        <v>2.3E-3</v>
      </c>
      <c r="J231" s="73">
        <f>VLOOKUP($B231,Dell_FF_factors!$A$2:$E$506,4,FALSE)</f>
        <v>-5.0000000000000001E-4</v>
      </c>
      <c r="K231" s="73">
        <f>VLOOKUP($B231,Dell_FF_factors!$A$2:$E$506,5,FALSE)</f>
        <v>6.0000000000000002E-5</v>
      </c>
    </row>
    <row r="232" spans="1:11" x14ac:dyDescent="0.55000000000000004">
      <c r="A232">
        <v>18267</v>
      </c>
      <c r="B232" s="68">
        <v>43798</v>
      </c>
      <c r="C232" t="s">
        <v>438</v>
      </c>
      <c r="D232" t="s">
        <v>437</v>
      </c>
      <c r="E232">
        <v>48.490001678466797</v>
      </c>
      <c r="F232">
        <v>-3.6367211490869522E-2</v>
      </c>
      <c r="G232" s="73">
        <f t="shared" si="3"/>
        <v>-3.642721149086952E-2</v>
      </c>
      <c r="H232" s="73">
        <f>VLOOKUP($B232,Dell_FF_factors!$A$2:$E$506,2,FALSE)</f>
        <v>-4.1999999999999997E-3</v>
      </c>
      <c r="I232" s="73">
        <f>VLOOKUP($B232,Dell_FF_factors!$A$2:$E$506,3,FALSE)</f>
        <v>-4.0000000000000002E-4</v>
      </c>
      <c r="J232" s="73">
        <f>VLOOKUP($B232,Dell_FF_factors!$A$2:$E$506,4,FALSE)</f>
        <v>-3.3E-3</v>
      </c>
      <c r="K232" s="73">
        <f>VLOOKUP($B232,Dell_FF_factors!$A$2:$E$506,5,FALSE)</f>
        <v>6.0000000000000002E-5</v>
      </c>
    </row>
    <row r="233" spans="1:11" x14ac:dyDescent="0.55000000000000004">
      <c r="A233">
        <v>18267</v>
      </c>
      <c r="B233" s="68">
        <v>43801</v>
      </c>
      <c r="C233" t="s">
        <v>438</v>
      </c>
      <c r="D233" t="s">
        <v>437</v>
      </c>
      <c r="E233">
        <v>47.720001220703125</v>
      </c>
      <c r="F233">
        <v>-1.5879571437835693E-2</v>
      </c>
      <c r="G233" s="73">
        <f t="shared" si="3"/>
        <v>-1.5949571437835694E-2</v>
      </c>
      <c r="H233" s="73">
        <f>VLOOKUP($B233,Dell_FF_factors!$A$2:$E$506,2,FALSE)</f>
        <v>-8.6999999999999994E-3</v>
      </c>
      <c r="I233" s="73">
        <f>VLOOKUP($B233,Dell_FF_factors!$A$2:$E$506,3,FALSE)</f>
        <v>-2.5000000000000001E-3</v>
      </c>
      <c r="J233" s="73">
        <f>VLOOKUP($B233,Dell_FF_factors!$A$2:$E$506,4,FALSE)</f>
        <v>5.1999999999999998E-3</v>
      </c>
      <c r="K233" s="73">
        <f>VLOOKUP($B233,Dell_FF_factors!$A$2:$E$506,5,FALSE)</f>
        <v>7.0000000000000007E-5</v>
      </c>
    </row>
    <row r="234" spans="1:11" x14ac:dyDescent="0.55000000000000004">
      <c r="A234">
        <v>18267</v>
      </c>
      <c r="B234" s="68">
        <v>43802</v>
      </c>
      <c r="C234" t="s">
        <v>438</v>
      </c>
      <c r="D234" t="s">
        <v>437</v>
      </c>
      <c r="E234">
        <v>47.400001525878906</v>
      </c>
      <c r="F234">
        <v>-6.7057772539556026E-3</v>
      </c>
      <c r="G234" s="73">
        <f t="shared" si="3"/>
        <v>-6.7757772539556024E-3</v>
      </c>
      <c r="H234" s="73">
        <f>VLOOKUP($B234,Dell_FF_factors!$A$2:$E$506,2,FALSE)</f>
        <v>-6.6E-3</v>
      </c>
      <c r="I234" s="73">
        <f>VLOOKUP($B234,Dell_FF_factors!$A$2:$E$506,3,FALSE)</f>
        <v>6.0000000000000001E-3</v>
      </c>
      <c r="J234" s="73">
        <f>VLOOKUP($B234,Dell_FF_factors!$A$2:$E$506,4,FALSE)</f>
        <v>-8.3000000000000001E-3</v>
      </c>
      <c r="K234" s="73">
        <f>VLOOKUP($B234,Dell_FF_factors!$A$2:$E$506,5,FALSE)</f>
        <v>7.0000000000000007E-5</v>
      </c>
    </row>
    <row r="235" spans="1:11" x14ac:dyDescent="0.55000000000000004">
      <c r="A235">
        <v>18267</v>
      </c>
      <c r="B235" s="68">
        <v>43803</v>
      </c>
      <c r="C235" t="s">
        <v>438</v>
      </c>
      <c r="D235" t="s">
        <v>437</v>
      </c>
      <c r="E235">
        <v>47.680000305175781</v>
      </c>
      <c r="F235">
        <v>5.907147191464901E-3</v>
      </c>
      <c r="G235" s="73">
        <f t="shared" si="3"/>
        <v>5.8371471914649012E-3</v>
      </c>
      <c r="H235" s="73">
        <f>VLOOKUP($B235,Dell_FF_factors!$A$2:$E$506,2,FALSE)</f>
        <v>6.0000000000000001E-3</v>
      </c>
      <c r="I235" s="73">
        <f>VLOOKUP($B235,Dell_FF_factors!$A$2:$E$506,3,FALSE)</f>
        <v>1.1000000000000001E-3</v>
      </c>
      <c r="J235" s="73">
        <f>VLOOKUP($B235,Dell_FF_factors!$A$2:$E$506,4,FALSE)</f>
        <v>2.5000000000000001E-3</v>
      </c>
      <c r="K235" s="73">
        <f>VLOOKUP($B235,Dell_FF_factors!$A$2:$E$506,5,FALSE)</f>
        <v>7.0000000000000007E-5</v>
      </c>
    </row>
    <row r="236" spans="1:11" x14ac:dyDescent="0.55000000000000004">
      <c r="A236">
        <v>18267</v>
      </c>
      <c r="B236" s="68">
        <v>43804</v>
      </c>
      <c r="C236" t="s">
        <v>438</v>
      </c>
      <c r="D236" t="s">
        <v>437</v>
      </c>
      <c r="E236">
        <v>47.340000152587891</v>
      </c>
      <c r="F236">
        <v>-7.1308757178485394E-3</v>
      </c>
      <c r="G236" s="73">
        <f t="shared" si="3"/>
        <v>-7.2008757178485391E-3</v>
      </c>
      <c r="H236" s="73">
        <f>VLOOKUP($B236,Dell_FF_factors!$A$2:$E$506,2,FALSE)</f>
        <v>1.2999999999999999E-3</v>
      </c>
      <c r="I236" s="73">
        <f>VLOOKUP($B236,Dell_FF_factors!$A$2:$E$506,3,FALSE)</f>
        <v>-2.3999999999999998E-3</v>
      </c>
      <c r="J236" s="73">
        <f>VLOOKUP($B236,Dell_FF_factors!$A$2:$E$506,4,FALSE)</f>
        <v>4.7999999999999996E-3</v>
      </c>
      <c r="K236" s="73">
        <f>VLOOKUP($B236,Dell_FF_factors!$A$2:$E$506,5,FALSE)</f>
        <v>7.0000000000000007E-5</v>
      </c>
    </row>
    <row r="237" spans="1:11" x14ac:dyDescent="0.55000000000000004">
      <c r="A237">
        <v>18267</v>
      </c>
      <c r="B237" s="68">
        <v>43805</v>
      </c>
      <c r="C237" t="s">
        <v>438</v>
      </c>
      <c r="D237" t="s">
        <v>437</v>
      </c>
      <c r="E237">
        <v>47.119998931884766</v>
      </c>
      <c r="F237">
        <v>-4.6472586691379547E-3</v>
      </c>
      <c r="G237" s="73">
        <f t="shared" si="3"/>
        <v>-4.7172586691379545E-3</v>
      </c>
      <c r="H237" s="73">
        <f>VLOOKUP($B237,Dell_FF_factors!$A$2:$E$506,2,FALSE)</f>
        <v>9.1000000000000004E-3</v>
      </c>
      <c r="I237" s="73">
        <f>VLOOKUP($B237,Dell_FF_factors!$A$2:$E$506,3,FALSE)</f>
        <v>2.3999999999999998E-3</v>
      </c>
      <c r="J237" s="73">
        <f>VLOOKUP($B237,Dell_FF_factors!$A$2:$E$506,4,FALSE)</f>
        <v>4.0000000000000001E-3</v>
      </c>
      <c r="K237" s="73">
        <f>VLOOKUP($B237,Dell_FF_factors!$A$2:$E$506,5,FALSE)</f>
        <v>7.0000000000000007E-5</v>
      </c>
    </row>
    <row r="238" spans="1:11" x14ac:dyDescent="0.55000000000000004">
      <c r="A238">
        <v>18267</v>
      </c>
      <c r="B238" s="68">
        <v>43808</v>
      </c>
      <c r="C238" t="s">
        <v>438</v>
      </c>
      <c r="D238" t="s">
        <v>437</v>
      </c>
      <c r="E238">
        <v>47.650001525878906</v>
      </c>
      <c r="F238">
        <v>1.1247932910919189E-2</v>
      </c>
      <c r="G238" s="73">
        <f t="shared" si="3"/>
        <v>1.1177932910919189E-2</v>
      </c>
      <c r="H238" s="73">
        <f>VLOOKUP($B238,Dell_FF_factors!$A$2:$E$506,2,FALSE)</f>
        <v>-3.3E-3</v>
      </c>
      <c r="I238" s="73">
        <f>VLOOKUP($B238,Dell_FF_factors!$A$2:$E$506,3,FALSE)</f>
        <v>3.5999999999999999E-3</v>
      </c>
      <c r="J238" s="73">
        <f>VLOOKUP($B238,Dell_FF_factors!$A$2:$E$506,4,FALSE)</f>
        <v>1.1999999999999999E-3</v>
      </c>
      <c r="K238" s="73">
        <f>VLOOKUP($B238,Dell_FF_factors!$A$2:$E$506,5,FALSE)</f>
        <v>7.0000000000000007E-5</v>
      </c>
    </row>
    <row r="239" spans="1:11" x14ac:dyDescent="0.55000000000000004">
      <c r="A239">
        <v>18267</v>
      </c>
      <c r="B239" s="68">
        <v>43809</v>
      </c>
      <c r="C239" t="s">
        <v>438</v>
      </c>
      <c r="D239" t="s">
        <v>437</v>
      </c>
      <c r="E239">
        <v>47.360000610351563</v>
      </c>
      <c r="F239">
        <v>-6.0860631056129932E-3</v>
      </c>
      <c r="G239" s="73">
        <f t="shared" si="3"/>
        <v>-6.156063105612993E-3</v>
      </c>
      <c r="H239" s="73">
        <f>VLOOKUP($B239,Dell_FF_factors!$A$2:$E$506,2,FALSE)</f>
        <v>-8.0000000000000004E-4</v>
      </c>
      <c r="I239" s="73">
        <f>VLOOKUP($B239,Dell_FF_factors!$A$2:$E$506,3,FALSE)</f>
        <v>2.8999999999999998E-3</v>
      </c>
      <c r="J239" s="73">
        <f>VLOOKUP($B239,Dell_FF_factors!$A$2:$E$506,4,FALSE)</f>
        <v>-1.1000000000000001E-3</v>
      </c>
      <c r="K239" s="73">
        <f>VLOOKUP($B239,Dell_FF_factors!$A$2:$E$506,5,FALSE)</f>
        <v>7.0000000000000007E-5</v>
      </c>
    </row>
    <row r="240" spans="1:11" x14ac:dyDescent="0.55000000000000004">
      <c r="A240">
        <v>18267</v>
      </c>
      <c r="B240" s="68">
        <v>43810</v>
      </c>
      <c r="C240" t="s">
        <v>438</v>
      </c>
      <c r="D240" t="s">
        <v>437</v>
      </c>
      <c r="E240">
        <v>47.709999084472656</v>
      </c>
      <c r="F240">
        <v>7.3901703581213951E-3</v>
      </c>
      <c r="G240" s="73">
        <f t="shared" si="3"/>
        <v>7.3201703581213954E-3</v>
      </c>
      <c r="H240" s="73">
        <f>VLOOKUP($B240,Dell_FF_factors!$A$2:$E$506,2,FALSE)</f>
        <v>2.8000000000000004E-3</v>
      </c>
      <c r="I240" s="73">
        <f>VLOOKUP($B240,Dell_FF_factors!$A$2:$E$506,3,FALSE)</f>
        <v>-8.0000000000000004E-4</v>
      </c>
      <c r="J240" s="73">
        <f>VLOOKUP($B240,Dell_FF_factors!$A$2:$E$506,4,FALSE)</f>
        <v>1E-3</v>
      </c>
      <c r="K240" s="73">
        <f>VLOOKUP($B240,Dell_FF_factors!$A$2:$E$506,5,FALSE)</f>
        <v>7.0000000000000007E-5</v>
      </c>
    </row>
    <row r="241" spans="1:11" x14ac:dyDescent="0.55000000000000004">
      <c r="A241">
        <v>18267</v>
      </c>
      <c r="B241" s="68">
        <v>43811</v>
      </c>
      <c r="C241" t="s">
        <v>438</v>
      </c>
      <c r="D241" t="s">
        <v>437</v>
      </c>
      <c r="E241">
        <v>49.5</v>
      </c>
      <c r="F241">
        <v>3.751835972070694E-2</v>
      </c>
      <c r="G241" s="73">
        <f t="shared" si="3"/>
        <v>3.7448359720706939E-2</v>
      </c>
      <c r="H241" s="73">
        <f>VLOOKUP($B241,Dell_FF_factors!$A$2:$E$506,2,FALSE)</f>
        <v>9.0000000000000011E-3</v>
      </c>
      <c r="I241" s="73">
        <f>VLOOKUP($B241,Dell_FF_factors!$A$2:$E$506,3,FALSE)</f>
        <v>-1.1000000000000001E-3</v>
      </c>
      <c r="J241" s="73">
        <f>VLOOKUP($B241,Dell_FF_factors!$A$2:$E$506,4,FALSE)</f>
        <v>1.1599999999999999E-2</v>
      </c>
      <c r="K241" s="73">
        <f>VLOOKUP($B241,Dell_FF_factors!$A$2:$E$506,5,FALSE)</f>
        <v>7.0000000000000007E-5</v>
      </c>
    </row>
    <row r="242" spans="1:11" x14ac:dyDescent="0.55000000000000004">
      <c r="A242">
        <v>18267</v>
      </c>
      <c r="B242" s="68">
        <v>43812</v>
      </c>
      <c r="C242" t="s">
        <v>438</v>
      </c>
      <c r="D242" t="s">
        <v>437</v>
      </c>
      <c r="E242">
        <v>49.349998474121094</v>
      </c>
      <c r="F242">
        <v>-3.0303339008241892E-3</v>
      </c>
      <c r="G242" s="73">
        <f t="shared" si="3"/>
        <v>-3.1003339008241894E-3</v>
      </c>
      <c r="H242" s="73">
        <f>VLOOKUP($B242,Dell_FF_factors!$A$2:$E$506,2,FALSE)</f>
        <v>-2.9999999999999997E-4</v>
      </c>
      <c r="I242" s="73">
        <f>VLOOKUP($B242,Dell_FF_factors!$A$2:$E$506,3,FALSE)</f>
        <v>-3.0000000000000001E-3</v>
      </c>
      <c r="J242" s="73">
        <f>VLOOKUP($B242,Dell_FF_factors!$A$2:$E$506,4,FALSE)</f>
        <v>-5.4000000000000003E-3</v>
      </c>
      <c r="K242" s="73">
        <f>VLOOKUP($B242,Dell_FF_factors!$A$2:$E$506,5,FALSE)</f>
        <v>7.0000000000000007E-5</v>
      </c>
    </row>
    <row r="243" spans="1:11" x14ac:dyDescent="0.55000000000000004">
      <c r="A243">
        <v>18267</v>
      </c>
      <c r="B243" s="68">
        <v>43815</v>
      </c>
      <c r="C243" t="s">
        <v>438</v>
      </c>
      <c r="D243" t="s">
        <v>437</v>
      </c>
      <c r="E243">
        <v>49.490001678466797</v>
      </c>
      <c r="F243">
        <v>2.8369445353746414E-3</v>
      </c>
      <c r="G243" s="73">
        <f t="shared" si="3"/>
        <v>2.7669445353746412E-3</v>
      </c>
      <c r="H243" s="73">
        <f>VLOOKUP($B243,Dell_FF_factors!$A$2:$E$506,2,FALSE)</f>
        <v>7.4000000000000003E-3</v>
      </c>
      <c r="I243" s="73">
        <f>VLOOKUP($B243,Dell_FF_factors!$A$2:$E$506,3,FALSE)</f>
        <v>7.000000000000001E-4</v>
      </c>
      <c r="J243" s="73">
        <f>VLOOKUP($B243,Dell_FF_factors!$A$2:$E$506,4,FALSE)</f>
        <v>-4.0000000000000002E-4</v>
      </c>
      <c r="K243" s="73">
        <f>VLOOKUP($B243,Dell_FF_factors!$A$2:$E$506,5,FALSE)</f>
        <v>7.0000000000000007E-5</v>
      </c>
    </row>
    <row r="244" spans="1:11" x14ac:dyDescent="0.55000000000000004">
      <c r="A244">
        <v>18267</v>
      </c>
      <c r="B244" s="68">
        <v>43816</v>
      </c>
      <c r="C244" t="s">
        <v>438</v>
      </c>
      <c r="D244" t="s">
        <v>437</v>
      </c>
      <c r="E244">
        <v>49.930000305175781</v>
      </c>
      <c r="F244">
        <v>8.8906567543745041E-3</v>
      </c>
      <c r="G244" s="73">
        <f t="shared" si="3"/>
        <v>8.8206567543745035E-3</v>
      </c>
      <c r="H244" s="73">
        <f>VLOOKUP($B244,Dell_FF_factors!$A$2:$E$506,2,FALSE)</f>
        <v>1E-3</v>
      </c>
      <c r="I244" s="73">
        <f>VLOOKUP($B244,Dell_FF_factors!$A$2:$E$506,3,FALSE)</f>
        <v>4.1999999999999997E-3</v>
      </c>
      <c r="J244" s="73">
        <f>VLOOKUP($B244,Dell_FF_factors!$A$2:$E$506,4,FALSE)</f>
        <v>6.8000000000000005E-3</v>
      </c>
      <c r="K244" s="73">
        <f>VLOOKUP($B244,Dell_FF_factors!$A$2:$E$506,5,FALSE)</f>
        <v>7.0000000000000007E-5</v>
      </c>
    </row>
    <row r="245" spans="1:11" x14ac:dyDescent="0.55000000000000004">
      <c r="A245">
        <v>18267</v>
      </c>
      <c r="B245" s="68">
        <v>43817</v>
      </c>
      <c r="C245" t="s">
        <v>438</v>
      </c>
      <c r="D245" t="s">
        <v>437</v>
      </c>
      <c r="E245">
        <v>50</v>
      </c>
      <c r="F245">
        <v>1.4019566588103771E-3</v>
      </c>
      <c r="G245" s="73">
        <f t="shared" si="3"/>
        <v>1.3319566588103772E-3</v>
      </c>
      <c r="H245" s="73">
        <f>VLOOKUP($B245,Dell_FF_factors!$A$2:$E$506,2,FALSE)</f>
        <v>-5.0000000000000001E-4</v>
      </c>
      <c r="I245" s="73">
        <f>VLOOKUP($B245,Dell_FF_factors!$A$2:$E$506,3,FALSE)</f>
        <v>1.8E-3</v>
      </c>
      <c r="J245" s="73">
        <f>VLOOKUP($B245,Dell_FF_factors!$A$2:$E$506,4,FALSE)</f>
        <v>1E-3</v>
      </c>
      <c r="K245" s="73">
        <f>VLOOKUP($B245,Dell_FF_factors!$A$2:$E$506,5,FALSE)</f>
        <v>7.0000000000000007E-5</v>
      </c>
    </row>
    <row r="246" spans="1:11" x14ac:dyDescent="0.55000000000000004">
      <c r="A246">
        <v>18267</v>
      </c>
      <c r="B246" s="68">
        <v>43818</v>
      </c>
      <c r="C246" t="s">
        <v>438</v>
      </c>
      <c r="D246" t="s">
        <v>437</v>
      </c>
      <c r="E246">
        <v>49.889999389648438</v>
      </c>
      <c r="F246">
        <v>-2.200012095272541E-3</v>
      </c>
      <c r="G246" s="73">
        <f t="shared" si="3"/>
        <v>-2.2700120952725412E-3</v>
      </c>
      <c r="H246" s="73">
        <f>VLOOKUP($B246,Dell_FF_factors!$A$2:$E$506,2,FALSE)</f>
        <v>4.3E-3</v>
      </c>
      <c r="I246" s="73">
        <f>VLOOKUP($B246,Dell_FF_factors!$A$2:$E$506,3,FALSE)</f>
        <v>-1E-4</v>
      </c>
      <c r="J246" s="73">
        <f>VLOOKUP($B246,Dell_FF_factors!$A$2:$E$506,4,FALSE)</f>
        <v>-4.3E-3</v>
      </c>
      <c r="K246" s="73">
        <f>VLOOKUP($B246,Dell_FF_factors!$A$2:$E$506,5,FALSE)</f>
        <v>7.0000000000000007E-5</v>
      </c>
    </row>
    <row r="247" spans="1:11" x14ac:dyDescent="0.55000000000000004">
      <c r="A247">
        <v>18267</v>
      </c>
      <c r="B247" s="68">
        <v>43819</v>
      </c>
      <c r="C247" t="s">
        <v>438</v>
      </c>
      <c r="D247" t="s">
        <v>437</v>
      </c>
      <c r="E247">
        <v>49.619998931884766</v>
      </c>
      <c r="F247">
        <v>-5.4119154810905457E-3</v>
      </c>
      <c r="G247" s="73">
        <f t="shared" si="3"/>
        <v>-5.4819154810905454E-3</v>
      </c>
      <c r="H247" s="73">
        <f>VLOOKUP($B247,Dell_FF_factors!$A$2:$E$506,2,FALSE)</f>
        <v>4.7999999999999996E-3</v>
      </c>
      <c r="I247" s="73">
        <f>VLOOKUP($B247,Dell_FF_factors!$A$2:$E$506,3,FALSE)</f>
        <v>-3.0000000000000001E-3</v>
      </c>
      <c r="J247" s="73">
        <f>VLOOKUP($B247,Dell_FF_factors!$A$2:$E$506,4,FALSE)</f>
        <v>-2.8000000000000004E-3</v>
      </c>
      <c r="K247" s="73">
        <f>VLOOKUP($B247,Dell_FF_factors!$A$2:$E$506,5,FALSE)</f>
        <v>7.0000000000000007E-5</v>
      </c>
    </row>
    <row r="248" spans="1:11" x14ac:dyDescent="0.55000000000000004">
      <c r="A248">
        <v>18267</v>
      </c>
      <c r="B248" s="68">
        <v>43822</v>
      </c>
      <c r="C248" t="s">
        <v>438</v>
      </c>
      <c r="D248" t="s">
        <v>437</v>
      </c>
      <c r="E248">
        <v>50.459999084472656</v>
      </c>
      <c r="F248">
        <v>1.6928661614656448E-2</v>
      </c>
      <c r="G248" s="73">
        <f t="shared" si="3"/>
        <v>1.6858661614656448E-2</v>
      </c>
      <c r="H248" s="73">
        <f>VLOOKUP($B248,Dell_FF_factors!$A$2:$E$506,2,FALSE)</f>
        <v>1E-3</v>
      </c>
      <c r="I248" s="73">
        <f>VLOOKUP($B248,Dell_FF_factors!$A$2:$E$506,3,FALSE)</f>
        <v>2E-3</v>
      </c>
      <c r="J248" s="73">
        <f>VLOOKUP($B248,Dell_FF_factors!$A$2:$E$506,4,FALSE)</f>
        <v>-3.0999999999999999E-3</v>
      </c>
      <c r="K248" s="73">
        <f>VLOOKUP($B248,Dell_FF_factors!$A$2:$E$506,5,FALSE)</f>
        <v>7.0000000000000007E-5</v>
      </c>
    </row>
    <row r="249" spans="1:11" x14ac:dyDescent="0.55000000000000004">
      <c r="A249">
        <v>18267</v>
      </c>
      <c r="B249" s="68">
        <v>43823</v>
      </c>
      <c r="C249" t="s">
        <v>438</v>
      </c>
      <c r="D249" t="s">
        <v>437</v>
      </c>
      <c r="E249">
        <v>50.830001831054688</v>
      </c>
      <c r="F249">
        <v>7.3325950652360916E-3</v>
      </c>
      <c r="G249" s="73">
        <f t="shared" si="3"/>
        <v>7.2625950652360919E-3</v>
      </c>
      <c r="H249" s="73">
        <f>VLOOKUP($B249,Dell_FF_factors!$A$2:$E$506,2,FALSE)</f>
        <v>1E-4</v>
      </c>
      <c r="I249" s="73">
        <f>VLOOKUP($B249,Dell_FF_factors!$A$2:$E$506,3,FALSE)</f>
        <v>3.7000000000000002E-3</v>
      </c>
      <c r="J249" s="73">
        <f>VLOOKUP($B249,Dell_FF_factors!$A$2:$E$506,4,FALSE)</f>
        <v>-2.0000000000000001E-4</v>
      </c>
      <c r="K249" s="73">
        <f>VLOOKUP($B249,Dell_FF_factors!$A$2:$E$506,5,FALSE)</f>
        <v>7.0000000000000007E-5</v>
      </c>
    </row>
    <row r="250" spans="1:11" x14ac:dyDescent="0.55000000000000004">
      <c r="A250">
        <v>18267</v>
      </c>
      <c r="B250" s="68">
        <v>43825</v>
      </c>
      <c r="C250" t="s">
        <v>438</v>
      </c>
      <c r="D250" t="s">
        <v>437</v>
      </c>
      <c r="E250">
        <v>52.009998321533203</v>
      </c>
      <c r="F250">
        <v>2.3214567452669144E-2</v>
      </c>
      <c r="G250" s="73">
        <f t="shared" si="3"/>
        <v>2.3144567452669143E-2</v>
      </c>
      <c r="H250" s="73">
        <f>VLOOKUP($B250,Dell_FF_factors!$A$2:$E$506,2,FALSE)</f>
        <v>4.7999999999999996E-3</v>
      </c>
      <c r="I250" s="73">
        <f>VLOOKUP($B250,Dell_FF_factors!$A$2:$E$506,3,FALSE)</f>
        <v>-5.3E-3</v>
      </c>
      <c r="J250" s="73">
        <f>VLOOKUP($B250,Dell_FF_factors!$A$2:$E$506,4,FALSE)</f>
        <v>-2.0000000000000001E-4</v>
      </c>
      <c r="K250" s="73">
        <f>VLOOKUP($B250,Dell_FF_factors!$A$2:$E$506,5,FALSE)</f>
        <v>7.0000000000000007E-5</v>
      </c>
    </row>
    <row r="251" spans="1:11" x14ac:dyDescent="0.55000000000000004">
      <c r="A251">
        <v>18267</v>
      </c>
      <c r="B251" s="68">
        <v>43826</v>
      </c>
      <c r="C251" t="s">
        <v>438</v>
      </c>
      <c r="D251" t="s">
        <v>437</v>
      </c>
      <c r="E251">
        <v>50.979999542236328</v>
      </c>
      <c r="F251">
        <v>-1.9803861156105995E-2</v>
      </c>
      <c r="G251" s="73">
        <f t="shared" si="3"/>
        <v>-1.9873861156105996E-2</v>
      </c>
      <c r="H251" s="73">
        <f>VLOOKUP($B251,Dell_FF_factors!$A$2:$E$506,2,FALSE)</f>
        <v>-1E-3</v>
      </c>
      <c r="I251" s="73">
        <f>VLOOKUP($B251,Dell_FF_factors!$A$2:$E$506,3,FALSE)</f>
        <v>-5.3E-3</v>
      </c>
      <c r="J251" s="73">
        <f>VLOOKUP($B251,Dell_FF_factors!$A$2:$E$506,4,FALSE)</f>
        <v>-7.000000000000001E-4</v>
      </c>
      <c r="K251" s="73">
        <f>VLOOKUP($B251,Dell_FF_factors!$A$2:$E$506,5,FALSE)</f>
        <v>7.0000000000000007E-5</v>
      </c>
    </row>
    <row r="252" spans="1:11" x14ac:dyDescent="0.55000000000000004">
      <c r="A252">
        <v>18267</v>
      </c>
      <c r="B252" s="68">
        <v>43829</v>
      </c>
      <c r="C252" t="s">
        <v>438</v>
      </c>
      <c r="D252" t="s">
        <v>437</v>
      </c>
      <c r="E252">
        <v>50.909999847412109</v>
      </c>
      <c r="F252">
        <v>-1.3730814680457115E-3</v>
      </c>
      <c r="G252" s="73">
        <f t="shared" si="3"/>
        <v>-1.4430814680457115E-3</v>
      </c>
      <c r="H252" s="73">
        <f>VLOOKUP($B252,Dell_FF_factors!$A$2:$E$506,2,FALSE)</f>
        <v>-5.6999999999999993E-3</v>
      </c>
      <c r="I252" s="73">
        <f>VLOOKUP($B252,Dell_FF_factors!$A$2:$E$506,3,FALSE)</f>
        <v>1.7000000000000001E-3</v>
      </c>
      <c r="J252" s="73">
        <f>VLOOKUP($B252,Dell_FF_factors!$A$2:$E$506,4,FALSE)</f>
        <v>5.8999999999999999E-3</v>
      </c>
      <c r="K252" s="73">
        <f>VLOOKUP($B252,Dell_FF_factors!$A$2:$E$506,5,FALSE)</f>
        <v>7.0000000000000007E-5</v>
      </c>
    </row>
    <row r="253" spans="1:11" x14ac:dyDescent="0.55000000000000004">
      <c r="A253">
        <v>18267</v>
      </c>
      <c r="B253" s="68">
        <v>43830</v>
      </c>
      <c r="C253" t="s">
        <v>438</v>
      </c>
      <c r="D253" t="s">
        <v>437</v>
      </c>
      <c r="E253">
        <v>51.389999389648438</v>
      </c>
      <c r="F253">
        <v>9.4283940270543098E-3</v>
      </c>
      <c r="G253" s="73">
        <f t="shared" si="3"/>
        <v>9.3583940270543092E-3</v>
      </c>
      <c r="H253" s="73">
        <f>VLOOKUP($B253,Dell_FF_factors!$A$2:$E$506,2,FALSE)</f>
        <v>2.8000000000000004E-3</v>
      </c>
      <c r="I253" s="73">
        <f>VLOOKUP($B253,Dell_FF_factors!$A$2:$E$506,3,FALSE)</f>
        <v>-1E-4</v>
      </c>
      <c r="J253" s="73">
        <f>VLOOKUP($B253,Dell_FF_factors!$A$2:$E$506,4,FALSE)</f>
        <v>1.1000000000000001E-3</v>
      </c>
      <c r="K253" s="73">
        <f>VLOOKUP($B253,Dell_FF_factors!$A$2:$E$506,5,FALSE)</f>
        <v>7.0000000000000007E-5</v>
      </c>
    </row>
    <row r="254" spans="1:11" x14ac:dyDescent="0.55000000000000004">
      <c r="A254">
        <v>18267</v>
      </c>
      <c r="B254" s="68">
        <v>43832</v>
      </c>
      <c r="C254" t="s">
        <v>438</v>
      </c>
      <c r="D254" t="s">
        <v>437</v>
      </c>
      <c r="E254">
        <v>52.290000915527344</v>
      </c>
      <c r="F254">
        <v>1.751316525042057E-2</v>
      </c>
      <c r="G254" s="73">
        <f t="shared" si="3"/>
        <v>1.7453165250420569E-2</v>
      </c>
      <c r="H254" s="73">
        <f>VLOOKUP($B254,Dell_FF_factors!$A$2:$E$506,2,FALSE)</f>
        <v>8.6E-3</v>
      </c>
      <c r="I254" s="73">
        <f>VLOOKUP($B254,Dell_FF_factors!$A$2:$E$506,3,FALSE)</f>
        <v>-8.5000000000000006E-3</v>
      </c>
      <c r="J254" s="73">
        <f>VLOOKUP($B254,Dell_FF_factors!$A$2:$E$506,4,FALSE)</f>
        <v>-3.5999999999999999E-3</v>
      </c>
      <c r="K254" s="73">
        <f>VLOOKUP($B254,Dell_FF_factors!$A$2:$E$506,5,FALSE)</f>
        <v>6.0000000000000002E-5</v>
      </c>
    </row>
    <row r="255" spans="1:11" x14ac:dyDescent="0.55000000000000004">
      <c r="A255">
        <v>18267</v>
      </c>
      <c r="B255" s="68">
        <v>43833</v>
      </c>
      <c r="C255" t="s">
        <v>438</v>
      </c>
      <c r="D255" t="s">
        <v>437</v>
      </c>
      <c r="E255">
        <v>50.569999694824219</v>
      </c>
      <c r="F255">
        <v>-3.2893501222133636E-2</v>
      </c>
      <c r="G255" s="73">
        <f t="shared" si="3"/>
        <v>-3.2953501222133634E-2</v>
      </c>
      <c r="H255" s="73">
        <f>VLOOKUP($B255,Dell_FF_factors!$A$2:$E$506,2,FALSE)</f>
        <v>-6.7000000000000002E-3</v>
      </c>
      <c r="I255" s="73">
        <f>VLOOKUP($B255,Dell_FF_factors!$A$2:$E$506,3,FALSE)</f>
        <v>3.7000000000000002E-3</v>
      </c>
      <c r="J255" s="73">
        <f>VLOOKUP($B255,Dell_FF_factors!$A$2:$E$506,4,FALSE)</f>
        <v>2.0000000000000001E-4</v>
      </c>
      <c r="K255" s="73">
        <f>VLOOKUP($B255,Dell_FF_factors!$A$2:$E$506,5,FALSE)</f>
        <v>6.0000000000000002E-5</v>
      </c>
    </row>
    <row r="256" spans="1:11" x14ac:dyDescent="0.55000000000000004">
      <c r="A256">
        <v>18267</v>
      </c>
      <c r="B256" s="68">
        <v>43836</v>
      </c>
      <c r="C256" t="s">
        <v>438</v>
      </c>
      <c r="D256" t="s">
        <v>437</v>
      </c>
      <c r="E256">
        <v>51.080001831054688</v>
      </c>
      <c r="F256">
        <v>1.0085073299705982E-2</v>
      </c>
      <c r="G256" s="73">
        <f t="shared" si="3"/>
        <v>1.0025073299705983E-2</v>
      </c>
      <c r="H256" s="73">
        <f>VLOOKUP($B256,Dell_FF_factors!$A$2:$E$506,2,FALSE)</f>
        <v>3.5999999999999999E-3</v>
      </c>
      <c r="I256" s="73">
        <f>VLOOKUP($B256,Dell_FF_factors!$A$2:$E$506,3,FALSE)</f>
        <v>-5.9999999999999995E-4</v>
      </c>
      <c r="J256" s="73">
        <f>VLOOKUP($B256,Dell_FF_factors!$A$2:$E$506,4,FALSE)</f>
        <v>-5.6000000000000008E-3</v>
      </c>
      <c r="K256" s="73">
        <f>VLOOKUP($B256,Dell_FF_factors!$A$2:$E$506,5,FALSE)</f>
        <v>6.0000000000000002E-5</v>
      </c>
    </row>
    <row r="257" spans="1:11" x14ac:dyDescent="0.55000000000000004">
      <c r="A257">
        <v>18267</v>
      </c>
      <c r="B257" s="68">
        <v>43837</v>
      </c>
      <c r="C257" t="s">
        <v>438</v>
      </c>
      <c r="D257" t="s">
        <v>437</v>
      </c>
      <c r="E257">
        <v>49.799999237060547</v>
      </c>
      <c r="F257">
        <v>-2.505878172814846E-2</v>
      </c>
      <c r="G257" s="73">
        <f t="shared" si="3"/>
        <v>-2.5118781728148461E-2</v>
      </c>
      <c r="H257" s="73">
        <f>VLOOKUP($B257,Dell_FF_factors!$A$2:$E$506,2,FALSE)</f>
        <v>-1.9E-3</v>
      </c>
      <c r="I257" s="73">
        <f>VLOOKUP($B257,Dell_FF_factors!$A$2:$E$506,3,FALSE)</f>
        <v>-1E-4</v>
      </c>
      <c r="J257" s="73">
        <f>VLOOKUP($B257,Dell_FF_factors!$A$2:$E$506,4,FALSE)</f>
        <v>-2.0999999999999999E-3</v>
      </c>
      <c r="K257" s="73">
        <f>VLOOKUP($B257,Dell_FF_factors!$A$2:$E$506,5,FALSE)</f>
        <v>6.0000000000000002E-5</v>
      </c>
    </row>
    <row r="258" spans="1:11" x14ac:dyDescent="0.55000000000000004">
      <c r="A258">
        <v>18267</v>
      </c>
      <c r="B258" s="68">
        <v>43838</v>
      </c>
      <c r="C258" t="s">
        <v>438</v>
      </c>
      <c r="D258" t="s">
        <v>437</v>
      </c>
      <c r="E258">
        <v>50</v>
      </c>
      <c r="F258">
        <v>4.0160794742405415E-3</v>
      </c>
      <c r="G258" s="73">
        <f t="shared" si="3"/>
        <v>3.9560794742405413E-3</v>
      </c>
      <c r="H258" s="73">
        <f>VLOOKUP($B258,Dell_FF_factors!$A$2:$E$506,2,FALSE)</f>
        <v>4.6999999999999993E-3</v>
      </c>
      <c r="I258" s="73">
        <f>VLOOKUP($B258,Dell_FF_factors!$A$2:$E$506,3,FALSE)</f>
        <v>-5.0000000000000001E-4</v>
      </c>
      <c r="J258" s="73">
        <f>VLOOKUP($B258,Dell_FF_factors!$A$2:$E$506,4,FALSE)</f>
        <v>-6.3E-3</v>
      </c>
      <c r="K258" s="73">
        <f>VLOOKUP($B258,Dell_FF_factors!$A$2:$E$506,5,FALSE)</f>
        <v>6.0000000000000002E-5</v>
      </c>
    </row>
    <row r="259" spans="1:11" x14ac:dyDescent="0.55000000000000004">
      <c r="A259">
        <v>18267</v>
      </c>
      <c r="B259" s="68">
        <v>43839</v>
      </c>
      <c r="C259" t="s">
        <v>438</v>
      </c>
      <c r="D259" t="s">
        <v>437</v>
      </c>
      <c r="E259">
        <v>49.619998931884766</v>
      </c>
      <c r="F259">
        <v>-7.6000215485692024E-3</v>
      </c>
      <c r="G259" s="73">
        <f t="shared" ref="G259:G322" si="4">F259-K259</f>
        <v>-7.6600215485692026E-3</v>
      </c>
      <c r="H259" s="73">
        <f>VLOOKUP($B259,Dell_FF_factors!$A$2:$E$506,2,FALSE)</f>
        <v>6.5000000000000006E-3</v>
      </c>
      <c r="I259" s="73">
        <f>VLOOKUP($B259,Dell_FF_factors!$A$2:$E$506,3,FALSE)</f>
        <v>-6.3E-3</v>
      </c>
      <c r="J259" s="73">
        <f>VLOOKUP($B259,Dell_FF_factors!$A$2:$E$506,4,FALSE)</f>
        <v>-4.7999999999999996E-3</v>
      </c>
      <c r="K259" s="73">
        <f>VLOOKUP($B259,Dell_FF_factors!$A$2:$E$506,5,FALSE)</f>
        <v>6.0000000000000002E-5</v>
      </c>
    </row>
    <row r="260" spans="1:11" x14ac:dyDescent="0.55000000000000004">
      <c r="A260">
        <v>18267</v>
      </c>
      <c r="B260" s="68">
        <v>43840</v>
      </c>
      <c r="C260" t="s">
        <v>438</v>
      </c>
      <c r="D260" t="s">
        <v>437</v>
      </c>
      <c r="E260">
        <v>49.509998321533203</v>
      </c>
      <c r="F260">
        <v>-2.216860419139266E-3</v>
      </c>
      <c r="G260" s="73">
        <f t="shared" si="4"/>
        <v>-2.2768604191392662E-3</v>
      </c>
      <c r="H260" s="73">
        <f>VLOOKUP($B260,Dell_FF_factors!$A$2:$E$506,2,FALSE)</f>
        <v>-3.4000000000000002E-3</v>
      </c>
      <c r="I260" s="73">
        <f>VLOOKUP($B260,Dell_FF_factors!$A$2:$E$506,3,FALSE)</f>
        <v>-1.6000000000000001E-3</v>
      </c>
      <c r="J260" s="73">
        <f>VLOOKUP($B260,Dell_FF_factors!$A$2:$E$506,4,FALSE)</f>
        <v>-3.4000000000000002E-3</v>
      </c>
      <c r="K260" s="73">
        <f>VLOOKUP($B260,Dell_FF_factors!$A$2:$E$506,5,FALSE)</f>
        <v>6.0000000000000002E-5</v>
      </c>
    </row>
    <row r="261" spans="1:11" x14ac:dyDescent="0.55000000000000004">
      <c r="A261">
        <v>18267</v>
      </c>
      <c r="B261" s="68">
        <v>43843</v>
      </c>
      <c r="C261" t="s">
        <v>438</v>
      </c>
      <c r="D261" t="s">
        <v>437</v>
      </c>
      <c r="E261">
        <v>49.830001831054688</v>
      </c>
      <c r="F261">
        <v>6.4634117297828197E-3</v>
      </c>
      <c r="G261" s="73">
        <f t="shared" si="4"/>
        <v>6.4034117297828196E-3</v>
      </c>
      <c r="H261" s="73">
        <f>VLOOKUP($B261,Dell_FF_factors!$A$2:$E$506,2,FALSE)</f>
        <v>7.3000000000000001E-3</v>
      </c>
      <c r="I261" s="73">
        <f>VLOOKUP($B261,Dell_FF_factors!$A$2:$E$506,3,FALSE)</f>
        <v>-8.9999999999999998E-4</v>
      </c>
      <c r="J261" s="73">
        <f>VLOOKUP($B261,Dell_FF_factors!$A$2:$E$506,4,FALSE)</f>
        <v>-1.1999999999999999E-3</v>
      </c>
      <c r="K261" s="73">
        <f>VLOOKUP($B261,Dell_FF_factors!$A$2:$E$506,5,FALSE)</f>
        <v>6.0000000000000002E-5</v>
      </c>
    </row>
    <row r="262" spans="1:11" x14ac:dyDescent="0.55000000000000004">
      <c r="A262">
        <v>18267</v>
      </c>
      <c r="B262" s="68">
        <v>43844</v>
      </c>
      <c r="C262" t="s">
        <v>438</v>
      </c>
      <c r="D262" t="s">
        <v>437</v>
      </c>
      <c r="E262">
        <v>50.860000610351563</v>
      </c>
      <c r="F262">
        <v>2.0670253783464432E-2</v>
      </c>
      <c r="G262" s="73">
        <f t="shared" si="4"/>
        <v>2.0610253783464431E-2</v>
      </c>
      <c r="H262" s="73">
        <f>VLOOKUP($B262,Dell_FF_factors!$A$2:$E$506,2,FALSE)</f>
        <v>-5.9999999999999995E-4</v>
      </c>
      <c r="I262" s="73">
        <f>VLOOKUP($B262,Dell_FF_factors!$A$2:$E$506,3,FALSE)</f>
        <v>3.8E-3</v>
      </c>
      <c r="J262" s="73">
        <f>VLOOKUP($B262,Dell_FF_factors!$A$2:$E$506,4,FALSE)</f>
        <v>-1.4000000000000002E-3</v>
      </c>
      <c r="K262" s="73">
        <f>VLOOKUP($B262,Dell_FF_factors!$A$2:$E$506,5,FALSE)</f>
        <v>6.0000000000000002E-5</v>
      </c>
    </row>
    <row r="263" spans="1:11" x14ac:dyDescent="0.55000000000000004">
      <c r="A263">
        <v>18267</v>
      </c>
      <c r="B263" s="68">
        <v>43845</v>
      </c>
      <c r="C263" t="s">
        <v>438</v>
      </c>
      <c r="D263" t="s">
        <v>437</v>
      </c>
      <c r="E263">
        <v>50.599998474121094</v>
      </c>
      <c r="F263">
        <v>-5.1121143624186516E-3</v>
      </c>
      <c r="G263" s="73">
        <f t="shared" si="4"/>
        <v>-5.1721143624186517E-3</v>
      </c>
      <c r="H263" s="73">
        <f>VLOOKUP($B263,Dell_FF_factors!$A$2:$E$506,2,FALSE)</f>
        <v>1.6000000000000001E-3</v>
      </c>
      <c r="I263" s="73">
        <f>VLOOKUP($B263,Dell_FF_factors!$A$2:$E$506,3,FALSE)</f>
        <v>4.5999999999999999E-3</v>
      </c>
      <c r="J263" s="73">
        <f>VLOOKUP($B263,Dell_FF_factors!$A$2:$E$506,4,FALSE)</f>
        <v>-8.3000000000000001E-3</v>
      </c>
      <c r="K263" s="73">
        <f>VLOOKUP($B263,Dell_FF_factors!$A$2:$E$506,5,FALSE)</f>
        <v>6.0000000000000002E-5</v>
      </c>
    </row>
    <row r="264" spans="1:11" x14ac:dyDescent="0.55000000000000004">
      <c r="A264">
        <v>18267</v>
      </c>
      <c r="B264" s="68">
        <v>43846</v>
      </c>
      <c r="C264" t="s">
        <v>438</v>
      </c>
      <c r="D264" t="s">
        <v>437</v>
      </c>
      <c r="E264">
        <v>51.340000152587891</v>
      </c>
      <c r="F264">
        <v>1.4624539762735367E-2</v>
      </c>
      <c r="G264" s="73">
        <f t="shared" si="4"/>
        <v>1.4564539762735368E-2</v>
      </c>
      <c r="H264" s="73">
        <f>VLOOKUP($B264,Dell_FF_factors!$A$2:$E$506,2,FALSE)</f>
        <v>8.8000000000000005E-3</v>
      </c>
      <c r="I264" s="73">
        <f>VLOOKUP($B264,Dell_FF_factors!$A$2:$E$506,3,FALSE)</f>
        <v>5.0000000000000001E-3</v>
      </c>
      <c r="J264" s="73">
        <f>VLOOKUP($B264,Dell_FF_factors!$A$2:$E$506,4,FALSE)</f>
        <v>-1.1000000000000001E-3</v>
      </c>
      <c r="K264" s="73">
        <f>VLOOKUP($B264,Dell_FF_factors!$A$2:$E$506,5,FALSE)</f>
        <v>6.0000000000000002E-5</v>
      </c>
    </row>
    <row r="265" spans="1:11" x14ac:dyDescent="0.55000000000000004">
      <c r="A265">
        <v>18267</v>
      </c>
      <c r="B265" s="68">
        <v>43847</v>
      </c>
      <c r="C265" t="s">
        <v>438</v>
      </c>
      <c r="D265" t="s">
        <v>437</v>
      </c>
      <c r="E265">
        <v>50.340000152587891</v>
      </c>
      <c r="F265">
        <v>-1.947798952460289E-2</v>
      </c>
      <c r="G265" s="73">
        <f t="shared" si="4"/>
        <v>-1.9537989524602891E-2</v>
      </c>
      <c r="H265" s="73">
        <f>VLOOKUP($B265,Dell_FF_factors!$A$2:$E$506,2,FALSE)</f>
        <v>2.8000000000000004E-3</v>
      </c>
      <c r="I265" s="73">
        <f>VLOOKUP($B265,Dell_FF_factors!$A$2:$E$506,3,FALSE)</f>
        <v>-6.3E-3</v>
      </c>
      <c r="J265" s="73">
        <f>VLOOKUP($B265,Dell_FF_factors!$A$2:$E$506,4,FALSE)</f>
        <v>-1E-3</v>
      </c>
      <c r="K265" s="73">
        <f>VLOOKUP($B265,Dell_FF_factors!$A$2:$E$506,5,FALSE)</f>
        <v>6.0000000000000002E-5</v>
      </c>
    </row>
    <row r="266" spans="1:11" x14ac:dyDescent="0.55000000000000004">
      <c r="A266">
        <v>18267</v>
      </c>
      <c r="B266" s="68">
        <v>43851</v>
      </c>
      <c r="C266" t="s">
        <v>438</v>
      </c>
      <c r="D266" t="s">
        <v>437</v>
      </c>
      <c r="E266">
        <v>49.290000915527344</v>
      </c>
      <c r="F266">
        <v>-2.0858149975538254E-2</v>
      </c>
      <c r="G266" s="73">
        <f t="shared" si="4"/>
        <v>-2.0918149975538255E-2</v>
      </c>
      <c r="H266" s="73">
        <f>VLOOKUP($B266,Dell_FF_factors!$A$2:$E$506,2,FALSE)</f>
        <v>-3.2000000000000002E-3</v>
      </c>
      <c r="I266" s="73">
        <f>VLOOKUP($B266,Dell_FF_factors!$A$2:$E$506,3,FALSE)</f>
        <v>-5.1000000000000004E-3</v>
      </c>
      <c r="J266" s="73">
        <f>VLOOKUP($B266,Dell_FF_factors!$A$2:$E$506,4,FALSE)</f>
        <v>-6.0000000000000001E-3</v>
      </c>
      <c r="K266" s="73">
        <f>VLOOKUP($B266,Dell_FF_factors!$A$2:$E$506,5,FALSE)</f>
        <v>6.0000000000000002E-5</v>
      </c>
    </row>
    <row r="267" spans="1:11" x14ac:dyDescent="0.55000000000000004">
      <c r="A267">
        <v>18267</v>
      </c>
      <c r="B267" s="68">
        <v>43852</v>
      </c>
      <c r="C267" t="s">
        <v>438</v>
      </c>
      <c r="D267" t="s">
        <v>437</v>
      </c>
      <c r="E267">
        <v>49.939998626708984</v>
      </c>
      <c r="F267">
        <v>1.3187211938202381E-2</v>
      </c>
      <c r="G267" s="73">
        <f t="shared" si="4"/>
        <v>1.3127211938202382E-2</v>
      </c>
      <c r="H267" s="73">
        <f>VLOOKUP($B267,Dell_FF_factors!$A$2:$E$506,2,FALSE)</f>
        <v>8.0000000000000004E-4</v>
      </c>
      <c r="I267" s="73">
        <f>VLOOKUP($B267,Dell_FF_factors!$A$2:$E$506,3,FALSE)</f>
        <v>-2.8000000000000004E-3</v>
      </c>
      <c r="J267" s="73">
        <f>VLOOKUP($B267,Dell_FF_factors!$A$2:$E$506,4,FALSE)</f>
        <v>0</v>
      </c>
      <c r="K267" s="73">
        <f>VLOOKUP($B267,Dell_FF_factors!$A$2:$E$506,5,FALSE)</f>
        <v>6.0000000000000002E-5</v>
      </c>
    </row>
    <row r="268" spans="1:11" x14ac:dyDescent="0.55000000000000004">
      <c r="A268">
        <v>18267</v>
      </c>
      <c r="B268" s="68">
        <v>43853</v>
      </c>
      <c r="C268" t="s">
        <v>438</v>
      </c>
      <c r="D268" t="s">
        <v>437</v>
      </c>
      <c r="E268">
        <v>50.369998931884766</v>
      </c>
      <c r="F268">
        <v>8.6103389039635658E-3</v>
      </c>
      <c r="G268" s="73">
        <f t="shared" si="4"/>
        <v>8.5503389039635665E-3</v>
      </c>
      <c r="H268" s="73">
        <f>VLOOKUP($B268,Dell_FF_factors!$A$2:$E$506,2,FALSE)</f>
        <v>8.0000000000000004E-4</v>
      </c>
      <c r="I268" s="73">
        <f>VLOOKUP($B268,Dell_FF_factors!$A$2:$E$506,3,FALSE)</f>
        <v>-5.0000000000000001E-4</v>
      </c>
      <c r="J268" s="73">
        <f>VLOOKUP($B268,Dell_FF_factors!$A$2:$E$506,4,FALSE)</f>
        <v>-1.4000000000000002E-3</v>
      </c>
      <c r="K268" s="73">
        <f>VLOOKUP($B268,Dell_FF_factors!$A$2:$E$506,5,FALSE)</f>
        <v>6.0000000000000002E-5</v>
      </c>
    </row>
    <row r="269" spans="1:11" x14ac:dyDescent="0.55000000000000004">
      <c r="A269">
        <v>18267</v>
      </c>
      <c r="B269" s="68">
        <v>43854</v>
      </c>
      <c r="C269" t="s">
        <v>438</v>
      </c>
      <c r="D269" t="s">
        <v>437</v>
      </c>
      <c r="E269">
        <v>49.979999542236328</v>
      </c>
      <c r="F269">
        <v>-7.7426922507584095E-3</v>
      </c>
      <c r="G269" s="73">
        <f t="shared" si="4"/>
        <v>-7.8026922507584097E-3</v>
      </c>
      <c r="H269" s="73">
        <f>VLOOKUP($B269,Dell_FF_factors!$A$2:$E$506,2,FALSE)</f>
        <v>-9.7000000000000003E-3</v>
      </c>
      <c r="I269" s="73">
        <f>VLOOKUP($B269,Dell_FF_factors!$A$2:$E$506,3,FALSE)</f>
        <v>-4.1999999999999997E-3</v>
      </c>
      <c r="J269" s="73">
        <f>VLOOKUP($B269,Dell_FF_factors!$A$2:$E$506,4,FALSE)</f>
        <v>-3.2000000000000002E-3</v>
      </c>
      <c r="K269" s="73">
        <f>VLOOKUP($B269,Dell_FF_factors!$A$2:$E$506,5,FALSE)</f>
        <v>6.0000000000000002E-5</v>
      </c>
    </row>
    <row r="270" spans="1:11" x14ac:dyDescent="0.55000000000000004">
      <c r="A270">
        <v>18267</v>
      </c>
      <c r="B270" s="68">
        <v>43857</v>
      </c>
      <c r="C270" t="s">
        <v>438</v>
      </c>
      <c r="D270" t="s">
        <v>437</v>
      </c>
      <c r="E270">
        <v>48.150001525878906</v>
      </c>
      <c r="F270">
        <v>-3.6614608019590378E-2</v>
      </c>
      <c r="G270" s="73">
        <f t="shared" si="4"/>
        <v>-3.6674608019590375E-2</v>
      </c>
      <c r="H270" s="73">
        <f>VLOOKUP($B270,Dell_FF_factors!$A$2:$E$506,2,FALSE)</f>
        <v>-1.5600000000000001E-2</v>
      </c>
      <c r="I270" s="73">
        <f>VLOOKUP($B270,Dell_FF_factors!$A$2:$E$506,3,FALSE)</f>
        <v>3.7000000000000002E-3</v>
      </c>
      <c r="J270" s="73">
        <f>VLOOKUP($B270,Dell_FF_factors!$A$2:$E$506,4,FALSE)</f>
        <v>-4.1999999999999997E-3</v>
      </c>
      <c r="K270" s="73">
        <f>VLOOKUP($B270,Dell_FF_factors!$A$2:$E$506,5,FALSE)</f>
        <v>6.0000000000000002E-5</v>
      </c>
    </row>
    <row r="271" spans="1:11" x14ac:dyDescent="0.55000000000000004">
      <c r="A271">
        <v>18267</v>
      </c>
      <c r="B271" s="68">
        <v>43858</v>
      </c>
      <c r="C271" t="s">
        <v>438</v>
      </c>
      <c r="D271" t="s">
        <v>437</v>
      </c>
      <c r="E271">
        <v>48.680000305175781</v>
      </c>
      <c r="F271">
        <v>1.100724283605814E-2</v>
      </c>
      <c r="G271" s="73">
        <f t="shared" si="4"/>
        <v>1.0947242836058141E-2</v>
      </c>
      <c r="H271" s="73">
        <f>VLOOKUP($B271,Dell_FF_factors!$A$2:$E$506,2,FALSE)</f>
        <v>1.0200000000000001E-2</v>
      </c>
      <c r="I271" s="73">
        <f>VLOOKUP($B271,Dell_FF_factors!$A$2:$E$506,3,FALSE)</f>
        <v>-1.2999999999999999E-3</v>
      </c>
      <c r="J271" s="73">
        <f>VLOOKUP($B271,Dell_FF_factors!$A$2:$E$506,4,FALSE)</f>
        <v>-4.3E-3</v>
      </c>
      <c r="K271" s="73">
        <f>VLOOKUP($B271,Dell_FF_factors!$A$2:$E$506,5,FALSE)</f>
        <v>6.0000000000000002E-5</v>
      </c>
    </row>
    <row r="272" spans="1:11" x14ac:dyDescent="0.55000000000000004">
      <c r="A272">
        <v>18267</v>
      </c>
      <c r="B272" s="68">
        <v>43859</v>
      </c>
      <c r="C272" t="s">
        <v>438</v>
      </c>
      <c r="D272" t="s">
        <v>437</v>
      </c>
      <c r="E272">
        <v>48.950000762939453</v>
      </c>
      <c r="F272">
        <v>5.5464347824454308E-3</v>
      </c>
      <c r="G272" s="73">
        <f t="shared" si="4"/>
        <v>5.4864347824454306E-3</v>
      </c>
      <c r="H272" s="73">
        <f>VLOOKUP($B272,Dell_FF_factors!$A$2:$E$506,2,FALSE)</f>
        <v>-1E-3</v>
      </c>
      <c r="I272" s="73">
        <f>VLOOKUP($B272,Dell_FF_factors!$A$2:$E$506,3,FALSE)</f>
        <v>-2.5999999999999999E-3</v>
      </c>
      <c r="J272" s="73">
        <f>VLOOKUP($B272,Dell_FF_factors!$A$2:$E$506,4,FALSE)</f>
        <v>-9.5999999999999992E-3</v>
      </c>
      <c r="K272" s="73">
        <f>VLOOKUP($B272,Dell_FF_factors!$A$2:$E$506,5,FALSE)</f>
        <v>6.0000000000000002E-5</v>
      </c>
    </row>
    <row r="273" spans="1:11" x14ac:dyDescent="0.55000000000000004">
      <c r="A273">
        <v>18267</v>
      </c>
      <c r="B273" s="68">
        <v>43860</v>
      </c>
      <c r="C273" t="s">
        <v>438</v>
      </c>
      <c r="D273" t="s">
        <v>437</v>
      </c>
      <c r="E273">
        <v>49.380001068115234</v>
      </c>
      <c r="F273">
        <v>8.7844803929328918E-3</v>
      </c>
      <c r="G273" s="73">
        <f t="shared" si="4"/>
        <v>8.7244803929328926E-3</v>
      </c>
      <c r="H273" s="73">
        <f>VLOOKUP($B273,Dell_FF_factors!$A$2:$E$506,2,FALSE)</f>
        <v>3.4000000000000002E-3</v>
      </c>
      <c r="I273" s="73">
        <f>VLOOKUP($B273,Dell_FF_factors!$A$2:$E$506,3,FALSE)</f>
        <v>-6.8999999999999999E-3</v>
      </c>
      <c r="J273" s="73">
        <f>VLOOKUP($B273,Dell_FF_factors!$A$2:$E$506,4,FALSE)</f>
        <v>6.3E-3</v>
      </c>
      <c r="K273" s="73">
        <f>VLOOKUP($B273,Dell_FF_factors!$A$2:$E$506,5,FALSE)</f>
        <v>6.0000000000000002E-5</v>
      </c>
    </row>
    <row r="274" spans="1:11" x14ac:dyDescent="0.55000000000000004">
      <c r="A274">
        <v>18267</v>
      </c>
      <c r="B274" s="68">
        <v>43861</v>
      </c>
      <c r="C274" t="s">
        <v>438</v>
      </c>
      <c r="D274" t="s">
        <v>437</v>
      </c>
      <c r="E274">
        <v>48.770000457763672</v>
      </c>
      <c r="F274">
        <v>-1.2353191152215004E-2</v>
      </c>
      <c r="G274" s="73">
        <f t="shared" si="4"/>
        <v>-1.2413191152215003E-2</v>
      </c>
      <c r="H274" s="73">
        <f>VLOOKUP($B274,Dell_FF_factors!$A$2:$E$506,2,FALSE)</f>
        <v>-1.7399999999999999E-2</v>
      </c>
      <c r="I274" s="73">
        <f>VLOOKUP($B274,Dell_FF_factors!$A$2:$E$506,3,FALSE)</f>
        <v>-4.3E-3</v>
      </c>
      <c r="J274" s="73">
        <f>VLOOKUP($B274,Dell_FF_factors!$A$2:$E$506,4,FALSE)</f>
        <v>-3.4000000000000002E-3</v>
      </c>
      <c r="K274" s="73">
        <f>VLOOKUP($B274,Dell_FF_factors!$A$2:$E$506,5,FALSE)</f>
        <v>6.0000000000000002E-5</v>
      </c>
    </row>
    <row r="275" spans="1:11" x14ac:dyDescent="0.55000000000000004">
      <c r="A275">
        <v>18267</v>
      </c>
      <c r="B275" s="68">
        <v>43864</v>
      </c>
      <c r="C275" t="s">
        <v>438</v>
      </c>
      <c r="D275" t="s">
        <v>437</v>
      </c>
      <c r="E275">
        <v>49.180000305175781</v>
      </c>
      <c r="F275">
        <v>8.4068039432168007E-3</v>
      </c>
      <c r="G275" s="73">
        <f t="shared" si="4"/>
        <v>8.3468039432168014E-3</v>
      </c>
      <c r="H275" s="73">
        <f>VLOOKUP($B275,Dell_FF_factors!$A$2:$E$506,2,FALSE)</f>
        <v>8.3999999999999995E-3</v>
      </c>
      <c r="I275" s="73">
        <f>VLOOKUP($B275,Dell_FF_factors!$A$2:$E$506,3,FALSE)</f>
        <v>6.3E-3</v>
      </c>
      <c r="J275" s="73">
        <f>VLOOKUP($B275,Dell_FF_factors!$A$2:$E$506,4,FALSE)</f>
        <v>-7.0999999999999995E-3</v>
      </c>
      <c r="K275" s="73">
        <f>VLOOKUP($B275,Dell_FF_factors!$A$2:$E$506,5,FALSE)</f>
        <v>6.0000000000000002E-5</v>
      </c>
    </row>
    <row r="276" spans="1:11" x14ac:dyDescent="0.55000000000000004">
      <c r="A276">
        <v>18267</v>
      </c>
      <c r="B276" s="68">
        <v>43865</v>
      </c>
      <c r="C276" t="s">
        <v>438</v>
      </c>
      <c r="D276" t="s">
        <v>437</v>
      </c>
      <c r="E276">
        <v>51.029998779296875</v>
      </c>
      <c r="F276">
        <v>3.761688619852066E-2</v>
      </c>
      <c r="G276" s="73">
        <f t="shared" si="4"/>
        <v>3.7556886198520663E-2</v>
      </c>
      <c r="H276" s="73">
        <f>VLOOKUP($B276,Dell_FF_factors!$A$2:$E$506,2,FALSE)</f>
        <v>1.5700000000000002E-2</v>
      </c>
      <c r="I276" s="73">
        <f>VLOOKUP($B276,Dell_FF_factors!$A$2:$E$506,3,FALSE)</f>
        <v>-1E-4</v>
      </c>
      <c r="J276" s="73">
        <f>VLOOKUP($B276,Dell_FF_factors!$A$2:$E$506,4,FALSE)</f>
        <v>-6.7000000000000002E-3</v>
      </c>
      <c r="K276" s="73">
        <f>VLOOKUP($B276,Dell_FF_factors!$A$2:$E$506,5,FALSE)</f>
        <v>6.0000000000000002E-5</v>
      </c>
    </row>
    <row r="277" spans="1:11" x14ac:dyDescent="0.55000000000000004">
      <c r="A277">
        <v>18267</v>
      </c>
      <c r="B277" s="68">
        <v>43866</v>
      </c>
      <c r="C277" t="s">
        <v>438</v>
      </c>
      <c r="D277" t="s">
        <v>437</v>
      </c>
      <c r="E277">
        <v>50.790000915527344</v>
      </c>
      <c r="F277">
        <v>-4.7030742280185223E-3</v>
      </c>
      <c r="G277" s="73">
        <f t="shared" si="4"/>
        <v>-4.7630742280185224E-3</v>
      </c>
      <c r="H277" s="73">
        <f>VLOOKUP($B277,Dell_FF_factors!$A$2:$E$506,2,FALSE)</f>
        <v>9.7000000000000003E-3</v>
      </c>
      <c r="I277" s="73">
        <f>VLOOKUP($B277,Dell_FF_factors!$A$2:$E$506,3,FALSE)</f>
        <v>2.8999999999999998E-3</v>
      </c>
      <c r="J277" s="73">
        <f>VLOOKUP($B277,Dell_FF_factors!$A$2:$E$506,4,FALSE)</f>
        <v>1.4800000000000001E-2</v>
      </c>
      <c r="K277" s="73">
        <f>VLOOKUP($B277,Dell_FF_factors!$A$2:$E$506,5,FALSE)</f>
        <v>6.0000000000000002E-5</v>
      </c>
    </row>
    <row r="278" spans="1:11" x14ac:dyDescent="0.55000000000000004">
      <c r="A278">
        <v>18267</v>
      </c>
      <c r="B278" s="68">
        <v>43867</v>
      </c>
      <c r="C278" t="s">
        <v>438</v>
      </c>
      <c r="D278" t="s">
        <v>437</v>
      </c>
      <c r="E278">
        <v>52.849998474121094</v>
      </c>
      <c r="F278">
        <v>4.0559116750955582E-2</v>
      </c>
      <c r="G278" s="73">
        <f t="shared" si="4"/>
        <v>4.0499116750955584E-2</v>
      </c>
      <c r="H278" s="73">
        <f>VLOOKUP($B278,Dell_FF_factors!$A$2:$E$506,2,FALSE)</f>
        <v>2.7000000000000001E-3</v>
      </c>
      <c r="I278" s="73">
        <f>VLOOKUP($B278,Dell_FF_factors!$A$2:$E$506,3,FALSE)</f>
        <v>-4.5000000000000005E-3</v>
      </c>
      <c r="J278" s="73">
        <f>VLOOKUP($B278,Dell_FF_factors!$A$2:$E$506,4,FALSE)</f>
        <v>-8.6E-3</v>
      </c>
      <c r="K278" s="73">
        <f>VLOOKUP($B278,Dell_FF_factors!$A$2:$E$506,5,FALSE)</f>
        <v>6.0000000000000002E-5</v>
      </c>
    </row>
    <row r="279" spans="1:11" x14ac:dyDescent="0.55000000000000004">
      <c r="A279">
        <v>18267</v>
      </c>
      <c r="B279" s="68">
        <v>43868</v>
      </c>
      <c r="C279" t="s">
        <v>438</v>
      </c>
      <c r="D279" t="s">
        <v>437</v>
      </c>
      <c r="E279">
        <v>51.619998931884766</v>
      </c>
      <c r="F279">
        <v>-2.32734065502882E-2</v>
      </c>
      <c r="G279" s="73">
        <f t="shared" si="4"/>
        <v>-2.3333406550288201E-2</v>
      </c>
      <c r="H279" s="73">
        <f>VLOOKUP($B279,Dell_FF_factors!$A$2:$E$506,2,FALSE)</f>
        <v>-5.5000000000000005E-3</v>
      </c>
      <c r="I279" s="73">
        <f>VLOOKUP($B279,Dell_FF_factors!$A$2:$E$506,3,FALSE)</f>
        <v>-7.8000000000000005E-3</v>
      </c>
      <c r="J279" s="73">
        <f>VLOOKUP($B279,Dell_FF_factors!$A$2:$E$506,4,FALSE)</f>
        <v>0</v>
      </c>
      <c r="K279" s="73">
        <f>VLOOKUP($B279,Dell_FF_factors!$A$2:$E$506,5,FALSE)</f>
        <v>6.0000000000000002E-5</v>
      </c>
    </row>
    <row r="280" spans="1:11" x14ac:dyDescent="0.55000000000000004">
      <c r="A280">
        <v>18267</v>
      </c>
      <c r="B280" s="68">
        <v>43871</v>
      </c>
      <c r="C280" t="s">
        <v>438</v>
      </c>
      <c r="D280" t="s">
        <v>437</v>
      </c>
      <c r="E280">
        <v>52.110000610351563</v>
      </c>
      <c r="F280">
        <v>9.4924774020910263E-3</v>
      </c>
      <c r="G280" s="73">
        <f t="shared" si="4"/>
        <v>9.432477402091027E-3</v>
      </c>
      <c r="H280" s="73">
        <f>VLOOKUP($B280,Dell_FF_factors!$A$2:$E$506,2,FALSE)</f>
        <v>7.3000000000000001E-3</v>
      </c>
      <c r="I280" s="73">
        <f>VLOOKUP($B280,Dell_FF_factors!$A$2:$E$506,3,FALSE)</f>
        <v>-1E-4</v>
      </c>
      <c r="J280" s="73">
        <f>VLOOKUP($B280,Dell_FF_factors!$A$2:$E$506,4,FALSE)</f>
        <v>-9.0000000000000011E-3</v>
      </c>
      <c r="K280" s="73">
        <f>VLOOKUP($B280,Dell_FF_factors!$A$2:$E$506,5,FALSE)</f>
        <v>6.0000000000000002E-5</v>
      </c>
    </row>
    <row r="281" spans="1:11" x14ac:dyDescent="0.55000000000000004">
      <c r="A281">
        <v>18267</v>
      </c>
      <c r="B281" s="68">
        <v>43872</v>
      </c>
      <c r="C281" t="s">
        <v>438</v>
      </c>
      <c r="D281" t="s">
        <v>437</v>
      </c>
      <c r="E281">
        <v>52.259998321533203</v>
      </c>
      <c r="F281">
        <v>2.8784822206944227E-3</v>
      </c>
      <c r="G281" s="73">
        <f t="shared" si="4"/>
        <v>2.8184822206944226E-3</v>
      </c>
      <c r="H281" s="73">
        <f>VLOOKUP($B281,Dell_FF_factors!$A$2:$E$506,2,FALSE)</f>
        <v>2.8000000000000004E-3</v>
      </c>
      <c r="I281" s="73">
        <f>VLOOKUP($B281,Dell_FF_factors!$A$2:$E$506,3,FALSE)</f>
        <v>5.0000000000000001E-4</v>
      </c>
      <c r="J281" s="73">
        <f>VLOOKUP($B281,Dell_FF_factors!$A$2:$E$506,4,FALSE)</f>
        <v>1.0700000000000001E-2</v>
      </c>
      <c r="K281" s="73">
        <f>VLOOKUP($B281,Dell_FF_factors!$A$2:$E$506,5,FALSE)</f>
        <v>6.0000000000000002E-5</v>
      </c>
    </row>
    <row r="282" spans="1:11" x14ac:dyDescent="0.55000000000000004">
      <c r="A282">
        <v>18267</v>
      </c>
      <c r="B282" s="68">
        <v>43873</v>
      </c>
      <c r="C282" t="s">
        <v>438</v>
      </c>
      <c r="D282" t="s">
        <v>437</v>
      </c>
      <c r="E282">
        <v>53.299999237060547</v>
      </c>
      <c r="F282">
        <v>1.9900515675544739E-2</v>
      </c>
      <c r="G282" s="73">
        <f t="shared" si="4"/>
        <v>1.9840515675544738E-2</v>
      </c>
      <c r="H282" s="73">
        <f>VLOOKUP($B282,Dell_FF_factors!$A$2:$E$506,2,FALSE)</f>
        <v>6.6E-3</v>
      </c>
      <c r="I282" s="73">
        <f>VLOOKUP($B282,Dell_FF_factors!$A$2:$E$506,3,FALSE)</f>
        <v>1.7000000000000001E-3</v>
      </c>
      <c r="J282" s="73">
        <f>VLOOKUP($B282,Dell_FF_factors!$A$2:$E$506,4,FALSE)</f>
        <v>-3.5999999999999999E-3</v>
      </c>
      <c r="K282" s="73">
        <f>VLOOKUP($B282,Dell_FF_factors!$A$2:$E$506,5,FALSE)</f>
        <v>6.0000000000000002E-5</v>
      </c>
    </row>
    <row r="283" spans="1:11" x14ac:dyDescent="0.55000000000000004">
      <c r="A283">
        <v>18267</v>
      </c>
      <c r="B283" s="68">
        <v>43874</v>
      </c>
      <c r="C283" t="s">
        <v>438</v>
      </c>
      <c r="D283" t="s">
        <v>437</v>
      </c>
      <c r="E283">
        <v>52.549999237060547</v>
      </c>
      <c r="F283">
        <v>-1.4071295037865639E-2</v>
      </c>
      <c r="G283" s="73">
        <f t="shared" si="4"/>
        <v>-1.4131295037865638E-2</v>
      </c>
      <c r="H283" s="73">
        <f>VLOOKUP($B283,Dell_FF_factors!$A$2:$E$506,2,FALSE)</f>
        <v>-8.9999999999999998E-4</v>
      </c>
      <c r="I283" s="73">
        <f>VLOOKUP($B283,Dell_FF_factors!$A$2:$E$506,3,FALSE)</f>
        <v>1.7000000000000001E-3</v>
      </c>
      <c r="J283" s="73">
        <f>VLOOKUP($B283,Dell_FF_factors!$A$2:$E$506,4,FALSE)</f>
        <v>-2.0000000000000001E-4</v>
      </c>
      <c r="K283" s="73">
        <f>VLOOKUP($B283,Dell_FF_factors!$A$2:$E$506,5,FALSE)</f>
        <v>6.0000000000000002E-5</v>
      </c>
    </row>
    <row r="284" spans="1:11" x14ac:dyDescent="0.55000000000000004">
      <c r="A284">
        <v>18267</v>
      </c>
      <c r="B284" s="68">
        <v>43875</v>
      </c>
      <c r="C284" t="s">
        <v>438</v>
      </c>
      <c r="D284" t="s">
        <v>437</v>
      </c>
      <c r="E284">
        <v>52.880001068115234</v>
      </c>
      <c r="F284">
        <v>6.2797684222459793E-3</v>
      </c>
      <c r="G284" s="73">
        <f t="shared" si="4"/>
        <v>6.2197684222459792E-3</v>
      </c>
      <c r="H284" s="73">
        <f>VLOOKUP($B284,Dell_FF_factors!$A$2:$E$506,2,FALSE)</f>
        <v>1.5E-3</v>
      </c>
      <c r="I284" s="73">
        <f>VLOOKUP($B284,Dell_FF_factors!$A$2:$E$506,3,FALSE)</f>
        <v>-3.9000000000000003E-3</v>
      </c>
      <c r="J284" s="73">
        <f>VLOOKUP($B284,Dell_FF_factors!$A$2:$E$506,4,FALSE)</f>
        <v>-6.8000000000000005E-3</v>
      </c>
      <c r="K284" s="73">
        <f>VLOOKUP($B284,Dell_FF_factors!$A$2:$E$506,5,FALSE)</f>
        <v>6.0000000000000002E-5</v>
      </c>
    </row>
    <row r="285" spans="1:11" x14ac:dyDescent="0.55000000000000004">
      <c r="A285">
        <v>18267</v>
      </c>
      <c r="B285" s="68">
        <v>43879</v>
      </c>
      <c r="C285" t="s">
        <v>438</v>
      </c>
      <c r="D285" t="s">
        <v>437</v>
      </c>
      <c r="E285">
        <v>52.770000457763672</v>
      </c>
      <c r="F285">
        <v>-2.0801930222660303E-3</v>
      </c>
      <c r="G285" s="73">
        <f t="shared" si="4"/>
        <v>-2.1401930222660305E-3</v>
      </c>
      <c r="H285" s="73">
        <f>VLOOKUP($B285,Dell_FF_factors!$A$2:$E$506,2,FALSE)</f>
        <v>-1.9E-3</v>
      </c>
      <c r="I285" s="73">
        <f>VLOOKUP($B285,Dell_FF_factors!$A$2:$E$506,3,FALSE)</f>
        <v>1.6000000000000001E-3</v>
      </c>
      <c r="J285" s="73">
        <f>VLOOKUP($B285,Dell_FF_factors!$A$2:$E$506,4,FALSE)</f>
        <v>-6.8000000000000005E-3</v>
      </c>
      <c r="K285" s="73">
        <f>VLOOKUP($B285,Dell_FF_factors!$A$2:$E$506,5,FALSE)</f>
        <v>6.0000000000000002E-5</v>
      </c>
    </row>
    <row r="286" spans="1:11" x14ac:dyDescent="0.55000000000000004">
      <c r="A286">
        <v>18267</v>
      </c>
      <c r="B286" s="68">
        <v>43880</v>
      </c>
      <c r="C286" t="s">
        <v>438</v>
      </c>
      <c r="D286" t="s">
        <v>437</v>
      </c>
      <c r="E286">
        <v>53.340000152587891</v>
      </c>
      <c r="F286">
        <v>1.0801586322486401E-2</v>
      </c>
      <c r="G286" s="73">
        <f t="shared" si="4"/>
        <v>1.0741586322486401E-2</v>
      </c>
      <c r="H286" s="73">
        <f>VLOOKUP($B286,Dell_FF_factors!$A$2:$E$506,2,FALSE)</f>
        <v>6.0000000000000001E-3</v>
      </c>
      <c r="I286" s="73">
        <f>VLOOKUP($B286,Dell_FF_factors!$A$2:$E$506,3,FALSE)</f>
        <v>2.3E-3</v>
      </c>
      <c r="J286" s="73">
        <f>VLOOKUP($B286,Dell_FF_factors!$A$2:$E$506,4,FALSE)</f>
        <v>-4.0000000000000002E-4</v>
      </c>
      <c r="K286" s="73">
        <f>VLOOKUP($B286,Dell_FF_factors!$A$2:$E$506,5,FALSE)</f>
        <v>6.0000000000000002E-5</v>
      </c>
    </row>
    <row r="287" spans="1:11" x14ac:dyDescent="0.55000000000000004">
      <c r="A287">
        <v>18267</v>
      </c>
      <c r="B287" s="68">
        <v>43881</v>
      </c>
      <c r="C287" t="s">
        <v>438</v>
      </c>
      <c r="D287" t="s">
        <v>437</v>
      </c>
      <c r="E287">
        <v>52.950000762939453</v>
      </c>
      <c r="F287">
        <v>-7.311574649065733E-3</v>
      </c>
      <c r="G287" s="73">
        <f t="shared" si="4"/>
        <v>-7.3715746490657331E-3</v>
      </c>
      <c r="H287" s="73">
        <f>VLOOKUP($B287,Dell_FF_factors!$A$2:$E$506,2,FALSE)</f>
        <v>-3.4999999999999996E-3</v>
      </c>
      <c r="I287" s="73">
        <f>VLOOKUP($B287,Dell_FF_factors!$A$2:$E$506,3,FALSE)</f>
        <v>4.5999999999999999E-3</v>
      </c>
      <c r="J287" s="73">
        <f>VLOOKUP($B287,Dell_FF_factors!$A$2:$E$506,4,FALSE)</f>
        <v>6.7000000000000002E-3</v>
      </c>
      <c r="K287" s="73">
        <f>VLOOKUP($B287,Dell_FF_factors!$A$2:$E$506,5,FALSE)</f>
        <v>6.0000000000000002E-5</v>
      </c>
    </row>
    <row r="288" spans="1:11" x14ac:dyDescent="0.55000000000000004">
      <c r="A288">
        <v>18267</v>
      </c>
      <c r="B288" s="68">
        <v>43882</v>
      </c>
      <c r="C288" t="s">
        <v>438</v>
      </c>
      <c r="D288" t="s">
        <v>437</v>
      </c>
      <c r="E288">
        <v>51.720001220703125</v>
      </c>
      <c r="F288">
        <v>-2.3229451850056648E-2</v>
      </c>
      <c r="G288" s="73">
        <f t="shared" si="4"/>
        <v>-2.3289451850056649E-2</v>
      </c>
      <c r="H288" s="73">
        <f>VLOOKUP($B288,Dell_FF_factors!$A$2:$E$506,2,FALSE)</f>
        <v>-1.1200000000000002E-2</v>
      </c>
      <c r="I288" s="73">
        <f>VLOOKUP($B288,Dell_FF_factors!$A$2:$E$506,3,FALSE)</f>
        <v>-8.0000000000000004E-4</v>
      </c>
      <c r="J288" s="73">
        <f>VLOOKUP($B288,Dell_FF_factors!$A$2:$E$506,4,FALSE)</f>
        <v>2.0000000000000001E-4</v>
      </c>
      <c r="K288" s="73">
        <f>VLOOKUP($B288,Dell_FF_factors!$A$2:$E$506,5,FALSE)</f>
        <v>6.0000000000000002E-5</v>
      </c>
    </row>
    <row r="289" spans="1:11" x14ac:dyDescent="0.55000000000000004">
      <c r="A289">
        <v>18267</v>
      </c>
      <c r="B289" s="68">
        <v>43885</v>
      </c>
      <c r="C289" t="s">
        <v>438</v>
      </c>
      <c r="D289" t="s">
        <v>437</v>
      </c>
      <c r="E289">
        <v>48.310001373291016</v>
      </c>
      <c r="F289">
        <v>-6.5931938588619232E-2</v>
      </c>
      <c r="G289" s="73">
        <f t="shared" si="4"/>
        <v>-6.5991938588619237E-2</v>
      </c>
      <c r="H289" s="73">
        <f>VLOOKUP($B289,Dell_FF_factors!$A$2:$E$506,2,FALSE)</f>
        <v>-3.39E-2</v>
      </c>
      <c r="I289" s="73">
        <f>VLOOKUP($B289,Dell_FF_factors!$A$2:$E$506,3,FALSE)</f>
        <v>1.7000000000000001E-3</v>
      </c>
      <c r="J289" s="73">
        <f>VLOOKUP($B289,Dell_FF_factors!$A$2:$E$506,4,FALSE)</f>
        <v>-1E-4</v>
      </c>
      <c r="K289" s="73">
        <f>VLOOKUP($B289,Dell_FF_factors!$A$2:$E$506,5,FALSE)</f>
        <v>6.0000000000000002E-5</v>
      </c>
    </row>
    <row r="290" spans="1:11" x14ac:dyDescent="0.55000000000000004">
      <c r="A290">
        <v>18267</v>
      </c>
      <c r="B290" s="68">
        <v>43886</v>
      </c>
      <c r="C290" t="s">
        <v>438</v>
      </c>
      <c r="D290" t="s">
        <v>437</v>
      </c>
      <c r="E290">
        <v>46.220001220703125</v>
      </c>
      <c r="F290">
        <v>-4.3262265622615814E-2</v>
      </c>
      <c r="G290" s="73">
        <f t="shared" si="4"/>
        <v>-4.3322265622615812E-2</v>
      </c>
      <c r="H290" s="73">
        <f>VLOOKUP($B290,Dell_FF_factors!$A$2:$E$506,2,FALSE)</f>
        <v>-3.0899999999999997E-2</v>
      </c>
      <c r="I290" s="73">
        <f>VLOOKUP($B290,Dell_FF_factors!$A$2:$E$506,3,FALSE)</f>
        <v>-8.9999999999999998E-4</v>
      </c>
      <c r="J290" s="73">
        <f>VLOOKUP($B290,Dell_FF_factors!$A$2:$E$506,4,FALSE)</f>
        <v>-7.1999999999999998E-3</v>
      </c>
      <c r="K290" s="73">
        <f>VLOOKUP($B290,Dell_FF_factors!$A$2:$E$506,5,FALSE)</f>
        <v>6.0000000000000002E-5</v>
      </c>
    </row>
    <row r="291" spans="1:11" x14ac:dyDescent="0.55000000000000004">
      <c r="A291">
        <v>18267</v>
      </c>
      <c r="B291" s="68">
        <v>43887</v>
      </c>
      <c r="C291" t="s">
        <v>438</v>
      </c>
      <c r="D291" t="s">
        <v>437</v>
      </c>
      <c r="E291">
        <v>45.930000305175781</v>
      </c>
      <c r="F291">
        <v>-6.2743597663938999E-3</v>
      </c>
      <c r="G291" s="73">
        <f t="shared" si="4"/>
        <v>-6.3343597663939001E-3</v>
      </c>
      <c r="H291" s="73">
        <f>VLOOKUP($B291,Dell_FF_factors!$A$2:$E$506,2,FALSE)</f>
        <v>-5.1999999999999998E-3</v>
      </c>
      <c r="I291" s="73">
        <f>VLOOKUP($B291,Dell_FF_factors!$A$2:$E$506,3,FALSE)</f>
        <v>-4.0999999999999995E-3</v>
      </c>
      <c r="J291" s="73">
        <f>VLOOKUP($B291,Dell_FF_factors!$A$2:$E$506,4,FALSE)</f>
        <v>-1.21E-2</v>
      </c>
      <c r="K291" s="73">
        <f>VLOOKUP($B291,Dell_FF_factors!$A$2:$E$506,5,FALSE)</f>
        <v>6.0000000000000002E-5</v>
      </c>
    </row>
    <row r="292" spans="1:11" x14ac:dyDescent="0.55000000000000004">
      <c r="A292">
        <v>18267</v>
      </c>
      <c r="B292" s="68">
        <v>43888</v>
      </c>
      <c r="C292" t="s">
        <v>438</v>
      </c>
      <c r="D292" t="s">
        <v>437</v>
      </c>
      <c r="E292">
        <v>43.560001373291016</v>
      </c>
      <c r="F292">
        <v>-5.1600236445665359E-2</v>
      </c>
      <c r="G292" s="73">
        <f t="shared" si="4"/>
        <v>-5.1660236445665357E-2</v>
      </c>
      <c r="H292" s="73">
        <f>VLOOKUP($B292,Dell_FF_factors!$A$2:$E$506,2,FALSE)</f>
        <v>-4.2199999999999994E-2</v>
      </c>
      <c r="I292" s="73">
        <f>VLOOKUP($B292,Dell_FF_factors!$A$2:$E$506,3,FALSE)</f>
        <v>7.4999999999999997E-3</v>
      </c>
      <c r="J292" s="73">
        <f>VLOOKUP($B292,Dell_FF_factors!$A$2:$E$506,4,FALSE)</f>
        <v>1.1999999999999999E-3</v>
      </c>
      <c r="K292" s="73">
        <f>VLOOKUP($B292,Dell_FF_factors!$A$2:$E$506,5,FALSE)</f>
        <v>6.0000000000000002E-5</v>
      </c>
    </row>
    <row r="293" spans="1:11" x14ac:dyDescent="0.55000000000000004">
      <c r="A293">
        <v>18267</v>
      </c>
      <c r="B293" s="68">
        <v>43889</v>
      </c>
      <c r="C293" t="s">
        <v>438</v>
      </c>
      <c r="D293" t="s">
        <v>437</v>
      </c>
      <c r="E293">
        <v>40.459999084472656</v>
      </c>
      <c r="F293">
        <v>-7.1166254580020905E-2</v>
      </c>
      <c r="G293" s="73">
        <f t="shared" si="4"/>
        <v>-7.1226254580020909E-2</v>
      </c>
      <c r="H293" s="73">
        <f>VLOOKUP($B293,Dell_FF_factors!$A$2:$E$506,2,FALSE)</f>
        <v>-7.8000000000000005E-3</v>
      </c>
      <c r="I293" s="73">
        <f>VLOOKUP($B293,Dell_FF_factors!$A$2:$E$506,3,FALSE)</f>
        <v>2.8000000000000004E-3</v>
      </c>
      <c r="J293" s="73">
        <f>VLOOKUP($B293,Dell_FF_factors!$A$2:$E$506,4,FALSE)</f>
        <v>-7.8000000000000005E-3</v>
      </c>
      <c r="K293" s="73">
        <f>VLOOKUP($B293,Dell_FF_factors!$A$2:$E$506,5,FALSE)</f>
        <v>6.0000000000000002E-5</v>
      </c>
    </row>
    <row r="294" spans="1:11" x14ac:dyDescent="0.55000000000000004">
      <c r="A294">
        <v>18267</v>
      </c>
      <c r="B294" s="68">
        <v>43892</v>
      </c>
      <c r="C294" t="s">
        <v>438</v>
      </c>
      <c r="D294" t="s">
        <v>437</v>
      </c>
      <c r="E294">
        <v>42.389999389648438</v>
      </c>
      <c r="F294">
        <v>4.7701440751552582E-2</v>
      </c>
      <c r="G294" s="73">
        <f t="shared" si="4"/>
        <v>4.7641440751552584E-2</v>
      </c>
      <c r="H294" s="73">
        <f>VLOOKUP($B294,Dell_FF_factors!$A$2:$E$506,2,FALSE)</f>
        <v>4.3099999999999999E-2</v>
      </c>
      <c r="I294" s="73">
        <f>VLOOKUP($B294,Dell_FF_factors!$A$2:$E$506,3,FALSE)</f>
        <v>-1.7600000000000001E-2</v>
      </c>
      <c r="J294" s="73">
        <f>VLOOKUP($B294,Dell_FF_factors!$A$2:$E$506,4,FALSE)</f>
        <v>-4.0000000000000001E-3</v>
      </c>
      <c r="K294" s="73">
        <f>VLOOKUP($B294,Dell_FF_factors!$A$2:$E$506,5,FALSE)</f>
        <v>6.0000000000000002E-5</v>
      </c>
    </row>
    <row r="295" spans="1:11" x14ac:dyDescent="0.55000000000000004">
      <c r="A295">
        <v>18267</v>
      </c>
      <c r="B295" s="68">
        <v>43893</v>
      </c>
      <c r="C295" t="s">
        <v>438</v>
      </c>
      <c r="D295" t="s">
        <v>437</v>
      </c>
      <c r="E295">
        <v>41.779998779296875</v>
      </c>
      <c r="F295">
        <v>-1.4390201307833195E-2</v>
      </c>
      <c r="G295" s="73">
        <f t="shared" si="4"/>
        <v>-1.4450201307833194E-2</v>
      </c>
      <c r="H295" s="73">
        <f>VLOOKUP($B295,Dell_FF_factors!$A$2:$E$506,2,FALSE)</f>
        <v>-2.7900000000000001E-2</v>
      </c>
      <c r="I295" s="73">
        <f>VLOOKUP($B295,Dell_FF_factors!$A$2:$E$506,3,FALSE)</f>
        <v>7.8000000000000005E-3</v>
      </c>
      <c r="J295" s="73">
        <f>VLOOKUP($B295,Dell_FF_factors!$A$2:$E$506,4,FALSE)</f>
        <v>-6.1999999999999998E-3</v>
      </c>
      <c r="K295" s="73">
        <f>VLOOKUP($B295,Dell_FF_factors!$A$2:$E$506,5,FALSE)</f>
        <v>6.0000000000000002E-5</v>
      </c>
    </row>
    <row r="296" spans="1:11" x14ac:dyDescent="0.55000000000000004">
      <c r="A296">
        <v>18267</v>
      </c>
      <c r="B296" s="68">
        <v>43894</v>
      </c>
      <c r="C296" t="s">
        <v>438</v>
      </c>
      <c r="D296" t="s">
        <v>437</v>
      </c>
      <c r="E296">
        <v>43.380001068115234</v>
      </c>
      <c r="F296">
        <v>3.8295891135931015E-2</v>
      </c>
      <c r="G296" s="73">
        <f t="shared" si="4"/>
        <v>3.8235891135931017E-2</v>
      </c>
      <c r="H296" s="73">
        <f>VLOOKUP($B296,Dell_FF_factors!$A$2:$E$506,2,FALSE)</f>
        <v>4.0300000000000002E-2</v>
      </c>
      <c r="I296" s="73">
        <f>VLOOKUP($B296,Dell_FF_factors!$A$2:$E$506,3,FALSE)</f>
        <v>-1.0500000000000001E-2</v>
      </c>
      <c r="J296" s="73">
        <f>VLOOKUP($B296,Dell_FF_factors!$A$2:$E$506,4,FALSE)</f>
        <v>-1.1000000000000001E-2</v>
      </c>
      <c r="K296" s="73">
        <f>VLOOKUP($B296,Dell_FF_factors!$A$2:$E$506,5,FALSE)</f>
        <v>6.0000000000000002E-5</v>
      </c>
    </row>
    <row r="297" spans="1:11" x14ac:dyDescent="0.55000000000000004">
      <c r="A297">
        <v>18267</v>
      </c>
      <c r="B297" s="68">
        <v>43895</v>
      </c>
      <c r="C297" t="s">
        <v>438</v>
      </c>
      <c r="D297" t="s">
        <v>437</v>
      </c>
      <c r="E297">
        <v>40.849998474121094</v>
      </c>
      <c r="F297">
        <v>-5.8321867138147354E-2</v>
      </c>
      <c r="G297" s="73">
        <f t="shared" si="4"/>
        <v>-5.8381867138147352E-2</v>
      </c>
      <c r="H297" s="73">
        <f>VLOOKUP($B297,Dell_FF_factors!$A$2:$E$506,2,FALSE)</f>
        <v>-3.3799999999999997E-2</v>
      </c>
      <c r="I297" s="73">
        <f>VLOOKUP($B297,Dell_FF_factors!$A$2:$E$506,3,FALSE)</f>
        <v>1.9E-3</v>
      </c>
      <c r="J297" s="73">
        <f>VLOOKUP($B297,Dell_FF_factors!$A$2:$E$506,4,FALSE)</f>
        <v>-1.37E-2</v>
      </c>
      <c r="K297" s="73">
        <f>VLOOKUP($B297,Dell_FF_factors!$A$2:$E$506,5,FALSE)</f>
        <v>6.0000000000000002E-5</v>
      </c>
    </row>
    <row r="298" spans="1:11" x14ac:dyDescent="0.55000000000000004">
      <c r="A298">
        <v>18267</v>
      </c>
      <c r="B298" s="68">
        <v>43896</v>
      </c>
      <c r="C298" t="s">
        <v>438</v>
      </c>
      <c r="D298" t="s">
        <v>437</v>
      </c>
      <c r="E298">
        <v>39.619998931884766</v>
      </c>
      <c r="F298">
        <v>-3.0110148712992668E-2</v>
      </c>
      <c r="G298" s="73">
        <f t="shared" si="4"/>
        <v>-3.0170148712992669E-2</v>
      </c>
      <c r="H298" s="73">
        <f>VLOOKUP($B298,Dell_FF_factors!$A$2:$E$506,2,FALSE)</f>
        <v>-1.78E-2</v>
      </c>
      <c r="I298" s="73">
        <f>VLOOKUP($B298,Dell_FF_factors!$A$2:$E$506,3,FALSE)</f>
        <v>4.0000000000000002E-4</v>
      </c>
      <c r="J298" s="73">
        <f>VLOOKUP($B298,Dell_FF_factors!$A$2:$E$506,4,FALSE)</f>
        <v>-1.4199999999999999E-2</v>
      </c>
      <c r="K298" s="73">
        <f>VLOOKUP($B298,Dell_FF_factors!$A$2:$E$506,5,FALSE)</f>
        <v>6.0000000000000002E-5</v>
      </c>
    </row>
    <row r="299" spans="1:11" x14ac:dyDescent="0.55000000000000004">
      <c r="A299">
        <v>18267</v>
      </c>
      <c r="B299" s="68">
        <v>43899</v>
      </c>
      <c r="C299" t="s">
        <v>438</v>
      </c>
      <c r="D299" t="s">
        <v>437</v>
      </c>
      <c r="E299">
        <v>36.25</v>
      </c>
      <c r="F299">
        <v>-8.5058026015758514E-2</v>
      </c>
      <c r="G299" s="73">
        <f t="shared" si="4"/>
        <v>-8.5118026015758519E-2</v>
      </c>
      <c r="H299" s="73">
        <f>VLOOKUP($B299,Dell_FF_factors!$A$2:$E$506,2,FALSE)</f>
        <v>-7.7899999999999997E-2</v>
      </c>
      <c r="I299" s="73">
        <f>VLOOKUP($B299,Dell_FF_factors!$A$2:$E$506,3,FALSE)</f>
        <v>-4.5000000000000005E-3</v>
      </c>
      <c r="J299" s="73">
        <f>VLOOKUP($B299,Dell_FF_factors!$A$2:$E$506,4,FALSE)</f>
        <v>-4.7E-2</v>
      </c>
      <c r="K299" s="73">
        <f>VLOOKUP($B299,Dell_FF_factors!$A$2:$E$506,5,FALSE)</f>
        <v>6.0000000000000002E-5</v>
      </c>
    </row>
    <row r="300" spans="1:11" x14ac:dyDescent="0.55000000000000004">
      <c r="A300">
        <v>18267</v>
      </c>
      <c r="B300" s="68">
        <v>43900</v>
      </c>
      <c r="C300" t="s">
        <v>438</v>
      </c>
      <c r="D300" t="s">
        <v>437</v>
      </c>
      <c r="E300">
        <v>39.139999389648438</v>
      </c>
      <c r="F300">
        <v>7.9724118113517761E-2</v>
      </c>
      <c r="G300" s="73">
        <f t="shared" si="4"/>
        <v>7.9664118113517757E-2</v>
      </c>
      <c r="H300" s="73">
        <f>VLOOKUP($B300,Dell_FF_factors!$A$2:$E$506,2,FALSE)</f>
        <v>4.7400000000000005E-2</v>
      </c>
      <c r="I300" s="73">
        <f>VLOOKUP($B300,Dell_FF_factors!$A$2:$E$506,3,FALSE)</f>
        <v>-2.4700000000000003E-2</v>
      </c>
      <c r="J300" s="73">
        <f>VLOOKUP($B300,Dell_FF_factors!$A$2:$E$506,4,FALSE)</f>
        <v>7.8000000000000005E-3</v>
      </c>
      <c r="K300" s="73">
        <f>VLOOKUP($B300,Dell_FF_factors!$A$2:$E$506,5,FALSE)</f>
        <v>6.0000000000000002E-5</v>
      </c>
    </row>
    <row r="301" spans="1:11" x14ac:dyDescent="0.55000000000000004">
      <c r="A301">
        <v>18267</v>
      </c>
      <c r="B301" s="68">
        <v>43901</v>
      </c>
      <c r="C301" t="s">
        <v>438</v>
      </c>
      <c r="D301" t="s">
        <v>437</v>
      </c>
      <c r="E301">
        <v>36.939998626708984</v>
      </c>
      <c r="F301">
        <v>-5.6208502501249313E-2</v>
      </c>
      <c r="G301" s="73">
        <f t="shared" si="4"/>
        <v>-5.6268502501249311E-2</v>
      </c>
      <c r="H301" s="73">
        <f>VLOOKUP($B301,Dell_FF_factors!$A$2:$E$506,2,FALSE)</f>
        <v>-5.0499999999999996E-2</v>
      </c>
      <c r="I301" s="73">
        <f>VLOOKUP($B301,Dell_FF_factors!$A$2:$E$506,3,FALSE)</f>
        <v>-8.3999999999999995E-3</v>
      </c>
      <c r="J301" s="73">
        <f>VLOOKUP($B301,Dell_FF_factors!$A$2:$E$506,4,FALSE)</f>
        <v>-7.9000000000000008E-3</v>
      </c>
      <c r="K301" s="73">
        <f>VLOOKUP($B301,Dell_FF_factors!$A$2:$E$506,5,FALSE)</f>
        <v>6.0000000000000002E-5</v>
      </c>
    </row>
    <row r="302" spans="1:11" x14ac:dyDescent="0.55000000000000004">
      <c r="A302">
        <v>18267</v>
      </c>
      <c r="B302" s="68">
        <v>43902</v>
      </c>
      <c r="C302" t="s">
        <v>438</v>
      </c>
      <c r="D302" t="s">
        <v>437</v>
      </c>
      <c r="E302">
        <v>32.740001678466797</v>
      </c>
      <c r="F302">
        <v>-0.11369781196117401</v>
      </c>
      <c r="G302" s="73">
        <f t="shared" si="4"/>
        <v>-0.11375781196117402</v>
      </c>
      <c r="H302" s="73">
        <f>VLOOKUP($B302,Dell_FF_factors!$A$2:$E$506,2,FALSE)</f>
        <v>-9.6300000000000011E-2</v>
      </c>
      <c r="I302" s="73">
        <f>VLOOKUP($B302,Dell_FF_factors!$A$2:$E$506,3,FALSE)</f>
        <v>-5.1999999999999998E-3</v>
      </c>
      <c r="J302" s="73">
        <f>VLOOKUP($B302,Dell_FF_factors!$A$2:$E$506,4,FALSE)</f>
        <v>-1.21E-2</v>
      </c>
      <c r="K302" s="73">
        <f>VLOOKUP($B302,Dell_FF_factors!$A$2:$E$506,5,FALSE)</f>
        <v>6.0000000000000002E-5</v>
      </c>
    </row>
    <row r="303" spans="1:11" x14ac:dyDescent="0.55000000000000004">
      <c r="A303">
        <v>18267</v>
      </c>
      <c r="B303" s="68">
        <v>43903</v>
      </c>
      <c r="C303" t="s">
        <v>438</v>
      </c>
      <c r="D303" t="s">
        <v>437</v>
      </c>
      <c r="E303">
        <v>35.950000762939453</v>
      </c>
      <c r="F303">
        <v>9.8045170307159424E-2</v>
      </c>
      <c r="G303" s="73">
        <f t="shared" si="4"/>
        <v>9.7985170307159419E-2</v>
      </c>
      <c r="H303" s="73">
        <f>VLOOKUP($B303,Dell_FF_factors!$A$2:$E$506,2,FALSE)</f>
        <v>8.9600000000000013E-2</v>
      </c>
      <c r="I303" s="73">
        <f>VLOOKUP($B303,Dell_FF_factors!$A$2:$E$506,3,FALSE)</f>
        <v>-2.7099999999999999E-2</v>
      </c>
      <c r="J303" s="73">
        <f>VLOOKUP($B303,Dell_FF_factors!$A$2:$E$506,4,FALSE)</f>
        <v>2.9900000000000003E-2</v>
      </c>
      <c r="K303" s="73">
        <f>VLOOKUP($B303,Dell_FF_factors!$A$2:$E$506,5,FALSE)</f>
        <v>6.0000000000000002E-5</v>
      </c>
    </row>
    <row r="304" spans="1:11" x14ac:dyDescent="0.55000000000000004">
      <c r="A304">
        <v>18267</v>
      </c>
      <c r="B304" s="68">
        <v>43906</v>
      </c>
      <c r="C304" t="s">
        <v>438</v>
      </c>
      <c r="D304" t="s">
        <v>437</v>
      </c>
      <c r="E304">
        <v>32.209999084472656</v>
      </c>
      <c r="F304">
        <v>-0.10403342545032501</v>
      </c>
      <c r="G304" s="73">
        <f t="shared" si="4"/>
        <v>-0.10409342545032502</v>
      </c>
      <c r="H304" s="73">
        <f>VLOOKUP($B304,Dell_FF_factors!$A$2:$E$506,2,FALSE)</f>
        <v>-0.12</v>
      </c>
      <c r="I304" s="73">
        <f>VLOOKUP($B304,Dell_FF_factors!$A$2:$E$506,3,FALSE)</f>
        <v>-3.3E-3</v>
      </c>
      <c r="J304" s="73">
        <f>VLOOKUP($B304,Dell_FF_factors!$A$2:$E$506,4,FALSE)</f>
        <v>-7.7000000000000002E-3</v>
      </c>
      <c r="K304" s="73">
        <f>VLOOKUP($B304,Dell_FF_factors!$A$2:$E$506,5,FALSE)</f>
        <v>6.0000000000000002E-5</v>
      </c>
    </row>
    <row r="305" spans="1:11" x14ac:dyDescent="0.55000000000000004">
      <c r="A305">
        <v>18267</v>
      </c>
      <c r="B305" s="68">
        <v>43907</v>
      </c>
      <c r="C305" t="s">
        <v>438</v>
      </c>
      <c r="D305" t="s">
        <v>437</v>
      </c>
      <c r="E305">
        <v>31.319999694824219</v>
      </c>
      <c r="F305">
        <v>-2.7631152421236038E-2</v>
      </c>
      <c r="G305" s="73">
        <f t="shared" si="4"/>
        <v>-2.7691152421236039E-2</v>
      </c>
      <c r="H305" s="73">
        <f>VLOOKUP($B305,Dell_FF_factors!$A$2:$E$506,2,FALSE)</f>
        <v>5.8700000000000002E-2</v>
      </c>
      <c r="I305" s="73">
        <f>VLOOKUP($B305,Dell_FF_factors!$A$2:$E$506,3,FALSE)</f>
        <v>7.1999999999999998E-3</v>
      </c>
      <c r="J305" s="73">
        <f>VLOOKUP($B305,Dell_FF_factors!$A$2:$E$506,4,FALSE)</f>
        <v>-8.5000000000000006E-3</v>
      </c>
      <c r="K305" s="73">
        <f>VLOOKUP($B305,Dell_FF_factors!$A$2:$E$506,5,FALSE)</f>
        <v>6.0000000000000002E-5</v>
      </c>
    </row>
    <row r="306" spans="1:11" x14ac:dyDescent="0.55000000000000004">
      <c r="A306">
        <v>18267</v>
      </c>
      <c r="B306" s="68">
        <v>43908</v>
      </c>
      <c r="C306" t="s">
        <v>438</v>
      </c>
      <c r="D306" t="s">
        <v>437</v>
      </c>
      <c r="E306">
        <v>28.870000839233398</v>
      </c>
      <c r="F306">
        <v>-7.8224740922451019E-2</v>
      </c>
      <c r="G306" s="73">
        <f t="shared" si="4"/>
        <v>-7.8284740922451024E-2</v>
      </c>
      <c r="H306" s="73">
        <f>VLOOKUP($B306,Dell_FF_factors!$A$2:$E$506,2,FALSE)</f>
        <v>-5.5599999999999997E-2</v>
      </c>
      <c r="I306" s="73">
        <f>VLOOKUP($B306,Dell_FF_factors!$A$2:$E$506,3,FALSE)</f>
        <v>-3.5900000000000001E-2</v>
      </c>
      <c r="J306" s="73">
        <f>VLOOKUP($B306,Dell_FF_factors!$A$2:$E$506,4,FALSE)</f>
        <v>-4.7100000000000003E-2</v>
      </c>
      <c r="K306" s="73">
        <f>VLOOKUP($B306,Dell_FF_factors!$A$2:$E$506,5,FALSE)</f>
        <v>6.0000000000000002E-5</v>
      </c>
    </row>
    <row r="307" spans="1:11" x14ac:dyDescent="0.55000000000000004">
      <c r="A307">
        <v>18267</v>
      </c>
      <c r="B307" s="68">
        <v>43909</v>
      </c>
      <c r="C307" t="s">
        <v>438</v>
      </c>
      <c r="D307" t="s">
        <v>437</v>
      </c>
      <c r="E307">
        <v>31.959999084472656</v>
      </c>
      <c r="F307">
        <v>0.10703145712614059</v>
      </c>
      <c r="G307" s="73">
        <f t="shared" si="4"/>
        <v>0.10697145712614059</v>
      </c>
      <c r="H307" s="73">
        <f>VLOOKUP($B307,Dell_FF_factors!$A$2:$E$506,2,FALSE)</f>
        <v>1.3100000000000001E-2</v>
      </c>
      <c r="I307" s="73">
        <f>VLOOKUP($B307,Dell_FF_factors!$A$2:$E$506,3,FALSE)</f>
        <v>5.5399999999999998E-2</v>
      </c>
      <c r="J307" s="73">
        <f>VLOOKUP($B307,Dell_FF_factors!$A$2:$E$506,4,FALSE)</f>
        <v>9.8999999999999991E-3</v>
      </c>
      <c r="K307" s="73">
        <f>VLOOKUP($B307,Dell_FF_factors!$A$2:$E$506,5,FALSE)</f>
        <v>6.0000000000000002E-5</v>
      </c>
    </row>
    <row r="308" spans="1:11" x14ac:dyDescent="0.55000000000000004">
      <c r="A308">
        <v>18267</v>
      </c>
      <c r="B308" s="68">
        <v>43910</v>
      </c>
      <c r="C308" t="s">
        <v>438</v>
      </c>
      <c r="D308" t="s">
        <v>437</v>
      </c>
      <c r="E308">
        <v>32.490001678466797</v>
      </c>
      <c r="F308">
        <v>1.6583310440182686E-2</v>
      </c>
      <c r="G308" s="73">
        <f t="shared" si="4"/>
        <v>1.6523310440182685E-2</v>
      </c>
      <c r="H308" s="73">
        <f>VLOOKUP($B308,Dell_FF_factors!$A$2:$E$506,2,FALSE)</f>
        <v>-4.1500000000000002E-2</v>
      </c>
      <c r="I308" s="73">
        <f>VLOOKUP($B308,Dell_FF_factors!$A$2:$E$506,3,FALSE)</f>
        <v>3.9000000000000003E-3</v>
      </c>
      <c r="J308" s="73">
        <f>VLOOKUP($B308,Dell_FF_factors!$A$2:$E$506,4,FALSE)</f>
        <v>-9.0000000000000011E-3</v>
      </c>
      <c r="K308" s="73">
        <f>VLOOKUP($B308,Dell_FF_factors!$A$2:$E$506,5,FALSE)</f>
        <v>6.0000000000000002E-5</v>
      </c>
    </row>
    <row r="309" spans="1:11" x14ac:dyDescent="0.55000000000000004">
      <c r="A309">
        <v>18267</v>
      </c>
      <c r="B309" s="68">
        <v>43913</v>
      </c>
      <c r="C309" t="s">
        <v>438</v>
      </c>
      <c r="D309" t="s">
        <v>437</v>
      </c>
      <c r="E309">
        <v>33.939998626708984</v>
      </c>
      <c r="F309">
        <v>4.4629018753767014E-2</v>
      </c>
      <c r="G309" s="73">
        <f t="shared" si="4"/>
        <v>4.4569018753767016E-2</v>
      </c>
      <c r="H309" s="73">
        <f>VLOOKUP($B309,Dell_FF_factors!$A$2:$E$506,2,FALSE)</f>
        <v>-2.5499999999999998E-2</v>
      </c>
      <c r="I309" s="73">
        <f>VLOOKUP($B309,Dell_FF_factors!$A$2:$E$506,3,FALSE)</f>
        <v>2.2000000000000002E-2</v>
      </c>
      <c r="J309" s="73">
        <f>VLOOKUP($B309,Dell_FF_factors!$A$2:$E$506,4,FALSE)</f>
        <v>-3.5000000000000003E-2</v>
      </c>
      <c r="K309" s="73">
        <f>VLOOKUP($B309,Dell_FF_factors!$A$2:$E$506,5,FALSE)</f>
        <v>6.0000000000000002E-5</v>
      </c>
    </row>
    <row r="310" spans="1:11" x14ac:dyDescent="0.55000000000000004">
      <c r="A310">
        <v>18267</v>
      </c>
      <c r="B310" s="68">
        <v>43914</v>
      </c>
      <c r="C310" t="s">
        <v>438</v>
      </c>
      <c r="D310" t="s">
        <v>437</v>
      </c>
      <c r="E310">
        <v>38.849998474121094</v>
      </c>
      <c r="F310">
        <v>0.14466705918312073</v>
      </c>
      <c r="G310" s="73">
        <f t="shared" si="4"/>
        <v>0.14460705918312072</v>
      </c>
      <c r="H310" s="73">
        <f>VLOOKUP($B310,Dell_FF_factors!$A$2:$E$506,2,FALSE)</f>
        <v>9.3399999999999997E-2</v>
      </c>
      <c r="I310" s="73">
        <f>VLOOKUP($B310,Dell_FF_factors!$A$2:$E$506,3,FALSE)</f>
        <v>-1.18E-2</v>
      </c>
      <c r="J310" s="73">
        <f>VLOOKUP($B310,Dell_FF_factors!$A$2:$E$506,4,FALSE)</f>
        <v>2.35E-2</v>
      </c>
      <c r="K310" s="73">
        <f>VLOOKUP($B310,Dell_FF_factors!$A$2:$E$506,5,FALSE)</f>
        <v>6.0000000000000002E-5</v>
      </c>
    </row>
    <row r="311" spans="1:11" x14ac:dyDescent="0.55000000000000004">
      <c r="A311">
        <v>18267</v>
      </c>
      <c r="B311" s="68">
        <v>43915</v>
      </c>
      <c r="C311" t="s">
        <v>438</v>
      </c>
      <c r="D311" t="s">
        <v>437</v>
      </c>
      <c r="E311">
        <v>39.340000152587891</v>
      </c>
      <c r="F311">
        <v>1.2612656690180302E-2</v>
      </c>
      <c r="G311" s="73">
        <f t="shared" si="4"/>
        <v>1.2552656690180302E-2</v>
      </c>
      <c r="H311" s="73">
        <f>VLOOKUP($B311,Dell_FF_factors!$A$2:$E$506,2,FALSE)</f>
        <v>1.18E-2</v>
      </c>
      <c r="I311" s="73">
        <f>VLOOKUP($B311,Dell_FF_factors!$A$2:$E$506,3,FALSE)</f>
        <v>-6.8000000000000005E-3</v>
      </c>
      <c r="J311" s="73">
        <f>VLOOKUP($B311,Dell_FF_factors!$A$2:$E$506,4,FALSE)</f>
        <v>1.8600000000000002E-2</v>
      </c>
      <c r="K311" s="73">
        <f>VLOOKUP($B311,Dell_FF_factors!$A$2:$E$506,5,FALSE)</f>
        <v>6.0000000000000002E-5</v>
      </c>
    </row>
    <row r="312" spans="1:11" x14ac:dyDescent="0.55000000000000004">
      <c r="A312">
        <v>18267</v>
      </c>
      <c r="B312" s="68">
        <v>43916</v>
      </c>
      <c r="C312" t="s">
        <v>438</v>
      </c>
      <c r="D312" t="s">
        <v>437</v>
      </c>
      <c r="E312">
        <v>42.540000915527344</v>
      </c>
      <c r="F312">
        <v>8.1342168152332306E-2</v>
      </c>
      <c r="G312" s="73">
        <f t="shared" si="4"/>
        <v>8.1282168152332301E-2</v>
      </c>
      <c r="H312" s="73">
        <f>VLOOKUP($B312,Dell_FF_factors!$A$2:$E$506,2,FALSE)</f>
        <v>6.0199999999999997E-2</v>
      </c>
      <c r="I312" s="73">
        <f>VLOOKUP($B312,Dell_FF_factors!$A$2:$E$506,3,FALSE)</f>
        <v>-6.7000000000000002E-3</v>
      </c>
      <c r="J312" s="73">
        <f>VLOOKUP($B312,Dell_FF_factors!$A$2:$E$506,4,FALSE)</f>
        <v>1.2E-2</v>
      </c>
      <c r="K312" s="73">
        <f>VLOOKUP($B312,Dell_FF_factors!$A$2:$E$506,5,FALSE)</f>
        <v>6.0000000000000002E-5</v>
      </c>
    </row>
    <row r="313" spans="1:11" x14ac:dyDescent="0.55000000000000004">
      <c r="A313">
        <v>18267</v>
      </c>
      <c r="B313" s="68">
        <v>43917</v>
      </c>
      <c r="C313" t="s">
        <v>438</v>
      </c>
      <c r="D313" t="s">
        <v>437</v>
      </c>
      <c r="E313">
        <v>38.75</v>
      </c>
      <c r="F313">
        <v>-8.9092634618282318E-2</v>
      </c>
      <c r="G313" s="73">
        <f t="shared" si="4"/>
        <v>-8.9152634618282323E-2</v>
      </c>
      <c r="H313" s="73">
        <f>VLOOKUP($B313,Dell_FF_factors!$A$2:$E$506,2,FALSE)</f>
        <v>-3.4799999999999998E-2</v>
      </c>
      <c r="I313" s="73">
        <f>VLOOKUP($B313,Dell_FF_factors!$A$2:$E$506,3,FALSE)</f>
        <v>-7.8000000000000005E-3</v>
      </c>
      <c r="J313" s="73">
        <f>VLOOKUP($B313,Dell_FF_factors!$A$2:$E$506,4,FALSE)</f>
        <v>-6.8999999999999999E-3</v>
      </c>
      <c r="K313" s="73">
        <f>VLOOKUP($B313,Dell_FF_factors!$A$2:$E$506,5,FALSE)</f>
        <v>6.0000000000000002E-5</v>
      </c>
    </row>
    <row r="314" spans="1:11" x14ac:dyDescent="0.55000000000000004">
      <c r="A314">
        <v>18267</v>
      </c>
      <c r="B314" s="68">
        <v>43920</v>
      </c>
      <c r="C314" t="s">
        <v>438</v>
      </c>
      <c r="D314" t="s">
        <v>437</v>
      </c>
      <c r="E314">
        <v>39.799999237060547</v>
      </c>
      <c r="F314">
        <v>2.7096753939986229E-2</v>
      </c>
      <c r="G314" s="73">
        <f t="shared" si="4"/>
        <v>2.7036753939986228E-2</v>
      </c>
      <c r="H314" s="73">
        <f>VLOOKUP($B314,Dell_FF_factors!$A$2:$E$506,2,FALSE)</f>
        <v>3.1600000000000003E-2</v>
      </c>
      <c r="I314" s="73">
        <f>VLOOKUP($B314,Dell_FF_factors!$A$2:$E$506,3,FALSE)</f>
        <v>-3.4999999999999996E-3</v>
      </c>
      <c r="J314" s="73">
        <f>VLOOKUP($B314,Dell_FF_factors!$A$2:$E$506,4,FALSE)</f>
        <v>-2.1600000000000001E-2</v>
      </c>
      <c r="K314" s="73">
        <f>VLOOKUP($B314,Dell_FF_factors!$A$2:$E$506,5,FALSE)</f>
        <v>6.0000000000000002E-5</v>
      </c>
    </row>
    <row r="315" spans="1:11" x14ac:dyDescent="0.55000000000000004">
      <c r="A315">
        <v>18267</v>
      </c>
      <c r="B315" s="68">
        <v>43921</v>
      </c>
      <c r="C315" t="s">
        <v>438</v>
      </c>
      <c r="D315" t="s">
        <v>437</v>
      </c>
      <c r="E315">
        <v>39.549999237060547</v>
      </c>
      <c r="F315">
        <v>-6.2814070843160152E-3</v>
      </c>
      <c r="G315" s="73">
        <f t="shared" si="4"/>
        <v>-6.3414070843160154E-3</v>
      </c>
      <c r="H315" s="73">
        <f>VLOOKUP($B315,Dell_FF_factors!$A$2:$E$506,2,FALSE)</f>
        <v>-1.44E-2</v>
      </c>
      <c r="I315" s="73">
        <f>VLOOKUP($B315,Dell_FF_factors!$A$2:$E$506,3,FALSE)</f>
        <v>1.8100000000000002E-2</v>
      </c>
      <c r="J315" s="73">
        <f>VLOOKUP($B315,Dell_FF_factors!$A$2:$E$506,4,FALSE)</f>
        <v>-4.1999999999999997E-3</v>
      </c>
      <c r="K315" s="73">
        <f>VLOOKUP($B315,Dell_FF_factors!$A$2:$E$506,5,FALSE)</f>
        <v>6.0000000000000002E-5</v>
      </c>
    </row>
    <row r="316" spans="1:11" x14ac:dyDescent="0.55000000000000004">
      <c r="A316">
        <v>18267</v>
      </c>
      <c r="B316" s="68">
        <v>43922</v>
      </c>
      <c r="C316" t="s">
        <v>438</v>
      </c>
      <c r="D316" t="s">
        <v>437</v>
      </c>
      <c r="E316">
        <v>36.900001525878906</v>
      </c>
      <c r="F316">
        <v>-6.7003734409809113E-2</v>
      </c>
      <c r="G316" s="73">
        <f t="shared" si="4"/>
        <v>-6.7003734409809113E-2</v>
      </c>
      <c r="H316" s="73">
        <f>VLOOKUP($B316,Dell_FF_factors!$A$2:$E$506,2,FALSE)</f>
        <v>-4.5100000000000001E-2</v>
      </c>
      <c r="I316" s="73">
        <f>VLOOKUP($B316,Dell_FF_factors!$A$2:$E$506,3,FALSE)</f>
        <v>-1.54E-2</v>
      </c>
      <c r="J316" s="73">
        <f>VLOOKUP($B316,Dell_FF_factors!$A$2:$E$506,4,FALSE)</f>
        <v>-1.41E-2</v>
      </c>
      <c r="K316" s="73">
        <f>VLOOKUP($B316,Dell_FF_factors!$A$2:$E$506,5,FALSE)</f>
        <v>0</v>
      </c>
    </row>
    <row r="317" spans="1:11" x14ac:dyDescent="0.55000000000000004">
      <c r="A317">
        <v>18267</v>
      </c>
      <c r="B317" s="68">
        <v>43923</v>
      </c>
      <c r="C317" t="s">
        <v>438</v>
      </c>
      <c r="D317" t="s">
        <v>437</v>
      </c>
      <c r="E317">
        <v>37.139999389648438</v>
      </c>
      <c r="F317">
        <v>6.5040066838264465E-3</v>
      </c>
      <c r="G317" s="73">
        <f t="shared" si="4"/>
        <v>6.5040066838264465E-3</v>
      </c>
      <c r="H317" s="73">
        <f>VLOOKUP($B317,Dell_FF_factors!$A$2:$E$506,2,FALSE)</f>
        <v>2.1000000000000001E-2</v>
      </c>
      <c r="I317" s="73">
        <f>VLOOKUP($B317,Dell_FF_factors!$A$2:$E$506,3,FALSE)</f>
        <v>-9.8999999999999991E-3</v>
      </c>
      <c r="J317" s="73">
        <f>VLOOKUP($B317,Dell_FF_factors!$A$2:$E$506,4,FALSE)</f>
        <v>-2.8000000000000004E-3</v>
      </c>
      <c r="K317" s="73">
        <f>VLOOKUP($B317,Dell_FF_factors!$A$2:$E$506,5,FALSE)</f>
        <v>0</v>
      </c>
    </row>
    <row r="318" spans="1:11" x14ac:dyDescent="0.55000000000000004">
      <c r="A318">
        <v>18267</v>
      </c>
      <c r="B318" s="68">
        <v>43924</v>
      </c>
      <c r="C318" t="s">
        <v>438</v>
      </c>
      <c r="D318" t="s">
        <v>437</v>
      </c>
      <c r="E318">
        <v>36.439998626708984</v>
      </c>
      <c r="F318">
        <v>-1.8847623839974403E-2</v>
      </c>
      <c r="G318" s="73">
        <f t="shared" si="4"/>
        <v>-1.8847623839974403E-2</v>
      </c>
      <c r="H318" s="73">
        <f>VLOOKUP($B318,Dell_FF_factors!$A$2:$E$506,2,FALSE)</f>
        <v>-1.6399999999999998E-2</v>
      </c>
      <c r="I318" s="73">
        <f>VLOOKUP($B318,Dell_FF_factors!$A$2:$E$506,3,FALSE)</f>
        <v>-1.1000000000000001E-2</v>
      </c>
      <c r="J318" s="73">
        <f>VLOOKUP($B318,Dell_FF_factors!$A$2:$E$506,4,FALSE)</f>
        <v>-1.1299999999999999E-2</v>
      </c>
      <c r="K318" s="73">
        <f>VLOOKUP($B318,Dell_FF_factors!$A$2:$E$506,5,FALSE)</f>
        <v>0</v>
      </c>
    </row>
    <row r="319" spans="1:11" x14ac:dyDescent="0.55000000000000004">
      <c r="A319">
        <v>18267</v>
      </c>
      <c r="B319" s="68">
        <v>43927</v>
      </c>
      <c r="C319" t="s">
        <v>438</v>
      </c>
      <c r="D319" t="s">
        <v>437</v>
      </c>
      <c r="E319">
        <v>38.909999847412109</v>
      </c>
      <c r="F319">
        <v>6.7782692611217499E-2</v>
      </c>
      <c r="G319" s="73">
        <f t="shared" si="4"/>
        <v>6.7782692611217499E-2</v>
      </c>
      <c r="H319" s="73">
        <f>VLOOKUP($B319,Dell_FF_factors!$A$2:$E$506,2,FALSE)</f>
        <v>7.0599999999999996E-2</v>
      </c>
      <c r="I319" s="73">
        <f>VLOOKUP($B319,Dell_FF_factors!$A$2:$E$506,3,FALSE)</f>
        <v>7.3000000000000001E-3</v>
      </c>
      <c r="J319" s="73">
        <f>VLOOKUP($B319,Dell_FF_factors!$A$2:$E$506,4,FALSE)</f>
        <v>2.7000000000000001E-3</v>
      </c>
      <c r="K319" s="73">
        <f>VLOOKUP($B319,Dell_FF_factors!$A$2:$E$506,5,FALSE)</f>
        <v>0</v>
      </c>
    </row>
    <row r="320" spans="1:11" x14ac:dyDescent="0.55000000000000004">
      <c r="A320">
        <v>18267</v>
      </c>
      <c r="B320" s="68">
        <v>43928</v>
      </c>
      <c r="C320" t="s">
        <v>438</v>
      </c>
      <c r="D320" t="s">
        <v>437</v>
      </c>
      <c r="E320">
        <v>38.369998931884766</v>
      </c>
      <c r="F320">
        <v>-1.3878203928470612E-2</v>
      </c>
      <c r="G320" s="73">
        <f t="shared" si="4"/>
        <v>-1.3878203928470612E-2</v>
      </c>
      <c r="H320" s="73">
        <f>VLOOKUP($B320,Dell_FF_factors!$A$2:$E$506,2,FALSE)</f>
        <v>-1.1000000000000001E-3</v>
      </c>
      <c r="I320" s="73">
        <f>VLOOKUP($B320,Dell_FF_factors!$A$2:$E$506,3,FALSE)</f>
        <v>-5.3E-3</v>
      </c>
      <c r="J320" s="73">
        <f>VLOOKUP($B320,Dell_FF_factors!$A$2:$E$506,4,FALSE)</f>
        <v>2.1600000000000001E-2</v>
      </c>
      <c r="K320" s="73">
        <f>VLOOKUP($B320,Dell_FF_factors!$A$2:$E$506,5,FALSE)</f>
        <v>0</v>
      </c>
    </row>
    <row r="321" spans="1:11" x14ac:dyDescent="0.55000000000000004">
      <c r="A321">
        <v>18267</v>
      </c>
      <c r="B321" s="68">
        <v>43929</v>
      </c>
      <c r="C321" t="s">
        <v>438</v>
      </c>
      <c r="D321" t="s">
        <v>437</v>
      </c>
      <c r="E321">
        <v>40.380001068115234</v>
      </c>
      <c r="F321">
        <v>5.2384734153747559E-2</v>
      </c>
      <c r="G321" s="73">
        <f t="shared" si="4"/>
        <v>5.2384734153747559E-2</v>
      </c>
      <c r="H321" s="73">
        <f>VLOOKUP($B321,Dell_FF_factors!$A$2:$E$506,2,FALSE)</f>
        <v>3.4000000000000002E-2</v>
      </c>
      <c r="I321" s="73">
        <f>VLOOKUP($B321,Dell_FF_factors!$A$2:$E$506,3,FALSE)</f>
        <v>3.4999999999999996E-3</v>
      </c>
      <c r="J321" s="73">
        <f>VLOOKUP($B321,Dell_FF_factors!$A$2:$E$506,4,FALSE)</f>
        <v>1.2500000000000001E-2</v>
      </c>
      <c r="K321" s="73">
        <f>VLOOKUP($B321,Dell_FF_factors!$A$2:$E$506,5,FALSE)</f>
        <v>0</v>
      </c>
    </row>
    <row r="322" spans="1:11" x14ac:dyDescent="0.55000000000000004">
      <c r="A322">
        <v>18267</v>
      </c>
      <c r="B322" s="68">
        <v>43930</v>
      </c>
      <c r="C322" t="s">
        <v>438</v>
      </c>
      <c r="D322" t="s">
        <v>437</v>
      </c>
      <c r="E322">
        <v>41.560001373291016</v>
      </c>
      <c r="F322">
        <v>2.9222393408417702E-2</v>
      </c>
      <c r="G322" s="73">
        <f t="shared" si="4"/>
        <v>2.9222393408417702E-2</v>
      </c>
      <c r="H322" s="73">
        <f>VLOOKUP($B322,Dell_FF_factors!$A$2:$E$506,2,FALSE)</f>
        <v>1.5900000000000001E-2</v>
      </c>
      <c r="I322" s="73">
        <f>VLOOKUP($B322,Dell_FF_factors!$A$2:$E$506,3,FALSE)</f>
        <v>1.9299999999999998E-2</v>
      </c>
      <c r="J322" s="73">
        <f>VLOOKUP($B322,Dell_FF_factors!$A$2:$E$506,4,FALSE)</f>
        <v>3.1899999999999998E-2</v>
      </c>
      <c r="K322" s="73">
        <f>VLOOKUP($B322,Dell_FF_factors!$A$2:$E$506,5,FALSE)</f>
        <v>0</v>
      </c>
    </row>
    <row r="323" spans="1:11" x14ac:dyDescent="0.55000000000000004">
      <c r="A323">
        <v>18267</v>
      </c>
      <c r="B323" s="68">
        <v>43934</v>
      </c>
      <c r="C323" t="s">
        <v>438</v>
      </c>
      <c r="D323" t="s">
        <v>437</v>
      </c>
      <c r="E323">
        <v>40.459999084472656</v>
      </c>
      <c r="F323">
        <v>-2.6467811316251755E-2</v>
      </c>
      <c r="G323" s="73">
        <f t="shared" ref="G323:G386" si="5">F323-K323</f>
        <v>-2.6467811316251755E-2</v>
      </c>
      <c r="H323" s="73">
        <f>VLOOKUP($B323,Dell_FF_factors!$A$2:$E$506,2,FALSE)</f>
        <v>-9.1999999999999998E-3</v>
      </c>
      <c r="I323" s="73">
        <f>VLOOKUP($B323,Dell_FF_factors!$A$2:$E$506,3,FALSE)</f>
        <v>-7.1999999999999998E-3</v>
      </c>
      <c r="J323" s="73">
        <f>VLOOKUP($B323,Dell_FF_factors!$A$2:$E$506,4,FALSE)</f>
        <v>-2.4199999999999999E-2</v>
      </c>
      <c r="K323" s="73">
        <f>VLOOKUP($B323,Dell_FF_factors!$A$2:$E$506,5,FALSE)</f>
        <v>0</v>
      </c>
    </row>
    <row r="324" spans="1:11" x14ac:dyDescent="0.55000000000000004">
      <c r="A324">
        <v>18267</v>
      </c>
      <c r="B324" s="68">
        <v>43935</v>
      </c>
      <c r="C324" t="s">
        <v>438</v>
      </c>
      <c r="D324" t="s">
        <v>437</v>
      </c>
      <c r="E324">
        <v>41.340000152587891</v>
      </c>
      <c r="F324">
        <v>2.174990251660347E-2</v>
      </c>
      <c r="G324" s="73">
        <f t="shared" si="5"/>
        <v>2.174990251660347E-2</v>
      </c>
      <c r="H324" s="73">
        <f>VLOOKUP($B324,Dell_FF_factors!$A$2:$E$506,2,FALSE)</f>
        <v>3.0200000000000001E-2</v>
      </c>
      <c r="I324" s="73">
        <f>VLOOKUP($B324,Dell_FF_factors!$A$2:$E$506,3,FALSE)</f>
        <v>-1.1999999999999999E-3</v>
      </c>
      <c r="J324" s="73">
        <f>VLOOKUP($B324,Dell_FF_factors!$A$2:$E$506,4,FALSE)</f>
        <v>-3.1699999999999999E-2</v>
      </c>
      <c r="K324" s="73">
        <f>VLOOKUP($B324,Dell_FF_factors!$A$2:$E$506,5,FALSE)</f>
        <v>0</v>
      </c>
    </row>
    <row r="325" spans="1:11" x14ac:dyDescent="0.55000000000000004">
      <c r="A325">
        <v>18267</v>
      </c>
      <c r="B325" s="68">
        <v>43936</v>
      </c>
      <c r="C325" t="s">
        <v>438</v>
      </c>
      <c r="D325" t="s">
        <v>437</v>
      </c>
      <c r="E325">
        <v>40.450000762939453</v>
      </c>
      <c r="F325">
        <v>-2.152877114713192E-2</v>
      </c>
      <c r="G325" s="73">
        <f t="shared" si="5"/>
        <v>-2.152877114713192E-2</v>
      </c>
      <c r="H325" s="73">
        <f>VLOOKUP($B325,Dell_FF_factors!$A$2:$E$506,2,FALSE)</f>
        <v>-2.1499999999999998E-2</v>
      </c>
      <c r="I325" s="73">
        <f>VLOOKUP($B325,Dell_FF_factors!$A$2:$E$506,3,FALSE)</f>
        <v>-1.18E-2</v>
      </c>
      <c r="J325" s="73">
        <f>VLOOKUP($B325,Dell_FF_factors!$A$2:$E$506,4,FALSE)</f>
        <v>-2.5000000000000001E-2</v>
      </c>
      <c r="K325" s="73">
        <f>VLOOKUP($B325,Dell_FF_factors!$A$2:$E$506,5,FALSE)</f>
        <v>0</v>
      </c>
    </row>
    <row r="326" spans="1:11" x14ac:dyDescent="0.55000000000000004">
      <c r="A326">
        <v>18267</v>
      </c>
      <c r="B326" s="68">
        <v>43937</v>
      </c>
      <c r="C326" t="s">
        <v>438</v>
      </c>
      <c r="D326" t="s">
        <v>437</v>
      </c>
      <c r="E326">
        <v>41.099998474121094</v>
      </c>
      <c r="F326">
        <v>1.6069164499640465E-2</v>
      </c>
      <c r="G326" s="73">
        <f t="shared" si="5"/>
        <v>1.6069164499640465E-2</v>
      </c>
      <c r="H326" s="73">
        <f>VLOOKUP($B326,Dell_FF_factors!$A$2:$E$506,2,FALSE)</f>
        <v>6.1999999999999998E-3</v>
      </c>
      <c r="I326" s="73">
        <f>VLOOKUP($B326,Dell_FF_factors!$A$2:$E$506,3,FALSE)</f>
        <v>-2.2000000000000001E-3</v>
      </c>
      <c r="J326" s="73">
        <f>VLOOKUP($B326,Dell_FF_factors!$A$2:$E$506,4,FALSE)</f>
        <v>-2.9900000000000003E-2</v>
      </c>
      <c r="K326" s="73">
        <f>VLOOKUP($B326,Dell_FF_factors!$A$2:$E$506,5,FALSE)</f>
        <v>0</v>
      </c>
    </row>
    <row r="327" spans="1:11" x14ac:dyDescent="0.55000000000000004">
      <c r="A327">
        <v>18267</v>
      </c>
      <c r="B327" s="68">
        <v>43938</v>
      </c>
      <c r="C327" t="s">
        <v>438</v>
      </c>
      <c r="D327" t="s">
        <v>437</v>
      </c>
      <c r="E327">
        <v>41.509998321533203</v>
      </c>
      <c r="F327">
        <v>9.9756661802530289E-3</v>
      </c>
      <c r="G327" s="73">
        <f t="shared" si="5"/>
        <v>9.9756661802530289E-3</v>
      </c>
      <c r="H327" s="73">
        <f>VLOOKUP($B327,Dell_FF_factors!$A$2:$E$506,2,FALSE)</f>
        <v>2.7200000000000002E-2</v>
      </c>
      <c r="I327" s="73">
        <f>VLOOKUP($B327,Dell_FF_factors!$A$2:$E$506,3,FALSE)</f>
        <v>7.1999999999999998E-3</v>
      </c>
      <c r="J327" s="73">
        <f>VLOOKUP($B327,Dell_FF_factors!$A$2:$E$506,4,FALSE)</f>
        <v>2.7099999999999999E-2</v>
      </c>
      <c r="K327" s="73">
        <f>VLOOKUP($B327,Dell_FF_factors!$A$2:$E$506,5,FALSE)</f>
        <v>0</v>
      </c>
    </row>
    <row r="328" spans="1:11" x14ac:dyDescent="0.55000000000000004">
      <c r="A328">
        <v>18267</v>
      </c>
      <c r="B328" s="68">
        <v>43941</v>
      </c>
      <c r="C328" t="s">
        <v>438</v>
      </c>
      <c r="D328" t="s">
        <v>437</v>
      </c>
      <c r="E328">
        <v>40.959999084472656</v>
      </c>
      <c r="F328">
        <v>-1.3249801471829414E-2</v>
      </c>
      <c r="G328" s="73">
        <f t="shared" si="5"/>
        <v>-1.3249801471829414E-2</v>
      </c>
      <c r="H328" s="73">
        <f>VLOOKUP($B328,Dell_FF_factors!$A$2:$E$506,2,FALSE)</f>
        <v>-1.5600000000000001E-2</v>
      </c>
      <c r="I328" s="73">
        <f>VLOOKUP($B328,Dell_FF_factors!$A$2:$E$506,3,FALSE)</f>
        <v>7.9000000000000008E-3</v>
      </c>
      <c r="J328" s="73">
        <f>VLOOKUP($B328,Dell_FF_factors!$A$2:$E$506,4,FALSE)</f>
        <v>-9.300000000000001E-3</v>
      </c>
      <c r="K328" s="73">
        <f>VLOOKUP($B328,Dell_FF_factors!$A$2:$E$506,5,FALSE)</f>
        <v>0</v>
      </c>
    </row>
    <row r="329" spans="1:11" x14ac:dyDescent="0.55000000000000004">
      <c r="A329">
        <v>18267</v>
      </c>
      <c r="B329" s="68">
        <v>43942</v>
      </c>
      <c r="C329" t="s">
        <v>438</v>
      </c>
      <c r="D329" t="s">
        <v>437</v>
      </c>
      <c r="E329">
        <v>37.400001525878906</v>
      </c>
      <c r="F329">
        <v>-8.6914002895355225E-2</v>
      </c>
      <c r="G329" s="73">
        <f t="shared" si="5"/>
        <v>-8.6914002895355225E-2</v>
      </c>
      <c r="H329" s="73">
        <f>VLOOKUP($B329,Dell_FF_factors!$A$2:$E$506,2,FALSE)</f>
        <v>-3.0800000000000001E-2</v>
      </c>
      <c r="I329" s="73">
        <f>VLOOKUP($B329,Dell_FF_factors!$A$2:$E$506,3,FALSE)</f>
        <v>9.5999999999999992E-3</v>
      </c>
      <c r="J329" s="73">
        <f>VLOOKUP($B329,Dell_FF_factors!$A$2:$E$506,4,FALSE)</f>
        <v>1.1000000000000001E-3</v>
      </c>
      <c r="K329" s="73">
        <f>VLOOKUP($B329,Dell_FF_factors!$A$2:$E$506,5,FALSE)</f>
        <v>0</v>
      </c>
    </row>
    <row r="330" spans="1:11" x14ac:dyDescent="0.55000000000000004">
      <c r="A330">
        <v>18267</v>
      </c>
      <c r="B330" s="68">
        <v>43943</v>
      </c>
      <c r="C330" t="s">
        <v>438</v>
      </c>
      <c r="D330" t="s">
        <v>437</v>
      </c>
      <c r="E330">
        <v>38.75</v>
      </c>
      <c r="F330">
        <v>3.609621524810791E-2</v>
      </c>
      <c r="G330" s="73">
        <f t="shared" si="5"/>
        <v>3.609621524810791E-2</v>
      </c>
      <c r="H330" s="73">
        <f>VLOOKUP($B330,Dell_FF_factors!$A$2:$E$506,2,FALSE)</f>
        <v>2.3099999999999999E-2</v>
      </c>
      <c r="I330" s="73">
        <f>VLOOKUP($B330,Dell_FF_factors!$A$2:$E$506,3,FALSE)</f>
        <v>-6.9999999999999993E-3</v>
      </c>
      <c r="J330" s="73">
        <f>VLOOKUP($B330,Dell_FF_factors!$A$2:$E$506,4,FALSE)</f>
        <v>-1.6500000000000001E-2</v>
      </c>
      <c r="K330" s="73">
        <f>VLOOKUP($B330,Dell_FF_factors!$A$2:$E$506,5,FALSE)</f>
        <v>0</v>
      </c>
    </row>
    <row r="331" spans="1:11" x14ac:dyDescent="0.55000000000000004">
      <c r="A331">
        <v>18267</v>
      </c>
      <c r="B331" s="68">
        <v>43944</v>
      </c>
      <c r="C331" t="s">
        <v>438</v>
      </c>
      <c r="D331" t="s">
        <v>437</v>
      </c>
      <c r="E331">
        <v>38.909999847412109</v>
      </c>
      <c r="F331">
        <v>4.1290284134447575E-3</v>
      </c>
      <c r="G331" s="73">
        <f t="shared" si="5"/>
        <v>4.1290284134447575E-3</v>
      </c>
      <c r="H331" s="73">
        <f>VLOOKUP($B331,Dell_FF_factors!$A$2:$E$506,2,FALSE)</f>
        <v>1.2999999999999999E-3</v>
      </c>
      <c r="I331" s="73">
        <f>VLOOKUP($B331,Dell_FF_factors!$A$2:$E$506,3,FALSE)</f>
        <v>1.1599999999999999E-2</v>
      </c>
      <c r="J331" s="73">
        <f>VLOOKUP($B331,Dell_FF_factors!$A$2:$E$506,4,FALSE)</f>
        <v>5.4000000000000003E-3</v>
      </c>
      <c r="K331" s="73">
        <f>VLOOKUP($B331,Dell_FF_factors!$A$2:$E$506,5,FALSE)</f>
        <v>0</v>
      </c>
    </row>
    <row r="332" spans="1:11" x14ac:dyDescent="0.55000000000000004">
      <c r="A332">
        <v>18267</v>
      </c>
      <c r="B332" s="68">
        <v>43945</v>
      </c>
      <c r="C332" t="s">
        <v>438</v>
      </c>
      <c r="D332" t="s">
        <v>437</v>
      </c>
      <c r="E332">
        <v>39.689998626708984</v>
      </c>
      <c r="F332">
        <v>2.0046228542923927E-2</v>
      </c>
      <c r="G332" s="73">
        <f t="shared" si="5"/>
        <v>2.0046228542923927E-2</v>
      </c>
      <c r="H332" s="73">
        <f>VLOOKUP($B332,Dell_FF_factors!$A$2:$E$506,2,FALSE)</f>
        <v>1.44E-2</v>
      </c>
      <c r="I332" s="73">
        <f>VLOOKUP($B332,Dell_FF_factors!$A$2:$E$506,3,FALSE)</f>
        <v>3.2000000000000002E-3</v>
      </c>
      <c r="J332" s="73">
        <f>VLOOKUP($B332,Dell_FF_factors!$A$2:$E$506,4,FALSE)</f>
        <v>-1.1999999999999999E-3</v>
      </c>
      <c r="K332" s="73">
        <f>VLOOKUP($B332,Dell_FF_factors!$A$2:$E$506,5,FALSE)</f>
        <v>0</v>
      </c>
    </row>
    <row r="333" spans="1:11" x14ac:dyDescent="0.55000000000000004">
      <c r="A333">
        <v>18267</v>
      </c>
      <c r="B333" s="68">
        <v>43948</v>
      </c>
      <c r="C333" t="s">
        <v>438</v>
      </c>
      <c r="D333" t="s">
        <v>437</v>
      </c>
      <c r="E333">
        <v>40.189998626708984</v>
      </c>
      <c r="F333">
        <v>1.259763166308403E-2</v>
      </c>
      <c r="G333" s="73">
        <f t="shared" si="5"/>
        <v>1.259763166308403E-2</v>
      </c>
      <c r="H333" s="73">
        <f>VLOOKUP($B333,Dell_FF_factors!$A$2:$E$506,2,FALSE)</f>
        <v>1.7299999999999999E-2</v>
      </c>
      <c r="I333" s="73">
        <f>VLOOKUP($B333,Dell_FF_factors!$A$2:$E$506,3,FALSE)</f>
        <v>1.6200000000000003E-2</v>
      </c>
      <c r="J333" s="73">
        <f>VLOOKUP($B333,Dell_FF_factors!$A$2:$E$506,4,FALSE)</f>
        <v>2.6800000000000001E-2</v>
      </c>
      <c r="K333" s="73">
        <f>VLOOKUP($B333,Dell_FF_factors!$A$2:$E$506,5,FALSE)</f>
        <v>0</v>
      </c>
    </row>
    <row r="334" spans="1:11" x14ac:dyDescent="0.55000000000000004">
      <c r="A334">
        <v>18267</v>
      </c>
      <c r="B334" s="68">
        <v>43949</v>
      </c>
      <c r="C334" t="s">
        <v>438</v>
      </c>
      <c r="D334" t="s">
        <v>437</v>
      </c>
      <c r="E334">
        <v>40.840000152587891</v>
      </c>
      <c r="F334">
        <v>1.6173215582966805E-2</v>
      </c>
      <c r="G334" s="73">
        <f t="shared" si="5"/>
        <v>1.6173215582966805E-2</v>
      </c>
      <c r="H334" s="73">
        <f>VLOOKUP($B334,Dell_FF_factors!$A$2:$E$506,2,FALSE)</f>
        <v>-4.5000000000000005E-3</v>
      </c>
      <c r="I334" s="73">
        <f>VLOOKUP($B334,Dell_FF_factors!$A$2:$E$506,3,FALSE)</f>
        <v>8.8000000000000005E-3</v>
      </c>
      <c r="J334" s="73">
        <f>VLOOKUP($B334,Dell_FF_factors!$A$2:$E$506,4,FALSE)</f>
        <v>2.8199999999999999E-2</v>
      </c>
      <c r="K334" s="73">
        <f>VLOOKUP($B334,Dell_FF_factors!$A$2:$E$506,5,FALSE)</f>
        <v>0</v>
      </c>
    </row>
    <row r="335" spans="1:11" x14ac:dyDescent="0.55000000000000004">
      <c r="A335">
        <v>18267</v>
      </c>
      <c r="B335" s="68">
        <v>43950</v>
      </c>
      <c r="C335" t="s">
        <v>438</v>
      </c>
      <c r="D335" t="s">
        <v>437</v>
      </c>
      <c r="E335">
        <v>43.389999389648438</v>
      </c>
      <c r="F335">
        <v>6.2438767403364182E-2</v>
      </c>
      <c r="G335" s="73">
        <f t="shared" si="5"/>
        <v>6.2438767403364182E-2</v>
      </c>
      <c r="H335" s="73">
        <f>VLOOKUP($B335,Dell_FF_factors!$A$2:$E$506,2,FALSE)</f>
        <v>2.92E-2</v>
      </c>
      <c r="I335" s="73">
        <f>VLOOKUP($B335,Dell_FF_factors!$A$2:$E$506,3,FALSE)</f>
        <v>1.8500000000000003E-2</v>
      </c>
      <c r="J335" s="73">
        <f>VLOOKUP($B335,Dell_FF_factors!$A$2:$E$506,4,FALSE)</f>
        <v>0.02</v>
      </c>
      <c r="K335" s="73">
        <f>VLOOKUP($B335,Dell_FF_factors!$A$2:$E$506,5,FALSE)</f>
        <v>0</v>
      </c>
    </row>
    <row r="336" spans="1:11" x14ac:dyDescent="0.55000000000000004">
      <c r="A336">
        <v>18267</v>
      </c>
      <c r="B336" s="68">
        <v>43951</v>
      </c>
      <c r="C336" t="s">
        <v>438</v>
      </c>
      <c r="D336" t="s">
        <v>437</v>
      </c>
      <c r="E336">
        <v>42.689998626708984</v>
      </c>
      <c r="F336">
        <v>-1.6132766380906105E-2</v>
      </c>
      <c r="G336" s="73">
        <f t="shared" si="5"/>
        <v>-1.6132766380906105E-2</v>
      </c>
      <c r="H336" s="73">
        <f>VLOOKUP($B336,Dell_FF_factors!$A$2:$E$506,2,FALSE)</f>
        <v>-1.18E-2</v>
      </c>
      <c r="I336" s="73">
        <f>VLOOKUP($B336,Dell_FF_factors!$A$2:$E$506,3,FALSE)</f>
        <v>-1.3899999999999999E-2</v>
      </c>
      <c r="J336" s="73">
        <f>VLOOKUP($B336,Dell_FF_factors!$A$2:$E$506,4,FALSE)</f>
        <v>-1.6399999999999998E-2</v>
      </c>
      <c r="K336" s="73">
        <f>VLOOKUP($B336,Dell_FF_factors!$A$2:$E$506,5,FALSE)</f>
        <v>0</v>
      </c>
    </row>
    <row r="337" spans="1:11" x14ac:dyDescent="0.55000000000000004">
      <c r="A337">
        <v>18267</v>
      </c>
      <c r="B337" s="68">
        <v>43952</v>
      </c>
      <c r="C337" t="s">
        <v>438</v>
      </c>
      <c r="D337" t="s">
        <v>437</v>
      </c>
      <c r="E337">
        <v>40</v>
      </c>
      <c r="F337">
        <v>-6.3012383878231049E-2</v>
      </c>
      <c r="G337" s="73">
        <f t="shared" si="5"/>
        <v>-6.3012383878231049E-2</v>
      </c>
      <c r="H337" s="73">
        <f>VLOOKUP($B337,Dell_FF_factors!$A$2:$E$506,2,FALSE)</f>
        <v>-2.9100000000000001E-2</v>
      </c>
      <c r="I337" s="73">
        <f>VLOOKUP($B337,Dell_FF_factors!$A$2:$E$506,3,FALSE)</f>
        <v>-5.6000000000000008E-3</v>
      </c>
      <c r="J337" s="73">
        <f>VLOOKUP($B337,Dell_FF_factors!$A$2:$E$506,4,FALSE)</f>
        <v>-0.01</v>
      </c>
      <c r="K337" s="73">
        <f>VLOOKUP($B337,Dell_FF_factors!$A$2:$E$506,5,FALSE)</f>
        <v>0</v>
      </c>
    </row>
    <row r="338" spans="1:11" x14ac:dyDescent="0.55000000000000004">
      <c r="A338">
        <v>18267</v>
      </c>
      <c r="B338" s="68">
        <v>43955</v>
      </c>
      <c r="C338" t="s">
        <v>438</v>
      </c>
      <c r="D338" t="s">
        <v>437</v>
      </c>
      <c r="E338">
        <v>40.549999237060547</v>
      </c>
      <c r="F338">
        <v>1.3749981299042702E-2</v>
      </c>
      <c r="G338" s="73">
        <f t="shared" si="5"/>
        <v>1.3749981299042702E-2</v>
      </c>
      <c r="H338" s="73">
        <f>VLOOKUP($B338,Dell_FF_factors!$A$2:$E$506,2,FALSE)</f>
        <v>5.3E-3</v>
      </c>
      <c r="I338" s="73">
        <f>VLOOKUP($B338,Dell_FF_factors!$A$2:$E$506,3,FALSE)</f>
        <v>1.7000000000000001E-3</v>
      </c>
      <c r="J338" s="73">
        <f>VLOOKUP($B338,Dell_FF_factors!$A$2:$E$506,4,FALSE)</f>
        <v>-1.37E-2</v>
      </c>
      <c r="K338" s="73">
        <f>VLOOKUP($B338,Dell_FF_factors!$A$2:$E$506,5,FALSE)</f>
        <v>0</v>
      </c>
    </row>
    <row r="339" spans="1:11" x14ac:dyDescent="0.55000000000000004">
      <c r="A339">
        <v>18267</v>
      </c>
      <c r="B339" s="68">
        <v>43956</v>
      </c>
      <c r="C339" t="s">
        <v>438</v>
      </c>
      <c r="D339" t="s">
        <v>437</v>
      </c>
      <c r="E339">
        <v>40.189998626708984</v>
      </c>
      <c r="F339">
        <v>-8.8779432699084282E-3</v>
      </c>
      <c r="G339" s="73">
        <f t="shared" si="5"/>
        <v>-8.8779432699084282E-3</v>
      </c>
      <c r="H339" s="73">
        <f>VLOOKUP($B339,Dell_FF_factors!$A$2:$E$506,2,FALSE)</f>
        <v>9.4999999999999998E-3</v>
      </c>
      <c r="I339" s="73">
        <f>VLOOKUP($B339,Dell_FF_factors!$A$2:$E$506,3,FALSE)</f>
        <v>8.9999999999999998E-4</v>
      </c>
      <c r="J339" s="73">
        <f>VLOOKUP($B339,Dell_FF_factors!$A$2:$E$506,4,FALSE)</f>
        <v>-1.9799999999999998E-2</v>
      </c>
      <c r="K339" s="73">
        <f>VLOOKUP($B339,Dell_FF_factors!$A$2:$E$506,5,FALSE)</f>
        <v>0</v>
      </c>
    </row>
    <row r="340" spans="1:11" x14ac:dyDescent="0.55000000000000004">
      <c r="A340">
        <v>18267</v>
      </c>
      <c r="B340" s="68">
        <v>43957</v>
      </c>
      <c r="C340" t="s">
        <v>438</v>
      </c>
      <c r="D340" t="s">
        <v>437</v>
      </c>
      <c r="E340">
        <v>40.490001678466797</v>
      </c>
      <c r="F340">
        <v>7.4646198190748692E-3</v>
      </c>
      <c r="G340" s="73">
        <f t="shared" si="5"/>
        <v>7.4646198190748692E-3</v>
      </c>
      <c r="H340" s="73">
        <f>VLOOKUP($B340,Dell_FF_factors!$A$2:$E$506,2,FALSE)</f>
        <v>-5.1999999999999998E-3</v>
      </c>
      <c r="I340" s="73">
        <f>VLOOKUP($B340,Dell_FF_factors!$A$2:$E$506,3,FALSE)</f>
        <v>5.8999999999999999E-3</v>
      </c>
      <c r="J340" s="73">
        <f>VLOOKUP($B340,Dell_FF_factors!$A$2:$E$506,4,FALSE)</f>
        <v>-2.7799999999999998E-2</v>
      </c>
      <c r="K340" s="73">
        <f>VLOOKUP($B340,Dell_FF_factors!$A$2:$E$506,5,FALSE)</f>
        <v>0</v>
      </c>
    </row>
    <row r="341" spans="1:11" x14ac:dyDescent="0.55000000000000004">
      <c r="A341">
        <v>18267</v>
      </c>
      <c r="B341" s="68">
        <v>43958</v>
      </c>
      <c r="C341" t="s">
        <v>438</v>
      </c>
      <c r="D341" t="s">
        <v>437</v>
      </c>
      <c r="E341">
        <v>41.75</v>
      </c>
      <c r="F341">
        <v>3.1118752434849739E-2</v>
      </c>
      <c r="G341" s="73">
        <f t="shared" si="5"/>
        <v>3.1118752434849739E-2</v>
      </c>
      <c r="H341" s="73">
        <f>VLOOKUP($B341,Dell_FF_factors!$A$2:$E$506,2,FALSE)</f>
        <v>1.3300000000000001E-2</v>
      </c>
      <c r="I341" s="73">
        <f>VLOOKUP($B341,Dell_FF_factors!$A$2:$E$506,3,FALSE)</f>
        <v>-4.0000000000000002E-4</v>
      </c>
      <c r="J341" s="73">
        <f>VLOOKUP($B341,Dell_FF_factors!$A$2:$E$506,4,FALSE)</f>
        <v>3.9000000000000003E-3</v>
      </c>
      <c r="K341" s="73">
        <f>VLOOKUP($B341,Dell_FF_factors!$A$2:$E$506,5,FALSE)</f>
        <v>0</v>
      </c>
    </row>
    <row r="342" spans="1:11" x14ac:dyDescent="0.55000000000000004">
      <c r="A342">
        <v>18267</v>
      </c>
      <c r="B342" s="68">
        <v>43959</v>
      </c>
      <c r="C342" t="s">
        <v>438</v>
      </c>
      <c r="D342" t="s">
        <v>437</v>
      </c>
      <c r="E342">
        <v>43.650001525878906</v>
      </c>
      <c r="F342">
        <v>4.5509018003940582E-2</v>
      </c>
      <c r="G342" s="73">
        <f t="shared" si="5"/>
        <v>4.5509018003940582E-2</v>
      </c>
      <c r="H342" s="73">
        <f>VLOOKUP($B342,Dell_FF_factors!$A$2:$E$506,2,FALSE)</f>
        <v>1.9E-2</v>
      </c>
      <c r="I342" s="73">
        <f>VLOOKUP($B342,Dell_FF_factors!$A$2:$E$506,3,FALSE)</f>
        <v>1.41E-2</v>
      </c>
      <c r="J342" s="73">
        <f>VLOOKUP($B342,Dell_FF_factors!$A$2:$E$506,4,FALSE)</f>
        <v>2.4799999999999999E-2</v>
      </c>
      <c r="K342" s="73">
        <f>VLOOKUP($B342,Dell_FF_factors!$A$2:$E$506,5,FALSE)</f>
        <v>0</v>
      </c>
    </row>
    <row r="343" spans="1:11" x14ac:dyDescent="0.55000000000000004">
      <c r="A343">
        <v>18267</v>
      </c>
      <c r="B343" s="68">
        <v>43962</v>
      </c>
      <c r="C343" t="s">
        <v>438</v>
      </c>
      <c r="D343" t="s">
        <v>437</v>
      </c>
      <c r="E343">
        <v>43.369998931884766</v>
      </c>
      <c r="F343">
        <v>-6.4147212542593479E-3</v>
      </c>
      <c r="G343" s="73">
        <f t="shared" si="5"/>
        <v>-6.4147212542593479E-3</v>
      </c>
      <c r="H343" s="73">
        <f>VLOOKUP($B343,Dell_FF_factors!$A$2:$E$506,2,FALSE)</f>
        <v>7.000000000000001E-4</v>
      </c>
      <c r="I343" s="73">
        <f>VLOOKUP($B343,Dell_FF_factors!$A$2:$E$506,3,FALSE)</f>
        <v>4.8999999999999998E-3</v>
      </c>
      <c r="J343" s="73">
        <f>VLOOKUP($B343,Dell_FF_factors!$A$2:$E$506,4,FALSE)</f>
        <v>-3.7499999999999999E-2</v>
      </c>
      <c r="K343" s="73">
        <f>VLOOKUP($B343,Dell_FF_factors!$A$2:$E$506,5,FALSE)</f>
        <v>0</v>
      </c>
    </row>
    <row r="344" spans="1:11" x14ac:dyDescent="0.55000000000000004">
      <c r="A344">
        <v>18267</v>
      </c>
      <c r="B344" s="68">
        <v>43963</v>
      </c>
      <c r="C344" t="s">
        <v>438</v>
      </c>
      <c r="D344" t="s">
        <v>437</v>
      </c>
      <c r="E344">
        <v>42.25</v>
      </c>
      <c r="F344">
        <v>-2.5824278593063354E-2</v>
      </c>
      <c r="G344" s="73">
        <f t="shared" si="5"/>
        <v>-2.5824278593063354E-2</v>
      </c>
      <c r="H344" s="73">
        <f>VLOOKUP($B344,Dell_FF_factors!$A$2:$E$506,2,FALSE)</f>
        <v>-2.06E-2</v>
      </c>
      <c r="I344" s="73">
        <f>VLOOKUP($B344,Dell_FF_factors!$A$2:$E$506,3,FALSE)</f>
        <v>-8.6E-3</v>
      </c>
      <c r="J344" s="73">
        <f>VLOOKUP($B344,Dell_FF_factors!$A$2:$E$506,4,FALSE)</f>
        <v>-1.3500000000000002E-2</v>
      </c>
      <c r="K344" s="73">
        <f>VLOOKUP($B344,Dell_FF_factors!$A$2:$E$506,5,FALSE)</f>
        <v>0</v>
      </c>
    </row>
    <row r="345" spans="1:11" x14ac:dyDescent="0.55000000000000004">
      <c r="A345">
        <v>18267</v>
      </c>
      <c r="B345" s="68">
        <v>43964</v>
      </c>
      <c r="C345" t="s">
        <v>438</v>
      </c>
      <c r="D345" t="s">
        <v>437</v>
      </c>
      <c r="E345">
        <v>41.029998779296875</v>
      </c>
      <c r="F345">
        <v>-2.8875768184661865E-2</v>
      </c>
      <c r="G345" s="73">
        <f t="shared" si="5"/>
        <v>-2.8875768184661865E-2</v>
      </c>
      <c r="H345" s="73">
        <f>VLOOKUP($B345,Dell_FF_factors!$A$2:$E$506,2,FALSE)</f>
        <v>-1.89E-2</v>
      </c>
      <c r="I345" s="73">
        <f>VLOOKUP($B345,Dell_FF_factors!$A$2:$E$506,3,FALSE)</f>
        <v>-9.3999999999999986E-3</v>
      </c>
      <c r="J345" s="73">
        <f>VLOOKUP($B345,Dell_FF_factors!$A$2:$E$506,4,FALSE)</f>
        <v>-2.12E-2</v>
      </c>
      <c r="K345" s="73">
        <f>VLOOKUP($B345,Dell_FF_factors!$A$2:$E$506,5,FALSE)</f>
        <v>0</v>
      </c>
    </row>
    <row r="346" spans="1:11" x14ac:dyDescent="0.55000000000000004">
      <c r="A346">
        <v>18267</v>
      </c>
      <c r="B346" s="68">
        <v>43965</v>
      </c>
      <c r="C346" t="s">
        <v>438</v>
      </c>
      <c r="D346" t="s">
        <v>437</v>
      </c>
      <c r="E346">
        <v>41.860000610351563</v>
      </c>
      <c r="F346">
        <v>2.0229145884513855E-2</v>
      </c>
      <c r="G346" s="73">
        <f t="shared" si="5"/>
        <v>2.0229145884513855E-2</v>
      </c>
      <c r="H346" s="73">
        <f>VLOOKUP($B346,Dell_FF_factors!$A$2:$E$506,2,FALSE)</f>
        <v>1.1399999999999999E-2</v>
      </c>
      <c r="I346" s="73">
        <f>VLOOKUP($B346,Dell_FF_factors!$A$2:$E$506,3,FALSE)</f>
        <v>-1.49E-2</v>
      </c>
      <c r="J346" s="73">
        <f>VLOOKUP($B346,Dell_FF_factors!$A$2:$E$506,4,FALSE)</f>
        <v>9.300000000000001E-3</v>
      </c>
      <c r="K346" s="73">
        <f>VLOOKUP($B346,Dell_FF_factors!$A$2:$E$506,5,FALSE)</f>
        <v>0</v>
      </c>
    </row>
    <row r="347" spans="1:11" x14ac:dyDescent="0.55000000000000004">
      <c r="A347">
        <v>18267</v>
      </c>
      <c r="B347" s="68">
        <v>43966</v>
      </c>
      <c r="C347" t="s">
        <v>438</v>
      </c>
      <c r="D347" t="s">
        <v>437</v>
      </c>
      <c r="E347">
        <v>42.090000152587891</v>
      </c>
      <c r="F347">
        <v>5.4944944567978382E-3</v>
      </c>
      <c r="G347" s="73">
        <f t="shared" si="5"/>
        <v>5.4944944567978382E-3</v>
      </c>
      <c r="H347" s="73">
        <f>VLOOKUP($B347,Dell_FF_factors!$A$2:$E$506,2,FALSE)</f>
        <v>5.6999999999999993E-3</v>
      </c>
      <c r="I347" s="73">
        <f>VLOOKUP($B347,Dell_FF_factors!$A$2:$E$506,3,FALSE)</f>
        <v>1.6200000000000003E-2</v>
      </c>
      <c r="J347" s="73">
        <f>VLOOKUP($B347,Dell_FF_factors!$A$2:$E$506,4,FALSE)</f>
        <v>-1.1899999999999999E-2</v>
      </c>
      <c r="K347" s="73">
        <f>VLOOKUP($B347,Dell_FF_factors!$A$2:$E$506,5,FALSE)</f>
        <v>0</v>
      </c>
    </row>
    <row r="348" spans="1:11" x14ac:dyDescent="0.55000000000000004">
      <c r="A348">
        <v>18267</v>
      </c>
      <c r="B348" s="68">
        <v>43969</v>
      </c>
      <c r="C348" t="s">
        <v>438</v>
      </c>
      <c r="D348" t="s">
        <v>437</v>
      </c>
      <c r="E348">
        <v>43.779998779296875</v>
      </c>
      <c r="F348">
        <v>4.0152020752429962E-2</v>
      </c>
      <c r="G348" s="73">
        <f t="shared" si="5"/>
        <v>4.0152020752429962E-2</v>
      </c>
      <c r="H348" s="73">
        <f>VLOOKUP($B348,Dell_FF_factors!$A$2:$E$506,2,FALSE)</f>
        <v>3.2400000000000005E-2</v>
      </c>
      <c r="I348" s="73">
        <f>VLOOKUP($B348,Dell_FF_factors!$A$2:$E$506,3,FALSE)</f>
        <v>1.4999999999999999E-2</v>
      </c>
      <c r="J348" s="73">
        <f>VLOOKUP($B348,Dell_FF_factors!$A$2:$E$506,4,FALSE)</f>
        <v>4.58E-2</v>
      </c>
      <c r="K348" s="73">
        <f>VLOOKUP($B348,Dell_FF_factors!$A$2:$E$506,5,FALSE)</f>
        <v>0</v>
      </c>
    </row>
    <row r="349" spans="1:11" x14ac:dyDescent="0.55000000000000004">
      <c r="A349">
        <v>18267</v>
      </c>
      <c r="B349" s="68">
        <v>43970</v>
      </c>
      <c r="C349" t="s">
        <v>438</v>
      </c>
      <c r="D349" t="s">
        <v>437</v>
      </c>
      <c r="E349">
        <v>44.040000915527344</v>
      </c>
      <c r="F349">
        <v>5.9388335794210434E-3</v>
      </c>
      <c r="G349" s="73">
        <f t="shared" si="5"/>
        <v>5.9388335794210434E-3</v>
      </c>
      <c r="H349" s="73">
        <f>VLOOKUP($B349,Dell_FF_factors!$A$2:$E$506,2,FALSE)</f>
        <v>-1.01E-2</v>
      </c>
      <c r="I349" s="73">
        <f>VLOOKUP($B349,Dell_FF_factors!$A$2:$E$506,3,FALSE)</f>
        <v>-5.6000000000000008E-3</v>
      </c>
      <c r="J349" s="73">
        <f>VLOOKUP($B349,Dell_FF_factors!$A$2:$E$506,4,FALSE)</f>
        <v>-1.46E-2</v>
      </c>
      <c r="K349" s="73">
        <f>VLOOKUP($B349,Dell_FF_factors!$A$2:$E$506,5,FALSE)</f>
        <v>0</v>
      </c>
    </row>
    <row r="350" spans="1:11" x14ac:dyDescent="0.55000000000000004">
      <c r="A350">
        <v>18267</v>
      </c>
      <c r="B350" s="68">
        <v>43971</v>
      </c>
      <c r="C350" t="s">
        <v>438</v>
      </c>
      <c r="D350" t="s">
        <v>437</v>
      </c>
      <c r="E350">
        <v>44.659999847412109</v>
      </c>
      <c r="F350">
        <v>1.4078086242079735E-2</v>
      </c>
      <c r="G350" s="73">
        <f t="shared" si="5"/>
        <v>1.4078086242079735E-2</v>
      </c>
      <c r="H350" s="73">
        <f>VLOOKUP($B350,Dell_FF_factors!$A$2:$E$506,2,FALSE)</f>
        <v>1.8000000000000002E-2</v>
      </c>
      <c r="I350" s="73">
        <f>VLOOKUP($B350,Dell_FF_factors!$A$2:$E$506,3,FALSE)</f>
        <v>1.0700000000000001E-2</v>
      </c>
      <c r="J350" s="73">
        <f>VLOOKUP($B350,Dell_FF_factors!$A$2:$E$506,4,FALSE)</f>
        <v>1.29E-2</v>
      </c>
      <c r="K350" s="73">
        <f>VLOOKUP($B350,Dell_FF_factors!$A$2:$E$506,5,FALSE)</f>
        <v>0</v>
      </c>
    </row>
    <row r="351" spans="1:11" x14ac:dyDescent="0.55000000000000004">
      <c r="A351">
        <v>18267</v>
      </c>
      <c r="B351" s="68">
        <v>43972</v>
      </c>
      <c r="C351" t="s">
        <v>438</v>
      </c>
      <c r="D351" t="s">
        <v>437</v>
      </c>
      <c r="E351">
        <v>44.389999389648438</v>
      </c>
      <c r="F351">
        <v>-6.0456888750195503E-3</v>
      </c>
      <c r="G351" s="73">
        <f t="shared" si="5"/>
        <v>-6.0456888750195503E-3</v>
      </c>
      <c r="H351" s="73">
        <f>VLOOKUP($B351,Dell_FF_factors!$A$2:$E$506,2,FALSE)</f>
        <v>-6.9999999999999993E-3</v>
      </c>
      <c r="I351" s="73">
        <f>VLOOKUP($B351,Dell_FF_factors!$A$2:$E$506,3,FALSE)</f>
        <v>6.5000000000000006E-3</v>
      </c>
      <c r="J351" s="73">
        <f>VLOOKUP($B351,Dell_FF_factors!$A$2:$E$506,4,FALSE)</f>
        <v>4.0999999999999995E-3</v>
      </c>
      <c r="K351" s="73">
        <f>VLOOKUP($B351,Dell_FF_factors!$A$2:$E$506,5,FALSE)</f>
        <v>0</v>
      </c>
    </row>
    <row r="352" spans="1:11" x14ac:dyDescent="0.55000000000000004">
      <c r="A352">
        <v>18267</v>
      </c>
      <c r="B352" s="68">
        <v>43973</v>
      </c>
      <c r="C352" t="s">
        <v>438</v>
      </c>
      <c r="D352" t="s">
        <v>437</v>
      </c>
      <c r="E352">
        <v>43.069999694824219</v>
      </c>
      <c r="F352">
        <v>-2.9736420139670372E-2</v>
      </c>
      <c r="G352" s="73">
        <f t="shared" si="5"/>
        <v>-2.9736420139670372E-2</v>
      </c>
      <c r="H352" s="73">
        <f>VLOOKUP($B352,Dell_FF_factors!$A$2:$E$506,2,FALSE)</f>
        <v>2.7000000000000001E-3</v>
      </c>
      <c r="I352" s="73">
        <f>VLOOKUP($B352,Dell_FF_factors!$A$2:$E$506,3,FALSE)</f>
        <v>4.6999999999999993E-3</v>
      </c>
      <c r="J352" s="73">
        <f>VLOOKUP($B352,Dell_FF_factors!$A$2:$E$506,4,FALSE)</f>
        <v>-8.6999999999999994E-3</v>
      </c>
      <c r="K352" s="73">
        <f>VLOOKUP($B352,Dell_FF_factors!$A$2:$E$506,5,FALSE)</f>
        <v>0</v>
      </c>
    </row>
    <row r="353" spans="1:11" x14ac:dyDescent="0.55000000000000004">
      <c r="A353">
        <v>18267</v>
      </c>
      <c r="B353" s="68">
        <v>43977</v>
      </c>
      <c r="C353" t="s">
        <v>438</v>
      </c>
      <c r="D353" t="s">
        <v>437</v>
      </c>
      <c r="E353">
        <v>44.459999084472656</v>
      </c>
      <c r="F353">
        <v>3.2273031771183014E-2</v>
      </c>
      <c r="G353" s="73">
        <f t="shared" si="5"/>
        <v>3.2273031771183014E-2</v>
      </c>
      <c r="H353" s="73">
        <f>VLOOKUP($B353,Dell_FF_factors!$A$2:$E$506,2,FALSE)</f>
        <v>1.23E-2</v>
      </c>
      <c r="I353" s="73">
        <f>VLOOKUP($B353,Dell_FF_factors!$A$2:$E$506,3,FALSE)</f>
        <v>4.0000000000000002E-4</v>
      </c>
      <c r="J353" s="73">
        <f>VLOOKUP($B353,Dell_FF_factors!$A$2:$E$506,4,FALSE)</f>
        <v>4.5899999999999996E-2</v>
      </c>
      <c r="K353" s="73">
        <f>VLOOKUP($B353,Dell_FF_factors!$A$2:$E$506,5,FALSE)</f>
        <v>0</v>
      </c>
    </row>
    <row r="354" spans="1:11" x14ac:dyDescent="0.55000000000000004">
      <c r="A354">
        <v>18267</v>
      </c>
      <c r="B354" s="68">
        <v>43978</v>
      </c>
      <c r="C354" t="s">
        <v>438</v>
      </c>
      <c r="D354" t="s">
        <v>437</v>
      </c>
      <c r="E354">
        <v>45.569999694824219</v>
      </c>
      <c r="F354">
        <v>2.4966275319457054E-2</v>
      </c>
      <c r="G354" s="73">
        <f t="shared" si="5"/>
        <v>2.4966275319457054E-2</v>
      </c>
      <c r="H354" s="73">
        <f>VLOOKUP($B354,Dell_FF_factors!$A$2:$E$506,2,FALSE)</f>
        <v>1.54E-2</v>
      </c>
      <c r="I354" s="73">
        <f>VLOOKUP($B354,Dell_FF_factors!$A$2:$E$506,3,FALSE)</f>
        <v>6.0999999999999995E-3</v>
      </c>
      <c r="J354" s="73">
        <f>VLOOKUP($B354,Dell_FF_factors!$A$2:$E$506,4,FALSE)</f>
        <v>3.6200000000000003E-2</v>
      </c>
      <c r="K354" s="73">
        <f>VLOOKUP($B354,Dell_FF_factors!$A$2:$E$506,5,FALSE)</f>
        <v>0</v>
      </c>
    </row>
    <row r="355" spans="1:11" x14ac:dyDescent="0.55000000000000004">
      <c r="A355">
        <v>18267</v>
      </c>
      <c r="B355" s="68">
        <v>43979</v>
      </c>
      <c r="C355" t="s">
        <v>438</v>
      </c>
      <c r="D355" t="s">
        <v>437</v>
      </c>
      <c r="E355">
        <v>45.580001831054688</v>
      </c>
      <c r="F355">
        <v>2.1948949142824858E-4</v>
      </c>
      <c r="G355" s="73">
        <f t="shared" si="5"/>
        <v>2.1948949142824858E-4</v>
      </c>
      <c r="H355" s="73">
        <f>VLOOKUP($B355,Dell_FF_factors!$A$2:$E$506,2,FALSE)</f>
        <v>-4.0999999999999995E-3</v>
      </c>
      <c r="I355" s="73">
        <f>VLOOKUP($B355,Dell_FF_factors!$A$2:$E$506,3,FALSE)</f>
        <v>-1.47E-2</v>
      </c>
      <c r="J355" s="73">
        <f>VLOOKUP($B355,Dell_FF_factors!$A$2:$E$506,4,FALSE)</f>
        <v>-2.41E-2</v>
      </c>
      <c r="K355" s="73">
        <f>VLOOKUP($B355,Dell_FF_factors!$A$2:$E$506,5,FALSE)</f>
        <v>0</v>
      </c>
    </row>
    <row r="356" spans="1:11" x14ac:dyDescent="0.55000000000000004">
      <c r="A356">
        <v>18267</v>
      </c>
      <c r="B356" s="68">
        <v>43980</v>
      </c>
      <c r="C356" t="s">
        <v>438</v>
      </c>
      <c r="D356" t="s">
        <v>437</v>
      </c>
      <c r="E356">
        <v>49.639999389648438</v>
      </c>
      <c r="F356">
        <v>8.9074097573757172E-2</v>
      </c>
      <c r="G356" s="73">
        <f t="shared" si="5"/>
        <v>8.9074097573757172E-2</v>
      </c>
      <c r="H356" s="73">
        <f>VLOOKUP($B356,Dell_FF_factors!$A$2:$E$506,2,FALSE)</f>
        <v>6.0000000000000001E-3</v>
      </c>
      <c r="I356" s="73">
        <f>VLOOKUP($B356,Dell_FF_factors!$A$2:$E$506,3,FALSE)</f>
        <v>-2.8000000000000004E-3</v>
      </c>
      <c r="J356" s="73">
        <f>VLOOKUP($B356,Dell_FF_factors!$A$2:$E$506,4,FALSE)</f>
        <v>-1.9699999999999999E-2</v>
      </c>
      <c r="K356" s="73">
        <f>VLOOKUP($B356,Dell_FF_factors!$A$2:$E$506,5,FALSE)</f>
        <v>0</v>
      </c>
    </row>
    <row r="357" spans="1:11" x14ac:dyDescent="0.55000000000000004">
      <c r="A357">
        <v>18267</v>
      </c>
      <c r="B357" s="68">
        <v>43983</v>
      </c>
      <c r="C357" t="s">
        <v>438</v>
      </c>
      <c r="D357" t="s">
        <v>437</v>
      </c>
      <c r="E357">
        <v>49.369998931884766</v>
      </c>
      <c r="F357">
        <v>-5.4391711018979549E-3</v>
      </c>
      <c r="G357" s="73">
        <f t="shared" si="5"/>
        <v>-5.4391711018979549E-3</v>
      </c>
      <c r="H357" s="73">
        <f>VLOOKUP($B357,Dell_FF_factors!$A$2:$E$506,2,FALSE)</f>
        <v>5.1999999999999998E-3</v>
      </c>
      <c r="I357" s="73">
        <f>VLOOKUP($B357,Dell_FF_factors!$A$2:$E$506,3,FALSE)</f>
        <v>-2.0000000000000001E-4</v>
      </c>
      <c r="J357" s="73">
        <f>VLOOKUP($B357,Dell_FF_factors!$A$2:$E$506,4,FALSE)</f>
        <v>4.5000000000000005E-3</v>
      </c>
      <c r="K357" s="73">
        <f>VLOOKUP($B357,Dell_FF_factors!$A$2:$E$506,5,FALSE)</f>
        <v>0</v>
      </c>
    </row>
    <row r="358" spans="1:11" x14ac:dyDescent="0.55000000000000004">
      <c r="A358">
        <v>18267</v>
      </c>
      <c r="B358" s="68">
        <v>43984</v>
      </c>
      <c r="C358" t="s">
        <v>438</v>
      </c>
      <c r="D358" t="s">
        <v>437</v>
      </c>
      <c r="E358">
        <v>49.150001525878906</v>
      </c>
      <c r="F358">
        <v>-4.4560949318110943E-3</v>
      </c>
      <c r="G358" s="73">
        <f t="shared" si="5"/>
        <v>-4.4560949318110943E-3</v>
      </c>
      <c r="H358" s="73">
        <f>VLOOKUP($B358,Dell_FF_factors!$A$2:$E$506,2,FALSE)</f>
        <v>8.1000000000000013E-3</v>
      </c>
      <c r="I358" s="73">
        <f>VLOOKUP($B358,Dell_FF_factors!$A$2:$E$506,3,FALSE)</f>
        <v>-5.0000000000000001E-4</v>
      </c>
      <c r="J358" s="73">
        <f>VLOOKUP($B358,Dell_FF_factors!$A$2:$E$506,4,FALSE)</f>
        <v>4.5000000000000005E-3</v>
      </c>
      <c r="K358" s="73">
        <f>VLOOKUP($B358,Dell_FF_factors!$A$2:$E$506,5,FALSE)</f>
        <v>0</v>
      </c>
    </row>
    <row r="359" spans="1:11" x14ac:dyDescent="0.55000000000000004">
      <c r="A359">
        <v>18267</v>
      </c>
      <c r="B359" s="68">
        <v>43985</v>
      </c>
      <c r="C359" t="s">
        <v>438</v>
      </c>
      <c r="D359" t="s">
        <v>437</v>
      </c>
      <c r="E359">
        <v>48.810001373291016</v>
      </c>
      <c r="F359">
        <v>-6.9176019169390202E-3</v>
      </c>
      <c r="G359" s="73">
        <f t="shared" si="5"/>
        <v>-6.9176019169390202E-3</v>
      </c>
      <c r="H359" s="73">
        <f>VLOOKUP($B359,Dell_FF_factors!$A$2:$E$506,2,FALSE)</f>
        <v>1.4199999999999999E-2</v>
      </c>
      <c r="I359" s="73">
        <f>VLOOKUP($B359,Dell_FF_factors!$A$2:$E$506,3,FALSE)</f>
        <v>1.1000000000000001E-3</v>
      </c>
      <c r="J359" s="73">
        <f>VLOOKUP($B359,Dell_FF_factors!$A$2:$E$506,4,FALSE)</f>
        <v>2.6600000000000002E-2</v>
      </c>
      <c r="K359" s="73">
        <f>VLOOKUP($B359,Dell_FF_factors!$A$2:$E$506,5,FALSE)</f>
        <v>0</v>
      </c>
    </row>
    <row r="360" spans="1:11" x14ac:dyDescent="0.55000000000000004">
      <c r="A360">
        <v>18267</v>
      </c>
      <c r="B360" s="68">
        <v>43986</v>
      </c>
      <c r="C360" t="s">
        <v>438</v>
      </c>
      <c r="D360" t="s">
        <v>437</v>
      </c>
      <c r="E360">
        <v>49.200000762939453</v>
      </c>
      <c r="F360">
        <v>7.990153506398201E-3</v>
      </c>
      <c r="G360" s="73">
        <f t="shared" si="5"/>
        <v>7.990153506398201E-3</v>
      </c>
      <c r="H360" s="73">
        <f>VLOOKUP($B360,Dell_FF_factors!$A$2:$E$506,2,FALSE)</f>
        <v>-3.4000000000000002E-3</v>
      </c>
      <c r="I360" s="73">
        <f>VLOOKUP($B360,Dell_FF_factors!$A$2:$E$506,3,FALSE)</f>
        <v>-2.3999999999999998E-3</v>
      </c>
      <c r="J360" s="73">
        <f>VLOOKUP($B360,Dell_FF_factors!$A$2:$E$506,4,FALSE)</f>
        <v>2.98E-2</v>
      </c>
      <c r="K360" s="73">
        <f>VLOOKUP($B360,Dell_FF_factors!$A$2:$E$506,5,FALSE)</f>
        <v>0</v>
      </c>
    </row>
    <row r="361" spans="1:11" x14ac:dyDescent="0.55000000000000004">
      <c r="A361">
        <v>18267</v>
      </c>
      <c r="B361" s="68">
        <v>43987</v>
      </c>
      <c r="C361" t="s">
        <v>438</v>
      </c>
      <c r="D361" t="s">
        <v>437</v>
      </c>
      <c r="E361">
        <v>50.520000457763672</v>
      </c>
      <c r="F361">
        <v>2.682926133275032E-2</v>
      </c>
      <c r="G361" s="73">
        <f t="shared" si="5"/>
        <v>2.682926133275032E-2</v>
      </c>
      <c r="H361" s="73">
        <f>VLOOKUP($B361,Dell_FF_factors!$A$2:$E$506,2,FALSE)</f>
        <v>2.5000000000000001E-2</v>
      </c>
      <c r="I361" s="73">
        <f>VLOOKUP($B361,Dell_FF_factors!$A$2:$E$506,3,FALSE)</f>
        <v>7.3000000000000001E-3</v>
      </c>
      <c r="J361" s="73">
        <f>VLOOKUP($B361,Dell_FF_factors!$A$2:$E$506,4,FALSE)</f>
        <v>2.6699999999999998E-2</v>
      </c>
      <c r="K361" s="73">
        <f>VLOOKUP($B361,Dell_FF_factors!$A$2:$E$506,5,FALSE)</f>
        <v>0</v>
      </c>
    </row>
    <row r="362" spans="1:11" x14ac:dyDescent="0.55000000000000004">
      <c r="A362">
        <v>18267</v>
      </c>
      <c r="B362" s="68">
        <v>43990</v>
      </c>
      <c r="C362" t="s">
        <v>438</v>
      </c>
      <c r="D362" t="s">
        <v>437</v>
      </c>
      <c r="E362">
        <v>51.659999847412109</v>
      </c>
      <c r="F362">
        <v>2.2565308958292007E-2</v>
      </c>
      <c r="G362" s="73">
        <f t="shared" si="5"/>
        <v>2.2565308958292007E-2</v>
      </c>
      <c r="H362" s="73">
        <f>VLOOKUP($B362,Dell_FF_factors!$A$2:$E$506,2,FALSE)</f>
        <v>1.3899999999999999E-2</v>
      </c>
      <c r="I362" s="73">
        <f>VLOOKUP($B362,Dell_FF_factors!$A$2:$E$506,3,FALSE)</f>
        <v>3.7000000000000002E-3</v>
      </c>
      <c r="J362" s="73">
        <f>VLOOKUP($B362,Dell_FF_factors!$A$2:$E$506,4,FALSE)</f>
        <v>2.1499999999999998E-2</v>
      </c>
      <c r="K362" s="73">
        <f>VLOOKUP($B362,Dell_FF_factors!$A$2:$E$506,5,FALSE)</f>
        <v>0</v>
      </c>
    </row>
    <row r="363" spans="1:11" x14ac:dyDescent="0.55000000000000004">
      <c r="A363">
        <v>18267</v>
      </c>
      <c r="B363" s="68">
        <v>43991</v>
      </c>
      <c r="C363" t="s">
        <v>438</v>
      </c>
      <c r="D363" t="s">
        <v>437</v>
      </c>
      <c r="E363">
        <v>50.029998779296875</v>
      </c>
      <c r="F363">
        <v>-3.1552478671073914E-2</v>
      </c>
      <c r="G363" s="73">
        <f t="shared" si="5"/>
        <v>-3.1552478671073914E-2</v>
      </c>
      <c r="H363" s="73">
        <f>VLOOKUP($B363,Dell_FF_factors!$A$2:$E$506,2,FALSE)</f>
        <v>-8.5000000000000006E-3</v>
      </c>
      <c r="I363" s="73">
        <f>VLOOKUP($B363,Dell_FF_factors!$A$2:$E$506,3,FALSE)</f>
        <v>-3.0000000000000001E-3</v>
      </c>
      <c r="J363" s="73">
        <f>VLOOKUP($B363,Dell_FF_factors!$A$2:$E$506,4,FALSE)</f>
        <v>-1.9400000000000001E-2</v>
      </c>
      <c r="K363" s="73">
        <f>VLOOKUP($B363,Dell_FF_factors!$A$2:$E$506,5,FALSE)</f>
        <v>0</v>
      </c>
    </row>
    <row r="364" spans="1:11" x14ac:dyDescent="0.55000000000000004">
      <c r="A364">
        <v>18267</v>
      </c>
      <c r="B364" s="68">
        <v>43992</v>
      </c>
      <c r="C364" t="s">
        <v>438</v>
      </c>
      <c r="D364" t="s">
        <v>437</v>
      </c>
      <c r="E364">
        <v>49.389999389648438</v>
      </c>
      <c r="F364">
        <v>-1.2792312540113926E-2</v>
      </c>
      <c r="G364" s="73">
        <f t="shared" si="5"/>
        <v>-1.2792312540113926E-2</v>
      </c>
      <c r="H364" s="73">
        <f>VLOOKUP($B364,Dell_FF_factors!$A$2:$E$506,2,FALSE)</f>
        <v>-5.6000000000000008E-3</v>
      </c>
      <c r="I364" s="73">
        <f>VLOOKUP($B364,Dell_FF_factors!$A$2:$E$506,3,FALSE)</f>
        <v>-8.199999999999999E-3</v>
      </c>
      <c r="J364" s="73">
        <f>VLOOKUP($B364,Dell_FF_factors!$A$2:$E$506,4,FALSE)</f>
        <v>-4.1599999999999998E-2</v>
      </c>
      <c r="K364" s="73">
        <f>VLOOKUP($B364,Dell_FF_factors!$A$2:$E$506,5,FALSE)</f>
        <v>0</v>
      </c>
    </row>
    <row r="365" spans="1:11" x14ac:dyDescent="0.55000000000000004">
      <c r="A365">
        <v>18267</v>
      </c>
      <c r="B365" s="68">
        <v>43993</v>
      </c>
      <c r="C365" t="s">
        <v>438</v>
      </c>
      <c r="D365" t="s">
        <v>437</v>
      </c>
      <c r="E365">
        <v>46.590000152587891</v>
      </c>
      <c r="F365">
        <v>-5.6691624224185944E-2</v>
      </c>
      <c r="G365" s="73">
        <f t="shared" si="5"/>
        <v>-5.6691624224185944E-2</v>
      </c>
      <c r="H365" s="73">
        <f>VLOOKUP($B365,Dell_FF_factors!$A$2:$E$506,2,FALSE)</f>
        <v>-5.91E-2</v>
      </c>
      <c r="I365" s="73">
        <f>VLOOKUP($B365,Dell_FF_factors!$A$2:$E$506,3,FALSE)</f>
        <v>-8.3000000000000001E-3</v>
      </c>
      <c r="J365" s="73">
        <f>VLOOKUP($B365,Dell_FF_factors!$A$2:$E$506,4,FALSE)</f>
        <v>-3.0600000000000002E-2</v>
      </c>
      <c r="K365" s="73">
        <f>VLOOKUP($B365,Dell_FF_factors!$A$2:$E$506,5,FALSE)</f>
        <v>0</v>
      </c>
    </row>
    <row r="366" spans="1:11" x14ac:dyDescent="0.55000000000000004">
      <c r="A366">
        <v>18267</v>
      </c>
      <c r="B366" s="68">
        <v>43994</v>
      </c>
      <c r="C366" t="s">
        <v>438</v>
      </c>
      <c r="D366" t="s">
        <v>437</v>
      </c>
      <c r="E366">
        <v>46.900001525878906</v>
      </c>
      <c r="F366">
        <v>6.6538178361952305E-3</v>
      </c>
      <c r="G366" s="73">
        <f t="shared" si="5"/>
        <v>6.6538178361952305E-3</v>
      </c>
      <c r="H366" s="73">
        <f>VLOOKUP($B366,Dell_FF_factors!$A$2:$E$506,2,FALSE)</f>
        <v>1.29E-2</v>
      </c>
      <c r="I366" s="73">
        <f>VLOOKUP($B366,Dell_FF_factors!$A$2:$E$506,3,FALSE)</f>
        <v>3.5999999999999999E-3</v>
      </c>
      <c r="J366" s="73">
        <f>VLOOKUP($B366,Dell_FF_factors!$A$2:$E$506,4,FALSE)</f>
        <v>1.8600000000000002E-2</v>
      </c>
      <c r="K366" s="73">
        <f>VLOOKUP($B366,Dell_FF_factors!$A$2:$E$506,5,FALSE)</f>
        <v>0</v>
      </c>
    </row>
    <row r="367" spans="1:11" x14ac:dyDescent="0.55000000000000004">
      <c r="A367">
        <v>18267</v>
      </c>
      <c r="B367" s="68">
        <v>43997</v>
      </c>
      <c r="C367" t="s">
        <v>438</v>
      </c>
      <c r="D367" t="s">
        <v>437</v>
      </c>
      <c r="E367">
        <v>47.060001373291016</v>
      </c>
      <c r="F367">
        <v>3.411510493606329E-3</v>
      </c>
      <c r="G367" s="73">
        <f t="shared" si="5"/>
        <v>3.411510493606329E-3</v>
      </c>
      <c r="H367" s="73">
        <f>VLOOKUP($B367,Dell_FF_factors!$A$2:$E$506,2,FALSE)</f>
        <v>1.09E-2</v>
      </c>
      <c r="I367" s="73">
        <f>VLOOKUP($B367,Dell_FF_factors!$A$2:$E$506,3,FALSE)</f>
        <v>1.4199999999999999E-2</v>
      </c>
      <c r="J367" s="73">
        <f>VLOOKUP($B367,Dell_FF_factors!$A$2:$E$506,4,FALSE)</f>
        <v>-4.0999999999999995E-3</v>
      </c>
      <c r="K367" s="73">
        <f>VLOOKUP($B367,Dell_FF_factors!$A$2:$E$506,5,FALSE)</f>
        <v>0</v>
      </c>
    </row>
    <row r="368" spans="1:11" x14ac:dyDescent="0.55000000000000004">
      <c r="A368">
        <v>18267</v>
      </c>
      <c r="B368" s="68">
        <v>43998</v>
      </c>
      <c r="C368" t="s">
        <v>438</v>
      </c>
      <c r="D368" t="s">
        <v>437</v>
      </c>
      <c r="E368">
        <v>47.680000305175781</v>
      </c>
      <c r="F368">
        <v>1.3174647465348244E-2</v>
      </c>
      <c r="G368" s="73">
        <f t="shared" si="5"/>
        <v>1.3174647465348244E-2</v>
      </c>
      <c r="H368" s="73">
        <f>VLOOKUP($B368,Dell_FF_factors!$A$2:$E$506,2,FALSE)</f>
        <v>1.8600000000000002E-2</v>
      </c>
      <c r="I368" s="73">
        <f>VLOOKUP($B368,Dell_FF_factors!$A$2:$E$506,3,FALSE)</f>
        <v>6.3E-3</v>
      </c>
      <c r="J368" s="73">
        <f>VLOOKUP($B368,Dell_FF_factors!$A$2:$E$506,4,FALSE)</f>
        <v>4.7999999999999996E-3</v>
      </c>
      <c r="K368" s="73">
        <f>VLOOKUP($B368,Dell_FF_factors!$A$2:$E$506,5,FALSE)</f>
        <v>0</v>
      </c>
    </row>
    <row r="369" spans="1:11" x14ac:dyDescent="0.55000000000000004">
      <c r="A369">
        <v>18267</v>
      </c>
      <c r="B369" s="68">
        <v>43999</v>
      </c>
      <c r="C369" t="s">
        <v>438</v>
      </c>
      <c r="D369" t="s">
        <v>437</v>
      </c>
      <c r="E369">
        <v>47.520000457763672</v>
      </c>
      <c r="F369">
        <v>-3.3557014539837837E-3</v>
      </c>
      <c r="G369" s="73">
        <f t="shared" si="5"/>
        <v>-3.3557014539837837E-3</v>
      </c>
      <c r="H369" s="73">
        <f>VLOOKUP($B369,Dell_FF_factors!$A$2:$E$506,2,FALSE)</f>
        <v>-4.0000000000000001E-3</v>
      </c>
      <c r="I369" s="73">
        <f>VLOOKUP($B369,Dell_FF_factors!$A$2:$E$506,3,FALSE)</f>
        <v>-9.1000000000000004E-3</v>
      </c>
      <c r="J369" s="73">
        <f>VLOOKUP($B369,Dell_FF_factors!$A$2:$E$506,4,FALSE)</f>
        <v>-1.9799999999999998E-2</v>
      </c>
      <c r="K369" s="73">
        <f>VLOOKUP($B369,Dell_FF_factors!$A$2:$E$506,5,FALSE)</f>
        <v>0</v>
      </c>
    </row>
    <row r="370" spans="1:11" x14ac:dyDescent="0.55000000000000004">
      <c r="A370">
        <v>18267</v>
      </c>
      <c r="B370" s="68">
        <v>44000</v>
      </c>
      <c r="C370" t="s">
        <v>438</v>
      </c>
      <c r="D370" t="s">
        <v>437</v>
      </c>
      <c r="E370">
        <v>47.419998168945313</v>
      </c>
      <c r="F370">
        <v>-2.1044253371655941E-3</v>
      </c>
      <c r="G370" s="73">
        <f t="shared" si="5"/>
        <v>-2.1044253371655941E-3</v>
      </c>
      <c r="H370" s="73">
        <f>VLOOKUP($B370,Dell_FF_factors!$A$2:$E$506,2,FALSE)</f>
        <v>1.9E-3</v>
      </c>
      <c r="I370" s="73">
        <f>VLOOKUP($B370,Dell_FF_factors!$A$2:$E$506,3,FALSE)</f>
        <v>1E-3</v>
      </c>
      <c r="J370" s="73">
        <f>VLOOKUP($B370,Dell_FF_factors!$A$2:$E$506,4,FALSE)</f>
        <v>-5.6000000000000008E-3</v>
      </c>
      <c r="K370" s="73">
        <f>VLOOKUP($B370,Dell_FF_factors!$A$2:$E$506,5,FALSE)</f>
        <v>0</v>
      </c>
    </row>
    <row r="371" spans="1:11" x14ac:dyDescent="0.55000000000000004">
      <c r="A371">
        <v>18267</v>
      </c>
      <c r="B371" s="68">
        <v>44001</v>
      </c>
      <c r="C371" t="s">
        <v>438</v>
      </c>
      <c r="D371" t="s">
        <v>437</v>
      </c>
      <c r="E371">
        <v>48.919998168945313</v>
      </c>
      <c r="F371">
        <v>3.1632222235202789E-2</v>
      </c>
      <c r="G371" s="73">
        <f t="shared" si="5"/>
        <v>3.1632222235202789E-2</v>
      </c>
      <c r="H371" s="73">
        <f>VLOOKUP($B371,Dell_FF_factors!$A$2:$E$506,2,FALSE)</f>
        <v>-4.5000000000000005E-3</v>
      </c>
      <c r="I371" s="73">
        <f>VLOOKUP($B371,Dell_FF_factors!$A$2:$E$506,3,FALSE)</f>
        <v>8.9999999999999998E-4</v>
      </c>
      <c r="J371" s="73">
        <f>VLOOKUP($B371,Dell_FF_factors!$A$2:$E$506,4,FALSE)</f>
        <v>-6.4000000000000003E-3</v>
      </c>
      <c r="K371" s="73">
        <f>VLOOKUP($B371,Dell_FF_factors!$A$2:$E$506,5,FALSE)</f>
        <v>0</v>
      </c>
    </row>
    <row r="372" spans="1:11" x14ac:dyDescent="0.55000000000000004">
      <c r="A372">
        <v>18267</v>
      </c>
      <c r="B372" s="68">
        <v>44004</v>
      </c>
      <c r="C372" t="s">
        <v>438</v>
      </c>
      <c r="D372" t="s">
        <v>437</v>
      </c>
      <c r="E372">
        <v>48.290000915527344</v>
      </c>
      <c r="F372">
        <v>-1.2878112494945526E-2</v>
      </c>
      <c r="G372" s="73">
        <f t="shared" si="5"/>
        <v>-1.2878112494945526E-2</v>
      </c>
      <c r="H372" s="73">
        <f>VLOOKUP($B372,Dell_FF_factors!$A$2:$E$506,2,FALSE)</f>
        <v>7.0999999999999995E-3</v>
      </c>
      <c r="I372" s="73">
        <f>VLOOKUP($B372,Dell_FF_factors!$A$2:$E$506,3,FALSE)</f>
        <v>8.3000000000000001E-3</v>
      </c>
      <c r="J372" s="73">
        <f>VLOOKUP($B372,Dell_FF_factors!$A$2:$E$506,4,FALSE)</f>
        <v>-1.44E-2</v>
      </c>
      <c r="K372" s="73">
        <f>VLOOKUP($B372,Dell_FF_factors!$A$2:$E$506,5,FALSE)</f>
        <v>0</v>
      </c>
    </row>
    <row r="373" spans="1:11" x14ac:dyDescent="0.55000000000000004">
      <c r="A373">
        <v>18267</v>
      </c>
      <c r="B373" s="68">
        <v>44005</v>
      </c>
      <c r="C373" t="s">
        <v>438</v>
      </c>
      <c r="D373" t="s">
        <v>437</v>
      </c>
      <c r="E373">
        <v>49.009998321533203</v>
      </c>
      <c r="F373">
        <v>1.4909865334630013E-2</v>
      </c>
      <c r="G373" s="73">
        <f t="shared" si="5"/>
        <v>1.4909865334630013E-2</v>
      </c>
      <c r="H373" s="73">
        <f>VLOOKUP($B373,Dell_FF_factors!$A$2:$E$506,2,FALSE)</f>
        <v>4.1999999999999997E-3</v>
      </c>
      <c r="I373" s="73">
        <f>VLOOKUP($B373,Dell_FF_factors!$A$2:$E$506,3,FALSE)</f>
        <v>1.4000000000000002E-3</v>
      </c>
      <c r="J373" s="73">
        <f>VLOOKUP($B373,Dell_FF_factors!$A$2:$E$506,4,FALSE)</f>
        <v>-5.6000000000000008E-3</v>
      </c>
      <c r="K373" s="73">
        <f>VLOOKUP($B373,Dell_FF_factors!$A$2:$E$506,5,FALSE)</f>
        <v>0</v>
      </c>
    </row>
    <row r="374" spans="1:11" x14ac:dyDescent="0.55000000000000004">
      <c r="A374">
        <v>18267</v>
      </c>
      <c r="B374" s="68">
        <v>44006</v>
      </c>
      <c r="C374" t="s">
        <v>438</v>
      </c>
      <c r="D374" t="s">
        <v>437</v>
      </c>
      <c r="E374">
        <v>53.099998474121094</v>
      </c>
      <c r="F374">
        <v>8.3452366292476654E-2</v>
      </c>
      <c r="G374" s="73">
        <f t="shared" si="5"/>
        <v>8.3452366292476654E-2</v>
      </c>
      <c r="H374" s="73">
        <f>VLOOKUP($B374,Dell_FF_factors!$A$2:$E$506,2,FALSE)</f>
        <v>-2.6099999999999998E-2</v>
      </c>
      <c r="I374" s="73">
        <f>VLOOKUP($B374,Dell_FF_factors!$A$2:$E$506,3,FALSE)</f>
        <v>-5.0000000000000001E-3</v>
      </c>
      <c r="J374" s="73">
        <f>VLOOKUP($B374,Dell_FF_factors!$A$2:$E$506,4,FALSE)</f>
        <v>-1.3000000000000001E-2</v>
      </c>
      <c r="K374" s="73">
        <f>VLOOKUP($B374,Dell_FF_factors!$A$2:$E$506,5,FALSE)</f>
        <v>0</v>
      </c>
    </row>
    <row r="375" spans="1:11" x14ac:dyDescent="0.55000000000000004">
      <c r="A375">
        <v>18267</v>
      </c>
      <c r="B375" s="68">
        <v>44007</v>
      </c>
      <c r="C375" t="s">
        <v>438</v>
      </c>
      <c r="D375" t="s">
        <v>437</v>
      </c>
      <c r="E375">
        <v>51.599998474121094</v>
      </c>
      <c r="F375">
        <v>-2.8248587623238564E-2</v>
      </c>
      <c r="G375" s="73">
        <f t="shared" si="5"/>
        <v>-2.8248587623238564E-2</v>
      </c>
      <c r="H375" s="73">
        <f>VLOOKUP($B375,Dell_FF_factors!$A$2:$E$506,2,FALSE)</f>
        <v>1.1200000000000002E-2</v>
      </c>
      <c r="I375" s="73">
        <f>VLOOKUP($B375,Dell_FF_factors!$A$2:$E$506,3,FALSE)</f>
        <v>2.5999999999999999E-3</v>
      </c>
      <c r="J375" s="73">
        <f>VLOOKUP($B375,Dell_FF_factors!$A$2:$E$506,4,FALSE)</f>
        <v>4.8999999999999998E-3</v>
      </c>
      <c r="K375" s="73">
        <f>VLOOKUP($B375,Dell_FF_factors!$A$2:$E$506,5,FALSE)</f>
        <v>0</v>
      </c>
    </row>
    <row r="376" spans="1:11" x14ac:dyDescent="0.55000000000000004">
      <c r="A376">
        <v>18267</v>
      </c>
      <c r="B376" s="68">
        <v>44008</v>
      </c>
      <c r="C376" t="s">
        <v>438</v>
      </c>
      <c r="D376" t="s">
        <v>437</v>
      </c>
      <c r="E376">
        <v>52.25</v>
      </c>
      <c r="F376">
        <v>1.259692944586277E-2</v>
      </c>
      <c r="G376" s="73">
        <f t="shared" si="5"/>
        <v>1.259692944586277E-2</v>
      </c>
      <c r="H376" s="73">
        <f>VLOOKUP($B376,Dell_FF_factors!$A$2:$E$506,2,FALSE)</f>
        <v>-2.4399999999999998E-2</v>
      </c>
      <c r="I376" s="73">
        <f>VLOOKUP($B376,Dell_FF_factors!$A$2:$E$506,3,FALSE)</f>
        <v>1.8E-3</v>
      </c>
      <c r="J376" s="73">
        <f>VLOOKUP($B376,Dell_FF_factors!$A$2:$E$506,4,FALSE)</f>
        <v>-1.4199999999999999E-2</v>
      </c>
      <c r="K376" s="73">
        <f>VLOOKUP($B376,Dell_FF_factors!$A$2:$E$506,5,FALSE)</f>
        <v>0</v>
      </c>
    </row>
    <row r="377" spans="1:11" x14ac:dyDescent="0.55000000000000004">
      <c r="A377">
        <v>18267</v>
      </c>
      <c r="B377" s="68">
        <v>44011</v>
      </c>
      <c r="C377" t="s">
        <v>438</v>
      </c>
      <c r="D377" t="s">
        <v>437</v>
      </c>
      <c r="E377">
        <v>53.759998321533203</v>
      </c>
      <c r="F377">
        <v>2.8899488970637321E-2</v>
      </c>
      <c r="G377" s="73">
        <f t="shared" si="5"/>
        <v>2.8899488970637321E-2</v>
      </c>
      <c r="H377" s="73">
        <f>VLOOKUP($B377,Dell_FF_factors!$A$2:$E$506,2,FALSE)</f>
        <v>1.5100000000000001E-2</v>
      </c>
      <c r="I377" s="73">
        <f>VLOOKUP($B377,Dell_FF_factors!$A$2:$E$506,3,FALSE)</f>
        <v>1.2199999999999999E-2</v>
      </c>
      <c r="J377" s="73">
        <f>VLOOKUP($B377,Dell_FF_factors!$A$2:$E$506,4,FALSE)</f>
        <v>1.77E-2</v>
      </c>
      <c r="K377" s="73">
        <f>VLOOKUP($B377,Dell_FF_factors!$A$2:$E$506,5,FALSE)</f>
        <v>0</v>
      </c>
    </row>
    <row r="378" spans="1:11" x14ac:dyDescent="0.55000000000000004">
      <c r="A378">
        <v>18267</v>
      </c>
      <c r="B378" s="68">
        <v>44012</v>
      </c>
      <c r="C378" t="s">
        <v>438</v>
      </c>
      <c r="D378" t="s">
        <v>437</v>
      </c>
      <c r="E378">
        <v>54.939998626708984</v>
      </c>
      <c r="F378">
        <v>2.1949410438537598E-2</v>
      </c>
      <c r="G378" s="73">
        <f t="shared" si="5"/>
        <v>2.1949410438537598E-2</v>
      </c>
      <c r="H378" s="73">
        <f>VLOOKUP($B378,Dell_FF_factors!$A$2:$E$506,2,FALSE)</f>
        <v>1.5800000000000002E-2</v>
      </c>
      <c r="I378" s="73">
        <f>VLOOKUP($B378,Dell_FF_factors!$A$2:$E$506,3,FALSE)</f>
        <v>7.000000000000001E-4</v>
      </c>
      <c r="J378" s="73">
        <f>VLOOKUP($B378,Dell_FF_factors!$A$2:$E$506,4,FALSE)</f>
        <v>0</v>
      </c>
      <c r="K378" s="73">
        <f>VLOOKUP($B378,Dell_FF_factors!$A$2:$E$506,5,FALSE)</f>
        <v>0</v>
      </c>
    </row>
    <row r="379" spans="1:11" x14ac:dyDescent="0.55000000000000004">
      <c r="A379">
        <v>18267</v>
      </c>
      <c r="B379" s="68">
        <v>44013</v>
      </c>
      <c r="C379" t="s">
        <v>438</v>
      </c>
      <c r="D379" t="s">
        <v>437</v>
      </c>
      <c r="E379">
        <v>54.279998779296875</v>
      </c>
      <c r="F379">
        <v>-1.2013102881610394E-2</v>
      </c>
      <c r="G379" s="73">
        <f t="shared" si="5"/>
        <v>-1.2013102881610394E-2</v>
      </c>
      <c r="H379" s="73">
        <f>VLOOKUP($B379,Dell_FF_factors!$A$2:$E$506,2,FALSE)</f>
        <v>4.0999999999999995E-3</v>
      </c>
      <c r="I379" s="73">
        <f>VLOOKUP($B379,Dell_FF_factors!$A$2:$E$506,3,FALSE)</f>
        <v>-1.24E-2</v>
      </c>
      <c r="J379" s="73">
        <f>VLOOKUP($B379,Dell_FF_factors!$A$2:$E$506,4,FALSE)</f>
        <v>-2.5099999999999997E-2</v>
      </c>
      <c r="K379" s="73">
        <f>VLOOKUP($B379,Dell_FF_factors!$A$2:$E$506,5,FALSE)</f>
        <v>0</v>
      </c>
    </row>
    <row r="380" spans="1:11" x14ac:dyDescent="0.55000000000000004">
      <c r="A380">
        <v>18267</v>
      </c>
      <c r="B380" s="68">
        <v>44014</v>
      </c>
      <c r="C380" t="s">
        <v>438</v>
      </c>
      <c r="D380" t="s">
        <v>437</v>
      </c>
      <c r="E380">
        <v>53.75</v>
      </c>
      <c r="F380">
        <v>-9.7641637548804283E-3</v>
      </c>
      <c r="G380" s="73">
        <f t="shared" si="5"/>
        <v>-9.7641637548804283E-3</v>
      </c>
      <c r="H380" s="73">
        <f>VLOOKUP($B380,Dell_FF_factors!$A$2:$E$506,2,FALSE)</f>
        <v>5.0000000000000001E-3</v>
      </c>
      <c r="I380" s="73">
        <f>VLOOKUP($B380,Dell_FF_factors!$A$2:$E$506,3,FALSE)</f>
        <v>-1E-4</v>
      </c>
      <c r="J380" s="73">
        <f>VLOOKUP($B380,Dell_FF_factors!$A$2:$E$506,4,FALSE)</f>
        <v>-8.9999999999999998E-4</v>
      </c>
      <c r="K380" s="73">
        <f>VLOOKUP($B380,Dell_FF_factors!$A$2:$E$506,5,FALSE)</f>
        <v>0</v>
      </c>
    </row>
    <row r="381" spans="1:11" x14ac:dyDescent="0.55000000000000004">
      <c r="A381">
        <v>18267</v>
      </c>
      <c r="B381" s="68">
        <v>44018</v>
      </c>
      <c r="C381" t="s">
        <v>438</v>
      </c>
      <c r="D381" t="s">
        <v>437</v>
      </c>
      <c r="E381">
        <v>54.060001373291016</v>
      </c>
      <c r="F381">
        <v>5.7674674317240715E-3</v>
      </c>
      <c r="G381" s="73">
        <f t="shared" si="5"/>
        <v>5.7674674317240715E-3</v>
      </c>
      <c r="H381" s="73">
        <f>VLOOKUP($B381,Dell_FF_factors!$A$2:$E$506,2,FALSE)</f>
        <v>1.6500000000000001E-2</v>
      </c>
      <c r="I381" s="73">
        <f>VLOOKUP($B381,Dell_FF_factors!$A$2:$E$506,3,FALSE)</f>
        <v>-6.0999999999999995E-3</v>
      </c>
      <c r="J381" s="73">
        <f>VLOOKUP($B381,Dell_FF_factors!$A$2:$E$506,4,FALSE)</f>
        <v>3.7000000000000002E-3</v>
      </c>
      <c r="K381" s="73">
        <f>VLOOKUP($B381,Dell_FF_factors!$A$2:$E$506,5,FALSE)</f>
        <v>0</v>
      </c>
    </row>
    <row r="382" spans="1:11" x14ac:dyDescent="0.55000000000000004">
      <c r="A382">
        <v>18267</v>
      </c>
      <c r="B382" s="68">
        <v>44019</v>
      </c>
      <c r="C382" t="s">
        <v>438</v>
      </c>
      <c r="D382" t="s">
        <v>437</v>
      </c>
      <c r="E382">
        <v>52.950000762939453</v>
      </c>
      <c r="F382">
        <v>-2.0532751455903053E-2</v>
      </c>
      <c r="G382" s="73">
        <f t="shared" si="5"/>
        <v>-2.0532751455903053E-2</v>
      </c>
      <c r="H382" s="73">
        <f>VLOOKUP($B382,Dell_FF_factors!$A$2:$E$506,2,FALSE)</f>
        <v>-1.03E-2</v>
      </c>
      <c r="I382" s="73">
        <f>VLOOKUP($B382,Dell_FF_factors!$A$2:$E$506,3,FALSE)</f>
        <v>-5.1000000000000004E-3</v>
      </c>
      <c r="J382" s="73">
        <f>VLOOKUP($B382,Dell_FF_factors!$A$2:$E$506,4,FALSE)</f>
        <v>-1.5300000000000001E-2</v>
      </c>
      <c r="K382" s="73">
        <f>VLOOKUP($B382,Dell_FF_factors!$A$2:$E$506,5,FALSE)</f>
        <v>0</v>
      </c>
    </row>
    <row r="383" spans="1:11" x14ac:dyDescent="0.55000000000000004">
      <c r="A383">
        <v>18267</v>
      </c>
      <c r="B383" s="68">
        <v>44020</v>
      </c>
      <c r="C383" t="s">
        <v>438</v>
      </c>
      <c r="D383" t="s">
        <v>437</v>
      </c>
      <c r="E383">
        <v>54.150001525878906</v>
      </c>
      <c r="F383">
        <v>2.2662904113531113E-2</v>
      </c>
      <c r="G383" s="73">
        <f t="shared" si="5"/>
        <v>2.2662904113531113E-2</v>
      </c>
      <c r="H383" s="73">
        <f>VLOOKUP($B383,Dell_FF_factors!$A$2:$E$506,2,FALSE)</f>
        <v>9.1000000000000004E-3</v>
      </c>
      <c r="I383" s="73">
        <f>VLOOKUP($B383,Dell_FF_factors!$A$2:$E$506,3,FALSE)</f>
        <v>3.0999999999999999E-3</v>
      </c>
      <c r="J383" s="73">
        <f>VLOOKUP($B383,Dell_FF_factors!$A$2:$E$506,4,FALSE)</f>
        <v>-4.5999999999999999E-3</v>
      </c>
      <c r="K383" s="73">
        <f>VLOOKUP($B383,Dell_FF_factors!$A$2:$E$506,5,FALSE)</f>
        <v>0</v>
      </c>
    </row>
    <row r="384" spans="1:11" x14ac:dyDescent="0.55000000000000004">
      <c r="A384">
        <v>18267</v>
      </c>
      <c r="B384" s="68">
        <v>44021</v>
      </c>
      <c r="C384" t="s">
        <v>438</v>
      </c>
      <c r="D384" t="s">
        <v>437</v>
      </c>
      <c r="E384">
        <v>53.689998626708984</v>
      </c>
      <c r="F384">
        <v>-8.4949750453233719E-3</v>
      </c>
      <c r="G384" s="73">
        <f t="shared" si="5"/>
        <v>-8.4949750453233719E-3</v>
      </c>
      <c r="H384" s="73">
        <f>VLOOKUP($B384,Dell_FF_factors!$A$2:$E$506,2,FALSE)</f>
        <v>-5.3E-3</v>
      </c>
      <c r="I384" s="73">
        <f>VLOOKUP($B384,Dell_FF_factors!$A$2:$E$506,3,FALSE)</f>
        <v>-9.0000000000000011E-3</v>
      </c>
      <c r="J384" s="73">
        <f>VLOOKUP($B384,Dell_FF_factors!$A$2:$E$506,4,FALSE)</f>
        <v>-2.5899999999999999E-2</v>
      </c>
      <c r="K384" s="73">
        <f>VLOOKUP($B384,Dell_FF_factors!$A$2:$E$506,5,FALSE)</f>
        <v>0</v>
      </c>
    </row>
    <row r="385" spans="1:11" x14ac:dyDescent="0.55000000000000004">
      <c r="A385">
        <v>18267</v>
      </c>
      <c r="B385" s="68">
        <v>44022</v>
      </c>
      <c r="C385" t="s">
        <v>438</v>
      </c>
      <c r="D385" t="s">
        <v>437</v>
      </c>
      <c r="E385">
        <v>53.430000305175781</v>
      </c>
      <c r="F385">
        <v>-4.8425840213894844E-3</v>
      </c>
      <c r="G385" s="73">
        <f t="shared" si="5"/>
        <v>-4.8425840213894844E-3</v>
      </c>
      <c r="H385" s="73">
        <f>VLOOKUP($B385,Dell_FF_factors!$A$2:$E$506,2,FALSE)</f>
        <v>1.11E-2</v>
      </c>
      <c r="I385" s="73">
        <f>VLOOKUP($B385,Dell_FF_factors!$A$2:$E$506,3,FALSE)</f>
        <v>-1.2999999999999999E-3</v>
      </c>
      <c r="J385" s="73">
        <f>VLOOKUP($B385,Dell_FF_factors!$A$2:$E$506,4,FALSE)</f>
        <v>3.0299999999999997E-2</v>
      </c>
      <c r="K385" s="73">
        <f>VLOOKUP($B385,Dell_FF_factors!$A$2:$E$506,5,FALSE)</f>
        <v>0</v>
      </c>
    </row>
    <row r="386" spans="1:11" x14ac:dyDescent="0.55000000000000004">
      <c r="A386">
        <v>18267</v>
      </c>
      <c r="B386" s="68">
        <v>44025</v>
      </c>
      <c r="C386" t="s">
        <v>438</v>
      </c>
      <c r="D386" t="s">
        <v>437</v>
      </c>
      <c r="E386">
        <v>51.770000457763672</v>
      </c>
      <c r="F386">
        <v>-3.1068684533238411E-2</v>
      </c>
      <c r="G386" s="73">
        <f t="shared" si="5"/>
        <v>-3.1068684533238411E-2</v>
      </c>
      <c r="H386" s="73">
        <f>VLOOKUP($B386,Dell_FF_factors!$A$2:$E$506,2,FALSE)</f>
        <v>-1.2E-2</v>
      </c>
      <c r="I386" s="73">
        <f>VLOOKUP($B386,Dell_FF_factors!$A$2:$E$506,3,FALSE)</f>
        <v>-7.8000000000000005E-3</v>
      </c>
      <c r="J386" s="73">
        <f>VLOOKUP($B386,Dell_FF_factors!$A$2:$E$506,4,FALSE)</f>
        <v>1.9900000000000001E-2</v>
      </c>
      <c r="K386" s="73">
        <f>VLOOKUP($B386,Dell_FF_factors!$A$2:$E$506,5,FALSE)</f>
        <v>0</v>
      </c>
    </row>
    <row r="387" spans="1:11" x14ac:dyDescent="0.55000000000000004">
      <c r="A387">
        <v>18267</v>
      </c>
      <c r="B387" s="68">
        <v>44026</v>
      </c>
      <c r="C387" t="s">
        <v>438</v>
      </c>
      <c r="D387" t="s">
        <v>437</v>
      </c>
      <c r="E387">
        <v>52.5</v>
      </c>
      <c r="F387">
        <v>1.4100821688771248E-2</v>
      </c>
      <c r="G387" s="73">
        <f t="shared" ref="G387:G450" si="6">F387-K387</f>
        <v>1.4100821688771248E-2</v>
      </c>
      <c r="H387" s="73">
        <f>VLOOKUP($B387,Dell_FF_factors!$A$2:$E$506,2,FALSE)</f>
        <v>1.3500000000000002E-2</v>
      </c>
      <c r="I387" s="73">
        <f>VLOOKUP($B387,Dell_FF_factors!$A$2:$E$506,3,FALSE)</f>
        <v>3.5999999999999999E-3</v>
      </c>
      <c r="J387" s="73">
        <f>VLOOKUP($B387,Dell_FF_factors!$A$2:$E$506,4,FALSE)</f>
        <v>-3.4000000000000002E-3</v>
      </c>
      <c r="K387" s="73">
        <f>VLOOKUP($B387,Dell_FF_factors!$A$2:$E$506,5,FALSE)</f>
        <v>0</v>
      </c>
    </row>
    <row r="388" spans="1:11" x14ac:dyDescent="0.55000000000000004">
      <c r="A388">
        <v>18267</v>
      </c>
      <c r="B388" s="68">
        <v>44027</v>
      </c>
      <c r="C388" t="s">
        <v>438</v>
      </c>
      <c r="D388" t="s">
        <v>437</v>
      </c>
      <c r="E388">
        <v>52.680000305175781</v>
      </c>
      <c r="F388">
        <v>3.4285772126168013E-3</v>
      </c>
      <c r="G388" s="73">
        <f t="shared" si="6"/>
        <v>3.4285772126168013E-3</v>
      </c>
      <c r="H388" s="73">
        <f>VLOOKUP($B388,Dell_FF_factors!$A$2:$E$506,2,FALSE)</f>
        <v>1.1399999999999999E-2</v>
      </c>
      <c r="I388" s="73">
        <f>VLOOKUP($B388,Dell_FF_factors!$A$2:$E$506,3,FALSE)</f>
        <v>2.4E-2</v>
      </c>
      <c r="J388" s="73">
        <f>VLOOKUP($B388,Dell_FF_factors!$A$2:$E$506,4,FALSE)</f>
        <v>1.2800000000000001E-2</v>
      </c>
      <c r="K388" s="73">
        <f>VLOOKUP($B388,Dell_FF_factors!$A$2:$E$506,5,FALSE)</f>
        <v>0</v>
      </c>
    </row>
    <row r="389" spans="1:11" x14ac:dyDescent="0.55000000000000004">
      <c r="A389">
        <v>18267</v>
      </c>
      <c r="B389" s="68">
        <v>44028</v>
      </c>
      <c r="C389" t="s">
        <v>438</v>
      </c>
      <c r="D389" t="s">
        <v>437</v>
      </c>
      <c r="E389">
        <v>59.099998474121094</v>
      </c>
      <c r="F389">
        <v>0.12186784297227859</v>
      </c>
      <c r="G389" s="73">
        <f t="shared" si="6"/>
        <v>0.12186784297227859</v>
      </c>
      <c r="H389" s="73">
        <f>VLOOKUP($B389,Dell_FF_factors!$A$2:$E$506,2,FALSE)</f>
        <v>-3.7000000000000002E-3</v>
      </c>
      <c r="I389" s="73">
        <f>VLOOKUP($B389,Dell_FF_factors!$A$2:$E$506,3,FALSE)</f>
        <v>-3.7000000000000002E-3</v>
      </c>
      <c r="J389" s="73">
        <f>VLOOKUP($B389,Dell_FF_factors!$A$2:$E$506,4,FALSE)</f>
        <v>7.9000000000000008E-3</v>
      </c>
      <c r="K389" s="73">
        <f>VLOOKUP($B389,Dell_FF_factors!$A$2:$E$506,5,FALSE)</f>
        <v>0</v>
      </c>
    </row>
    <row r="390" spans="1:11" x14ac:dyDescent="0.55000000000000004">
      <c r="A390">
        <v>18267</v>
      </c>
      <c r="B390" s="68">
        <v>44029</v>
      </c>
      <c r="C390" t="s">
        <v>438</v>
      </c>
      <c r="D390" t="s">
        <v>437</v>
      </c>
      <c r="E390">
        <v>60.369998931884766</v>
      </c>
      <c r="F390">
        <v>2.1489009261131287E-2</v>
      </c>
      <c r="G390" s="73">
        <f t="shared" si="6"/>
        <v>2.1489009261131287E-2</v>
      </c>
      <c r="H390" s="73">
        <f>VLOOKUP($B390,Dell_FF_factors!$A$2:$E$506,2,FALSE)</f>
        <v>3.0000000000000001E-3</v>
      </c>
      <c r="I390" s="73">
        <f>VLOOKUP($B390,Dell_FF_factors!$A$2:$E$506,3,FALSE)</f>
        <v>1.8E-3</v>
      </c>
      <c r="J390" s="73">
        <f>VLOOKUP($B390,Dell_FF_factors!$A$2:$E$506,4,FALSE)</f>
        <v>-1.41E-2</v>
      </c>
      <c r="K390" s="73">
        <f>VLOOKUP($B390,Dell_FF_factors!$A$2:$E$506,5,FALSE)</f>
        <v>0</v>
      </c>
    </row>
    <row r="391" spans="1:11" x14ac:dyDescent="0.55000000000000004">
      <c r="A391">
        <v>18267</v>
      </c>
      <c r="B391" s="68">
        <v>44032</v>
      </c>
      <c r="C391" t="s">
        <v>438</v>
      </c>
      <c r="D391" t="s">
        <v>437</v>
      </c>
      <c r="E391">
        <v>61.450000762939453</v>
      </c>
      <c r="F391">
        <v>1.7889710143208504E-2</v>
      </c>
      <c r="G391" s="73">
        <f t="shared" si="6"/>
        <v>1.7889710143208504E-2</v>
      </c>
      <c r="H391" s="73">
        <f>VLOOKUP($B391,Dell_FF_factors!$A$2:$E$506,2,FALSE)</f>
        <v>1.01E-2</v>
      </c>
      <c r="I391" s="73">
        <f>VLOOKUP($B391,Dell_FF_factors!$A$2:$E$506,3,FALSE)</f>
        <v>-4.3E-3</v>
      </c>
      <c r="J391" s="73">
        <f>VLOOKUP($B391,Dell_FF_factors!$A$2:$E$506,4,FALSE)</f>
        <v>-2.3799999999999998E-2</v>
      </c>
      <c r="K391" s="73">
        <f>VLOOKUP($B391,Dell_FF_factors!$A$2:$E$506,5,FALSE)</f>
        <v>0</v>
      </c>
    </row>
    <row r="392" spans="1:11" x14ac:dyDescent="0.55000000000000004">
      <c r="A392">
        <v>18267</v>
      </c>
      <c r="B392" s="68">
        <v>44033</v>
      </c>
      <c r="C392" t="s">
        <v>438</v>
      </c>
      <c r="D392" t="s">
        <v>437</v>
      </c>
      <c r="E392">
        <v>61.060001373291016</v>
      </c>
      <c r="F392">
        <v>-6.3466131687164307E-3</v>
      </c>
      <c r="G392" s="73">
        <f t="shared" si="6"/>
        <v>-6.3466131687164307E-3</v>
      </c>
      <c r="H392" s="73">
        <f>VLOOKUP($B392,Dell_FF_factors!$A$2:$E$506,2,FALSE)</f>
        <v>1.6000000000000001E-3</v>
      </c>
      <c r="I392" s="73">
        <f>VLOOKUP($B392,Dell_FF_factors!$A$2:$E$506,3,FALSE)</f>
        <v>8.3000000000000001E-3</v>
      </c>
      <c r="J392" s="73">
        <f>VLOOKUP($B392,Dell_FF_factors!$A$2:$E$506,4,FALSE)</f>
        <v>3.2300000000000002E-2</v>
      </c>
      <c r="K392" s="73">
        <f>VLOOKUP($B392,Dell_FF_factors!$A$2:$E$506,5,FALSE)</f>
        <v>0</v>
      </c>
    </row>
    <row r="393" spans="1:11" x14ac:dyDescent="0.55000000000000004">
      <c r="A393">
        <v>18267</v>
      </c>
      <c r="B393" s="68">
        <v>44034</v>
      </c>
      <c r="C393" t="s">
        <v>438</v>
      </c>
      <c r="D393" t="s">
        <v>437</v>
      </c>
      <c r="E393">
        <v>61.759998321533203</v>
      </c>
      <c r="F393">
        <v>1.1464083567261696E-2</v>
      </c>
      <c r="G393" s="73">
        <f t="shared" si="6"/>
        <v>1.1464083567261696E-2</v>
      </c>
      <c r="H393" s="73">
        <f>VLOOKUP($B393,Dell_FF_factors!$A$2:$E$506,2,FALSE)</f>
        <v>4.8999999999999998E-3</v>
      </c>
      <c r="I393" s="73">
        <f>VLOOKUP($B393,Dell_FF_factors!$A$2:$E$506,3,FALSE)</f>
        <v>-5.7999999999999996E-3</v>
      </c>
      <c r="J393" s="73">
        <f>VLOOKUP($B393,Dell_FF_factors!$A$2:$E$506,4,FALSE)</f>
        <v>-3.4000000000000002E-3</v>
      </c>
      <c r="K393" s="73">
        <f>VLOOKUP($B393,Dell_FF_factors!$A$2:$E$506,5,FALSE)</f>
        <v>0</v>
      </c>
    </row>
    <row r="394" spans="1:11" x14ac:dyDescent="0.55000000000000004">
      <c r="A394">
        <v>18267</v>
      </c>
      <c r="B394" s="68">
        <v>44035</v>
      </c>
      <c r="C394" t="s">
        <v>438</v>
      </c>
      <c r="D394" t="s">
        <v>437</v>
      </c>
      <c r="E394">
        <v>61.520000457763672</v>
      </c>
      <c r="F394">
        <v>-3.885975806042552E-3</v>
      </c>
      <c r="G394" s="73">
        <f t="shared" si="6"/>
        <v>-3.885975806042552E-3</v>
      </c>
      <c r="H394" s="73">
        <f>VLOOKUP($B394,Dell_FF_factors!$A$2:$E$506,2,FALSE)</f>
        <v>-1.2E-2</v>
      </c>
      <c r="I394" s="73">
        <f>VLOOKUP($B394,Dell_FF_factors!$A$2:$E$506,3,FALSE)</f>
        <v>7.1999999999999998E-3</v>
      </c>
      <c r="J394" s="73">
        <f>VLOOKUP($B394,Dell_FF_factors!$A$2:$E$506,4,FALSE)</f>
        <v>1.9199999999999998E-2</v>
      </c>
      <c r="K394" s="73">
        <f>VLOOKUP($B394,Dell_FF_factors!$A$2:$E$506,5,FALSE)</f>
        <v>0</v>
      </c>
    </row>
    <row r="395" spans="1:11" x14ac:dyDescent="0.55000000000000004">
      <c r="A395">
        <v>18267</v>
      </c>
      <c r="B395" s="68">
        <v>44036</v>
      </c>
      <c r="C395" t="s">
        <v>438</v>
      </c>
      <c r="D395" t="s">
        <v>437</v>
      </c>
      <c r="E395">
        <v>60.799999237060547</v>
      </c>
      <c r="F395">
        <v>-1.1703531257808208E-2</v>
      </c>
      <c r="G395" s="73">
        <f t="shared" si="6"/>
        <v>-1.1703531257808208E-2</v>
      </c>
      <c r="H395" s="73">
        <f>VLOOKUP($B395,Dell_FF_factors!$A$2:$E$506,2,FALSE)</f>
        <v>-7.4999999999999997E-3</v>
      </c>
      <c r="I395" s="73">
        <f>VLOOKUP($B395,Dell_FF_factors!$A$2:$E$506,3,FALSE)</f>
        <v>-7.9000000000000008E-3</v>
      </c>
      <c r="J395" s="73">
        <f>VLOOKUP($B395,Dell_FF_factors!$A$2:$E$506,4,FALSE)</f>
        <v>4.5999999999999999E-3</v>
      </c>
      <c r="K395" s="73">
        <f>VLOOKUP($B395,Dell_FF_factors!$A$2:$E$506,5,FALSE)</f>
        <v>0</v>
      </c>
    </row>
    <row r="396" spans="1:11" x14ac:dyDescent="0.55000000000000004">
      <c r="A396">
        <v>18267</v>
      </c>
      <c r="B396" s="68">
        <v>44039</v>
      </c>
      <c r="C396" t="s">
        <v>438</v>
      </c>
      <c r="D396" t="s">
        <v>437</v>
      </c>
      <c r="E396">
        <v>60.959999084472656</v>
      </c>
      <c r="F396">
        <v>2.6315764989703894E-3</v>
      </c>
      <c r="G396" s="73">
        <f t="shared" si="6"/>
        <v>2.6315764989703894E-3</v>
      </c>
      <c r="H396" s="73">
        <f>VLOOKUP($B396,Dell_FF_factors!$A$2:$E$506,2,FALSE)</f>
        <v>8.8000000000000005E-3</v>
      </c>
      <c r="I396" s="73">
        <f>VLOOKUP($B396,Dell_FF_factors!$A$2:$E$506,3,FALSE)</f>
        <v>7.8000000000000005E-3</v>
      </c>
      <c r="J396" s="73">
        <f>VLOOKUP($B396,Dell_FF_factors!$A$2:$E$506,4,FALSE)</f>
        <v>-1.9400000000000001E-2</v>
      </c>
      <c r="K396" s="73">
        <f>VLOOKUP($B396,Dell_FF_factors!$A$2:$E$506,5,FALSE)</f>
        <v>0</v>
      </c>
    </row>
    <row r="397" spans="1:11" x14ac:dyDescent="0.55000000000000004">
      <c r="A397">
        <v>18267</v>
      </c>
      <c r="B397" s="68">
        <v>44040</v>
      </c>
      <c r="C397" t="s">
        <v>438</v>
      </c>
      <c r="D397" t="s">
        <v>437</v>
      </c>
      <c r="E397">
        <v>59.369998931884766</v>
      </c>
      <c r="F397">
        <v>-2.6082679629325867E-2</v>
      </c>
      <c r="G397" s="73">
        <f t="shared" si="6"/>
        <v>-2.6082679629325867E-2</v>
      </c>
      <c r="H397" s="73">
        <f>VLOOKUP($B397,Dell_FF_factors!$A$2:$E$506,2,FALSE)</f>
        <v>-8.1000000000000013E-3</v>
      </c>
      <c r="I397" s="73">
        <f>VLOOKUP($B397,Dell_FF_factors!$A$2:$E$506,3,FALSE)</f>
        <v>-6.9999999999999993E-3</v>
      </c>
      <c r="J397" s="73">
        <f>VLOOKUP($B397,Dell_FF_factors!$A$2:$E$506,4,FALSE)</f>
        <v>9.7000000000000003E-3</v>
      </c>
      <c r="K397" s="73">
        <f>VLOOKUP($B397,Dell_FF_factors!$A$2:$E$506,5,FALSE)</f>
        <v>0</v>
      </c>
    </row>
    <row r="398" spans="1:11" x14ac:dyDescent="0.55000000000000004">
      <c r="A398">
        <v>18267</v>
      </c>
      <c r="B398" s="68">
        <v>44041</v>
      </c>
      <c r="C398" t="s">
        <v>438</v>
      </c>
      <c r="D398" t="s">
        <v>437</v>
      </c>
      <c r="E398">
        <v>59.689998626708984</v>
      </c>
      <c r="F398">
        <v>5.3899222984910011E-3</v>
      </c>
      <c r="G398" s="73">
        <f t="shared" si="6"/>
        <v>5.3899222984910011E-3</v>
      </c>
      <c r="H398" s="73">
        <f>VLOOKUP($B398,Dell_FF_factors!$A$2:$E$506,2,FALSE)</f>
        <v>1.3500000000000002E-2</v>
      </c>
      <c r="I398" s="73">
        <f>VLOOKUP($B398,Dell_FF_factors!$A$2:$E$506,3,FALSE)</f>
        <v>5.1999999999999998E-3</v>
      </c>
      <c r="J398" s="73">
        <f>VLOOKUP($B398,Dell_FF_factors!$A$2:$E$506,4,FALSE)</f>
        <v>8.6999999999999994E-3</v>
      </c>
      <c r="K398" s="73">
        <f>VLOOKUP($B398,Dell_FF_factors!$A$2:$E$506,5,FALSE)</f>
        <v>0</v>
      </c>
    </row>
    <row r="399" spans="1:11" x14ac:dyDescent="0.55000000000000004">
      <c r="A399">
        <v>18267</v>
      </c>
      <c r="B399" s="68">
        <v>44042</v>
      </c>
      <c r="C399" t="s">
        <v>438</v>
      </c>
      <c r="D399" t="s">
        <v>437</v>
      </c>
      <c r="E399">
        <v>59.159999847412109</v>
      </c>
      <c r="F399">
        <v>-8.8791893795132637E-3</v>
      </c>
      <c r="G399" s="73">
        <f t="shared" si="6"/>
        <v>-8.8791893795132637E-3</v>
      </c>
      <c r="H399" s="73">
        <f>VLOOKUP($B399,Dell_FF_factors!$A$2:$E$506,2,FALSE)</f>
        <v>-2.8999999999999998E-3</v>
      </c>
      <c r="I399" s="73">
        <f>VLOOKUP($B399,Dell_FF_factors!$A$2:$E$506,3,FALSE)</f>
        <v>5.0000000000000001E-3</v>
      </c>
      <c r="J399" s="73">
        <f>VLOOKUP($B399,Dell_FF_factors!$A$2:$E$506,4,FALSE)</f>
        <v>-1.83E-2</v>
      </c>
      <c r="K399" s="73">
        <f>VLOOKUP($B399,Dell_FF_factors!$A$2:$E$506,5,FALSE)</f>
        <v>0</v>
      </c>
    </row>
    <row r="400" spans="1:11" x14ac:dyDescent="0.55000000000000004">
      <c r="A400">
        <v>18267</v>
      </c>
      <c r="B400" s="68">
        <v>44043</v>
      </c>
      <c r="C400" t="s">
        <v>438</v>
      </c>
      <c r="D400" t="s">
        <v>437</v>
      </c>
      <c r="E400">
        <v>59.830001831054688</v>
      </c>
      <c r="F400">
        <v>1.1325253173708916E-2</v>
      </c>
      <c r="G400" s="73">
        <f t="shared" si="6"/>
        <v>1.1325253173708916E-2</v>
      </c>
      <c r="H400" s="73">
        <f>VLOOKUP($B400,Dell_FF_factors!$A$2:$E$506,2,FALSE)</f>
        <v>6.0999999999999995E-3</v>
      </c>
      <c r="I400" s="73">
        <f>VLOOKUP($B400,Dell_FF_factors!$A$2:$E$506,3,FALSE)</f>
        <v>-1.54E-2</v>
      </c>
      <c r="J400" s="73">
        <f>VLOOKUP($B400,Dell_FF_factors!$A$2:$E$506,4,FALSE)</f>
        <v>-6.5000000000000006E-3</v>
      </c>
      <c r="K400" s="73">
        <f>VLOOKUP($B400,Dell_FF_factors!$A$2:$E$506,5,FALSE)</f>
        <v>0</v>
      </c>
    </row>
    <row r="401" spans="1:11" x14ac:dyDescent="0.55000000000000004">
      <c r="A401">
        <v>18267</v>
      </c>
      <c r="B401" s="68">
        <v>44046</v>
      </c>
      <c r="C401" t="s">
        <v>438</v>
      </c>
      <c r="D401" t="s">
        <v>437</v>
      </c>
      <c r="E401">
        <v>60.479999542236328</v>
      </c>
      <c r="F401">
        <v>1.086407620459795E-2</v>
      </c>
      <c r="G401" s="73">
        <f t="shared" si="6"/>
        <v>1.086407620459795E-2</v>
      </c>
      <c r="H401" s="73">
        <f>VLOOKUP($B401,Dell_FF_factors!$A$2:$E$506,2,FALSE)</f>
        <v>9.7999999999999997E-3</v>
      </c>
      <c r="I401" s="73">
        <f>VLOOKUP($B401,Dell_FF_factors!$A$2:$E$506,3,FALSE)</f>
        <v>1.2E-2</v>
      </c>
      <c r="J401" s="73">
        <f>VLOOKUP($B401,Dell_FF_factors!$A$2:$E$506,4,FALSE)</f>
        <v>-7.9000000000000008E-3</v>
      </c>
      <c r="K401" s="73">
        <f>VLOOKUP($B401,Dell_FF_factors!$A$2:$E$506,5,FALSE)</f>
        <v>0</v>
      </c>
    </row>
    <row r="402" spans="1:11" x14ac:dyDescent="0.55000000000000004">
      <c r="A402">
        <v>18267</v>
      </c>
      <c r="B402" s="68">
        <v>44047</v>
      </c>
      <c r="C402" t="s">
        <v>438</v>
      </c>
      <c r="D402" t="s">
        <v>437</v>
      </c>
      <c r="E402">
        <v>60.319999694824219</v>
      </c>
      <c r="F402">
        <v>-2.6455002371221781E-3</v>
      </c>
      <c r="G402" s="73">
        <f t="shared" si="6"/>
        <v>-2.6455002371221781E-3</v>
      </c>
      <c r="H402" s="73">
        <f>VLOOKUP($B402,Dell_FF_factors!$A$2:$E$506,2,FALSE)</f>
        <v>3.7000000000000002E-3</v>
      </c>
      <c r="I402" s="73">
        <f>VLOOKUP($B402,Dell_FF_factors!$A$2:$E$506,3,FALSE)</f>
        <v>4.5000000000000005E-3</v>
      </c>
      <c r="J402" s="73">
        <f>VLOOKUP($B402,Dell_FF_factors!$A$2:$E$506,4,FALSE)</f>
        <v>5.0000000000000001E-4</v>
      </c>
      <c r="K402" s="73">
        <f>VLOOKUP($B402,Dell_FF_factors!$A$2:$E$506,5,FALSE)</f>
        <v>0</v>
      </c>
    </row>
    <row r="403" spans="1:11" x14ac:dyDescent="0.55000000000000004">
      <c r="A403">
        <v>18267</v>
      </c>
      <c r="B403" s="68">
        <v>44048</v>
      </c>
      <c r="C403" t="s">
        <v>438</v>
      </c>
      <c r="D403" t="s">
        <v>437</v>
      </c>
      <c r="E403">
        <v>60.610000610351563</v>
      </c>
      <c r="F403">
        <v>4.8077073879539967E-3</v>
      </c>
      <c r="G403" s="73">
        <f t="shared" si="6"/>
        <v>4.8077073879539967E-3</v>
      </c>
      <c r="H403" s="73">
        <f>VLOOKUP($B403,Dell_FF_factors!$A$2:$E$506,2,FALSE)</f>
        <v>7.8000000000000005E-3</v>
      </c>
      <c r="I403" s="73">
        <f>VLOOKUP($B403,Dell_FF_factors!$A$2:$E$506,3,FALSE)</f>
        <v>1.01E-2</v>
      </c>
      <c r="J403" s="73">
        <f>VLOOKUP($B403,Dell_FF_factors!$A$2:$E$506,4,FALSE)</f>
        <v>8.5000000000000006E-3</v>
      </c>
      <c r="K403" s="73">
        <f>VLOOKUP($B403,Dell_FF_factors!$A$2:$E$506,5,FALSE)</f>
        <v>0</v>
      </c>
    </row>
    <row r="404" spans="1:11" x14ac:dyDescent="0.55000000000000004">
      <c r="A404">
        <v>18267</v>
      </c>
      <c r="B404" s="68">
        <v>44049</v>
      </c>
      <c r="C404" t="s">
        <v>438</v>
      </c>
      <c r="D404" t="s">
        <v>437</v>
      </c>
      <c r="E404">
        <v>60.950000762939453</v>
      </c>
      <c r="F404">
        <v>5.6096380576491356E-3</v>
      </c>
      <c r="G404" s="73">
        <f t="shared" si="6"/>
        <v>5.6096380576491356E-3</v>
      </c>
      <c r="H404" s="73">
        <f>VLOOKUP($B404,Dell_FF_factors!$A$2:$E$506,2,FALSE)</f>
        <v>5.3E-3</v>
      </c>
      <c r="I404" s="73">
        <f>VLOOKUP($B404,Dell_FF_factors!$A$2:$E$506,3,FALSE)</f>
        <v>-4.1999999999999997E-3</v>
      </c>
      <c r="J404" s="73">
        <f>VLOOKUP($B404,Dell_FF_factors!$A$2:$E$506,4,FALSE)</f>
        <v>-7.9000000000000008E-3</v>
      </c>
      <c r="K404" s="73">
        <f>VLOOKUP($B404,Dell_FF_factors!$A$2:$E$506,5,FALSE)</f>
        <v>0</v>
      </c>
    </row>
    <row r="405" spans="1:11" x14ac:dyDescent="0.55000000000000004">
      <c r="A405">
        <v>18267</v>
      </c>
      <c r="B405" s="68">
        <v>44050</v>
      </c>
      <c r="C405" t="s">
        <v>438</v>
      </c>
      <c r="D405" t="s">
        <v>437</v>
      </c>
      <c r="E405">
        <v>60.799999237060547</v>
      </c>
      <c r="F405">
        <v>-2.4610585533082485E-3</v>
      </c>
      <c r="G405" s="73">
        <f t="shared" si="6"/>
        <v>-2.4610585533082485E-3</v>
      </c>
      <c r="H405" s="73">
        <f>VLOOKUP($B405,Dell_FF_factors!$A$2:$E$506,2,FALSE)</f>
        <v>2.0000000000000001E-4</v>
      </c>
      <c r="I405" s="73">
        <f>VLOOKUP($B405,Dell_FF_factors!$A$2:$E$506,3,FALSE)</f>
        <v>8.5000000000000006E-3</v>
      </c>
      <c r="J405" s="73">
        <f>VLOOKUP($B405,Dell_FF_factors!$A$2:$E$506,4,FALSE)</f>
        <v>2.3399999999999997E-2</v>
      </c>
      <c r="K405" s="73">
        <f>VLOOKUP($B405,Dell_FF_factors!$A$2:$E$506,5,FALSE)</f>
        <v>0</v>
      </c>
    </row>
    <row r="406" spans="1:11" x14ac:dyDescent="0.55000000000000004">
      <c r="A406">
        <v>18267</v>
      </c>
      <c r="B406" s="68">
        <v>44053</v>
      </c>
      <c r="C406" t="s">
        <v>438</v>
      </c>
      <c r="D406" t="s">
        <v>437</v>
      </c>
      <c r="E406">
        <v>61.830001831054688</v>
      </c>
      <c r="F406">
        <v>1.6940832138061523E-2</v>
      </c>
      <c r="G406" s="73">
        <f t="shared" si="6"/>
        <v>1.6940832138061523E-2</v>
      </c>
      <c r="H406" s="73">
        <f>VLOOKUP($B406,Dell_FF_factors!$A$2:$E$506,2,FALSE)</f>
        <v>2.3999999999999998E-3</v>
      </c>
      <c r="I406" s="73">
        <f>VLOOKUP($B406,Dell_FF_factors!$A$2:$E$506,3,FALSE)</f>
        <v>8.1000000000000013E-3</v>
      </c>
      <c r="J406" s="73">
        <f>VLOOKUP($B406,Dell_FF_factors!$A$2:$E$506,4,FALSE)</f>
        <v>1.66E-2</v>
      </c>
      <c r="K406" s="73">
        <f>VLOOKUP($B406,Dell_FF_factors!$A$2:$E$506,5,FALSE)</f>
        <v>0</v>
      </c>
    </row>
    <row r="407" spans="1:11" x14ac:dyDescent="0.55000000000000004">
      <c r="A407">
        <v>18267</v>
      </c>
      <c r="B407" s="68">
        <v>44054</v>
      </c>
      <c r="C407" t="s">
        <v>438</v>
      </c>
      <c r="D407" t="s">
        <v>437</v>
      </c>
      <c r="E407">
        <v>61.540000915527344</v>
      </c>
      <c r="F407">
        <v>-4.6902946196496487E-3</v>
      </c>
      <c r="G407" s="73">
        <f t="shared" si="6"/>
        <v>-4.6902946196496487E-3</v>
      </c>
      <c r="H407" s="73">
        <f>VLOOKUP($B407,Dell_FF_factors!$A$2:$E$506,2,FALSE)</f>
        <v>-8.3000000000000001E-3</v>
      </c>
      <c r="I407" s="73">
        <f>VLOOKUP($B407,Dell_FF_factors!$A$2:$E$506,3,FALSE)</f>
        <v>-3.4000000000000002E-3</v>
      </c>
      <c r="J407" s="73">
        <f>VLOOKUP($B407,Dell_FF_factors!$A$2:$E$506,4,FALSE)</f>
        <v>1.5700000000000002E-2</v>
      </c>
      <c r="K407" s="73">
        <f>VLOOKUP($B407,Dell_FF_factors!$A$2:$E$506,5,FALSE)</f>
        <v>0</v>
      </c>
    </row>
    <row r="408" spans="1:11" x14ac:dyDescent="0.55000000000000004">
      <c r="A408">
        <v>18267</v>
      </c>
      <c r="B408" s="68">
        <v>44055</v>
      </c>
      <c r="C408" t="s">
        <v>438</v>
      </c>
      <c r="D408" t="s">
        <v>437</v>
      </c>
      <c r="E408">
        <v>61.830001831054688</v>
      </c>
      <c r="F408">
        <v>4.7123967669904232E-3</v>
      </c>
      <c r="G408" s="73">
        <f t="shared" si="6"/>
        <v>4.7123967669904232E-3</v>
      </c>
      <c r="H408" s="73">
        <f>VLOOKUP($B408,Dell_FF_factors!$A$2:$E$506,2,FALSE)</f>
        <v>1.3999999999999999E-2</v>
      </c>
      <c r="I408" s="73">
        <f>VLOOKUP($B408,Dell_FF_factors!$A$2:$E$506,3,FALSE)</f>
        <v>-4.7999999999999996E-3</v>
      </c>
      <c r="J408" s="73">
        <f>VLOOKUP($B408,Dell_FF_factors!$A$2:$E$506,4,FALSE)</f>
        <v>-1.3000000000000001E-2</v>
      </c>
      <c r="K408" s="73">
        <f>VLOOKUP($B408,Dell_FF_factors!$A$2:$E$506,5,FALSE)</f>
        <v>0</v>
      </c>
    </row>
    <row r="409" spans="1:11" x14ac:dyDescent="0.55000000000000004">
      <c r="A409">
        <v>18267</v>
      </c>
      <c r="B409" s="68">
        <v>44056</v>
      </c>
      <c r="C409" t="s">
        <v>438</v>
      </c>
      <c r="D409" t="s">
        <v>437</v>
      </c>
      <c r="E409">
        <v>59.560001373291016</v>
      </c>
      <c r="F409">
        <v>-3.6713574081659317E-2</v>
      </c>
      <c r="G409" s="73">
        <f t="shared" si="6"/>
        <v>-3.6713574081659317E-2</v>
      </c>
      <c r="H409" s="73">
        <f>VLOOKUP($B409,Dell_FF_factors!$A$2:$E$506,2,FALSE)</f>
        <v>-1E-4</v>
      </c>
      <c r="I409" s="73">
        <f>VLOOKUP($B409,Dell_FF_factors!$A$2:$E$506,3,FALSE)</f>
        <v>2.0999999999999999E-3</v>
      </c>
      <c r="J409" s="73">
        <f>VLOOKUP($B409,Dell_FF_factors!$A$2:$E$506,4,FALSE)</f>
        <v>-1.3000000000000001E-2</v>
      </c>
      <c r="K409" s="73">
        <f>VLOOKUP($B409,Dell_FF_factors!$A$2:$E$506,5,FALSE)</f>
        <v>0</v>
      </c>
    </row>
    <row r="410" spans="1:11" x14ac:dyDescent="0.55000000000000004">
      <c r="A410">
        <v>18267</v>
      </c>
      <c r="B410" s="68">
        <v>44057</v>
      </c>
      <c r="C410" t="s">
        <v>438</v>
      </c>
      <c r="D410" t="s">
        <v>437</v>
      </c>
      <c r="E410">
        <v>59.909999847412109</v>
      </c>
      <c r="F410">
        <v>5.8764014393091202E-3</v>
      </c>
      <c r="G410" s="73">
        <f t="shared" si="6"/>
        <v>5.8764014393091202E-3</v>
      </c>
      <c r="H410" s="73">
        <f>VLOOKUP($B410,Dell_FF_factors!$A$2:$E$506,2,FALSE)</f>
        <v>-4.0000000000000002E-4</v>
      </c>
      <c r="I410" s="73">
        <f>VLOOKUP($B410,Dell_FF_factors!$A$2:$E$506,3,FALSE)</f>
        <v>-8.9999999999999998E-4</v>
      </c>
      <c r="J410" s="73">
        <f>VLOOKUP($B410,Dell_FF_factors!$A$2:$E$506,4,FALSE)</f>
        <v>1.03E-2</v>
      </c>
      <c r="K410" s="73">
        <f>VLOOKUP($B410,Dell_FF_factors!$A$2:$E$506,5,FALSE)</f>
        <v>0</v>
      </c>
    </row>
    <row r="411" spans="1:11" x14ac:dyDescent="0.55000000000000004">
      <c r="A411">
        <v>18267</v>
      </c>
      <c r="B411" s="68">
        <v>44060</v>
      </c>
      <c r="C411" t="s">
        <v>438</v>
      </c>
      <c r="D411" t="s">
        <v>437</v>
      </c>
      <c r="E411">
        <v>59.689998626708984</v>
      </c>
      <c r="F411">
        <v>-3.672195365652442E-3</v>
      </c>
      <c r="G411" s="73">
        <f t="shared" si="6"/>
        <v>-3.672195365652442E-3</v>
      </c>
      <c r="H411" s="73">
        <f>VLOOKUP($B411,Dell_FF_factors!$A$2:$E$506,2,FALSE)</f>
        <v>4.5000000000000005E-3</v>
      </c>
      <c r="I411" s="73">
        <f>VLOOKUP($B411,Dell_FF_factors!$A$2:$E$506,3,FALSE)</f>
        <v>5.7999999999999996E-3</v>
      </c>
      <c r="J411" s="73">
        <f>VLOOKUP($B411,Dell_FF_factors!$A$2:$E$506,4,FALSE)</f>
        <v>-1.9400000000000001E-2</v>
      </c>
      <c r="K411" s="73">
        <f>VLOOKUP($B411,Dell_FF_factors!$A$2:$E$506,5,FALSE)</f>
        <v>0</v>
      </c>
    </row>
    <row r="412" spans="1:11" x14ac:dyDescent="0.55000000000000004">
      <c r="A412">
        <v>18267</v>
      </c>
      <c r="B412" s="68">
        <v>44061</v>
      </c>
      <c r="C412" t="s">
        <v>438</v>
      </c>
      <c r="D412" t="s">
        <v>437</v>
      </c>
      <c r="E412">
        <v>60.020000457763672</v>
      </c>
      <c r="F412">
        <v>5.528594832867384E-3</v>
      </c>
      <c r="G412" s="73">
        <f t="shared" si="6"/>
        <v>5.528594832867384E-3</v>
      </c>
      <c r="H412" s="73">
        <f>VLOOKUP($B412,Dell_FF_factors!$A$2:$E$506,2,FALSE)</f>
        <v>2.2000000000000001E-3</v>
      </c>
      <c r="I412" s="73">
        <f>VLOOKUP($B412,Dell_FF_factors!$A$2:$E$506,3,FALSE)</f>
        <v>-1.06E-2</v>
      </c>
      <c r="J412" s="73">
        <f>VLOOKUP($B412,Dell_FF_factors!$A$2:$E$506,4,FALSE)</f>
        <v>-1.3899999999999999E-2</v>
      </c>
      <c r="K412" s="73">
        <f>VLOOKUP($B412,Dell_FF_factors!$A$2:$E$506,5,FALSE)</f>
        <v>0</v>
      </c>
    </row>
    <row r="413" spans="1:11" x14ac:dyDescent="0.55000000000000004">
      <c r="A413">
        <v>18267</v>
      </c>
      <c r="B413" s="68">
        <v>44062</v>
      </c>
      <c r="C413" t="s">
        <v>438</v>
      </c>
      <c r="D413" t="s">
        <v>437</v>
      </c>
      <c r="E413">
        <v>59.849998474121094</v>
      </c>
      <c r="F413">
        <v>-2.8324222657829523E-3</v>
      </c>
      <c r="G413" s="73">
        <f t="shared" si="6"/>
        <v>-2.8324222657829523E-3</v>
      </c>
      <c r="H413" s="73">
        <f>VLOOKUP($B413,Dell_FF_factors!$A$2:$E$506,2,FALSE)</f>
        <v>-3.8E-3</v>
      </c>
      <c r="I413" s="73">
        <f>VLOOKUP($B413,Dell_FF_factors!$A$2:$E$506,3,FALSE)</f>
        <v>4.6999999999999993E-3</v>
      </c>
      <c r="J413" s="73">
        <f>VLOOKUP($B413,Dell_FF_factors!$A$2:$E$506,4,FALSE)</f>
        <v>8.0000000000000004E-4</v>
      </c>
      <c r="K413" s="73">
        <f>VLOOKUP($B413,Dell_FF_factors!$A$2:$E$506,5,FALSE)</f>
        <v>0</v>
      </c>
    </row>
    <row r="414" spans="1:11" x14ac:dyDescent="0.55000000000000004">
      <c r="A414">
        <v>18267</v>
      </c>
      <c r="B414" s="68">
        <v>44063</v>
      </c>
      <c r="C414" t="s">
        <v>438</v>
      </c>
      <c r="D414" t="s">
        <v>437</v>
      </c>
      <c r="E414">
        <v>59.659999847412109</v>
      </c>
      <c r="F414">
        <v>-3.1745804008096457E-3</v>
      </c>
      <c r="G414" s="73">
        <f t="shared" si="6"/>
        <v>-3.1745804008096457E-3</v>
      </c>
      <c r="H414" s="73">
        <f>VLOOKUP($B414,Dell_FF_factors!$A$2:$E$506,2,FALSE)</f>
        <v>3.0999999999999999E-3</v>
      </c>
      <c r="I414" s="73">
        <f>VLOOKUP($B414,Dell_FF_factors!$A$2:$E$506,3,FALSE)</f>
        <v>-4.8999999999999998E-3</v>
      </c>
      <c r="J414" s="73">
        <f>VLOOKUP($B414,Dell_FF_factors!$A$2:$E$506,4,FALSE)</f>
        <v>-1.52E-2</v>
      </c>
      <c r="K414" s="73">
        <f>VLOOKUP($B414,Dell_FF_factors!$A$2:$E$506,5,FALSE)</f>
        <v>0</v>
      </c>
    </row>
    <row r="415" spans="1:11" x14ac:dyDescent="0.55000000000000004">
      <c r="A415">
        <v>18267</v>
      </c>
      <c r="B415" s="68">
        <v>44064</v>
      </c>
      <c r="C415" t="s">
        <v>438</v>
      </c>
      <c r="D415" t="s">
        <v>437</v>
      </c>
      <c r="E415">
        <v>60.459999084472656</v>
      </c>
      <c r="F415">
        <v>1.3409306295216084E-2</v>
      </c>
      <c r="G415" s="73">
        <f t="shared" si="6"/>
        <v>1.3409306295216084E-2</v>
      </c>
      <c r="H415" s="73">
        <f>VLOOKUP($B415,Dell_FF_factors!$A$2:$E$506,2,FALSE)</f>
        <v>2.5000000000000001E-3</v>
      </c>
      <c r="I415" s="73">
        <f>VLOOKUP($B415,Dell_FF_factors!$A$2:$E$506,3,FALSE)</f>
        <v>-1.06E-2</v>
      </c>
      <c r="J415" s="73">
        <f>VLOOKUP($B415,Dell_FF_factors!$A$2:$E$506,4,FALSE)</f>
        <v>-4.1999999999999997E-3</v>
      </c>
      <c r="K415" s="73">
        <f>VLOOKUP($B415,Dell_FF_factors!$A$2:$E$506,5,FALSE)</f>
        <v>0</v>
      </c>
    </row>
    <row r="416" spans="1:11" x14ac:dyDescent="0.55000000000000004">
      <c r="A416">
        <v>18267</v>
      </c>
      <c r="B416" s="68">
        <v>44067</v>
      </c>
      <c r="C416" t="s">
        <v>438</v>
      </c>
      <c r="D416" t="s">
        <v>437</v>
      </c>
      <c r="E416">
        <v>61.560001373291016</v>
      </c>
      <c r="F416">
        <v>1.8193885684013367E-2</v>
      </c>
      <c r="G416" s="73">
        <f t="shared" si="6"/>
        <v>1.8193885684013367E-2</v>
      </c>
      <c r="H416" s="73">
        <f>VLOOKUP($B416,Dell_FF_factors!$A$2:$E$506,2,FALSE)</f>
        <v>9.1999999999999998E-3</v>
      </c>
      <c r="I416" s="73">
        <f>VLOOKUP($B416,Dell_FF_factors!$A$2:$E$506,3,FALSE)</f>
        <v>-3.3E-3</v>
      </c>
      <c r="J416" s="73">
        <f>VLOOKUP($B416,Dell_FF_factors!$A$2:$E$506,4,FALSE)</f>
        <v>2.5600000000000001E-2</v>
      </c>
      <c r="K416" s="73">
        <f>VLOOKUP($B416,Dell_FF_factors!$A$2:$E$506,5,FALSE)</f>
        <v>0</v>
      </c>
    </row>
    <row r="417" spans="1:11" x14ac:dyDescent="0.55000000000000004">
      <c r="A417">
        <v>18267</v>
      </c>
      <c r="B417" s="68">
        <v>44068</v>
      </c>
      <c r="C417" t="s">
        <v>438</v>
      </c>
      <c r="D417" t="s">
        <v>437</v>
      </c>
      <c r="E417">
        <v>60.639999389648438</v>
      </c>
      <c r="F417">
        <v>-1.4944801107048988E-2</v>
      </c>
      <c r="G417" s="73">
        <f t="shared" si="6"/>
        <v>-1.4944801107048988E-2</v>
      </c>
      <c r="H417" s="73">
        <f>VLOOKUP($B417,Dell_FF_factors!$A$2:$E$506,2,FALSE)</f>
        <v>3.5999999999999999E-3</v>
      </c>
      <c r="I417" s="73">
        <f>VLOOKUP($B417,Dell_FF_factors!$A$2:$E$506,3,FALSE)</f>
        <v>1.4000000000000002E-3</v>
      </c>
      <c r="J417" s="73">
        <f>VLOOKUP($B417,Dell_FF_factors!$A$2:$E$506,4,FALSE)</f>
        <v>-6.0999999999999995E-3</v>
      </c>
      <c r="K417" s="73">
        <f>VLOOKUP($B417,Dell_FF_factors!$A$2:$E$506,5,FALSE)</f>
        <v>0</v>
      </c>
    </row>
    <row r="418" spans="1:11" x14ac:dyDescent="0.55000000000000004">
      <c r="A418">
        <v>18267</v>
      </c>
      <c r="B418" s="68">
        <v>44069</v>
      </c>
      <c r="C418" t="s">
        <v>438</v>
      </c>
      <c r="D418" t="s">
        <v>437</v>
      </c>
      <c r="E418">
        <v>62.130001068115234</v>
      </c>
      <c r="F418">
        <v>2.4571267887949944E-2</v>
      </c>
      <c r="G418" s="73">
        <f t="shared" si="6"/>
        <v>2.4571267887949944E-2</v>
      </c>
      <c r="H418" s="73">
        <f>VLOOKUP($B418,Dell_FF_factors!$A$2:$E$506,2,FALSE)</f>
        <v>0.01</v>
      </c>
      <c r="I418" s="73">
        <f>VLOOKUP($B418,Dell_FF_factors!$A$2:$E$506,3,FALSE)</f>
        <v>-1.11E-2</v>
      </c>
      <c r="J418" s="73">
        <f>VLOOKUP($B418,Dell_FF_factors!$A$2:$E$506,4,FALSE)</f>
        <v>-1.7399999999999999E-2</v>
      </c>
      <c r="K418" s="73">
        <f>VLOOKUP($B418,Dell_FF_factors!$A$2:$E$506,5,FALSE)</f>
        <v>0</v>
      </c>
    </row>
    <row r="419" spans="1:11" x14ac:dyDescent="0.55000000000000004">
      <c r="A419">
        <v>18267</v>
      </c>
      <c r="B419" s="68">
        <v>44070</v>
      </c>
      <c r="C419" t="s">
        <v>438</v>
      </c>
      <c r="D419" t="s">
        <v>437</v>
      </c>
      <c r="E419">
        <v>62.430000305175781</v>
      </c>
      <c r="F419">
        <v>4.8285727389156818E-3</v>
      </c>
      <c r="G419" s="73">
        <f t="shared" si="6"/>
        <v>4.8285727389156818E-3</v>
      </c>
      <c r="H419" s="73">
        <f>VLOOKUP($B419,Dell_FF_factors!$A$2:$E$506,2,FALSE)</f>
        <v>1.8E-3</v>
      </c>
      <c r="I419" s="73">
        <f>VLOOKUP($B419,Dell_FF_factors!$A$2:$E$506,3,FALSE)</f>
        <v>-3.5999999999999999E-3</v>
      </c>
      <c r="J419" s="73">
        <f>VLOOKUP($B419,Dell_FF_factors!$A$2:$E$506,4,FALSE)</f>
        <v>9.7999999999999997E-3</v>
      </c>
      <c r="K419" s="73">
        <f>VLOOKUP($B419,Dell_FF_factors!$A$2:$E$506,5,FALSE)</f>
        <v>0</v>
      </c>
    </row>
    <row r="420" spans="1:11" x14ac:dyDescent="0.55000000000000004">
      <c r="A420">
        <v>18267</v>
      </c>
      <c r="B420" s="68">
        <v>44071</v>
      </c>
      <c r="C420" t="s">
        <v>438</v>
      </c>
      <c r="D420" t="s">
        <v>437</v>
      </c>
      <c r="E420">
        <v>66.209999084472656</v>
      </c>
      <c r="F420">
        <v>6.054779514670372E-2</v>
      </c>
      <c r="G420" s="73">
        <f t="shared" si="6"/>
        <v>6.054779514670372E-2</v>
      </c>
      <c r="H420" s="73">
        <f>VLOOKUP($B420,Dell_FF_factors!$A$2:$E$506,2,FALSE)</f>
        <v>6.9999999999999993E-3</v>
      </c>
      <c r="I420" s="73">
        <f>VLOOKUP($B420,Dell_FF_factors!$A$2:$E$506,3,FALSE)</f>
        <v>3.0000000000000001E-3</v>
      </c>
      <c r="J420" s="73">
        <f>VLOOKUP($B420,Dell_FF_factors!$A$2:$E$506,4,FALSE)</f>
        <v>-2.2000000000000001E-3</v>
      </c>
      <c r="K420" s="73">
        <f>VLOOKUP($B420,Dell_FF_factors!$A$2:$E$506,5,FALSE)</f>
        <v>0</v>
      </c>
    </row>
    <row r="421" spans="1:11" x14ac:dyDescent="0.55000000000000004">
      <c r="A421">
        <v>18267</v>
      </c>
      <c r="B421" s="68">
        <v>44074</v>
      </c>
      <c r="C421" t="s">
        <v>438</v>
      </c>
      <c r="D421" t="s">
        <v>437</v>
      </c>
      <c r="E421">
        <v>66.080001831054688</v>
      </c>
      <c r="F421">
        <v>-1.9634081982076168E-3</v>
      </c>
      <c r="G421" s="73">
        <f t="shared" si="6"/>
        <v>-1.9634081982076168E-3</v>
      </c>
      <c r="H421" s="73">
        <f>VLOOKUP($B421,Dell_FF_factors!$A$2:$E$506,2,FALSE)</f>
        <v>-4.0000000000000002E-4</v>
      </c>
      <c r="I421" s="73">
        <f>VLOOKUP($B421,Dell_FF_factors!$A$2:$E$506,3,FALSE)</f>
        <v>-4.4000000000000003E-3</v>
      </c>
      <c r="J421" s="73">
        <f>VLOOKUP($B421,Dell_FF_factors!$A$2:$E$506,4,FALSE)</f>
        <v>-1.7500000000000002E-2</v>
      </c>
      <c r="K421" s="73">
        <f>VLOOKUP($B421,Dell_FF_factors!$A$2:$E$506,5,FALSE)</f>
        <v>0</v>
      </c>
    </row>
    <row r="422" spans="1:11" x14ac:dyDescent="0.55000000000000004">
      <c r="A422">
        <v>18267</v>
      </c>
      <c r="B422" s="68">
        <v>44075</v>
      </c>
      <c r="C422" t="s">
        <v>438</v>
      </c>
      <c r="D422" t="s">
        <v>437</v>
      </c>
      <c r="E422">
        <v>66.370002746582031</v>
      </c>
      <c r="F422">
        <v>4.3886336497962475E-3</v>
      </c>
      <c r="G422" s="73">
        <f t="shared" si="6"/>
        <v>4.3886336497962475E-3</v>
      </c>
      <c r="H422" s="73">
        <f>VLOOKUP($B422,Dell_FF_factors!$A$2:$E$506,2,FALSE)</f>
        <v>9.1999999999999998E-3</v>
      </c>
      <c r="I422" s="73">
        <f>VLOOKUP($B422,Dell_FF_factors!$A$2:$E$506,3,FALSE)</f>
        <v>4.8999999999999998E-3</v>
      </c>
      <c r="J422" s="73">
        <f>VLOOKUP($B422,Dell_FF_factors!$A$2:$E$506,4,FALSE)</f>
        <v>-3.3E-3</v>
      </c>
      <c r="K422" s="73">
        <f>VLOOKUP($B422,Dell_FF_factors!$A$2:$E$506,5,FALSE)</f>
        <v>0</v>
      </c>
    </row>
    <row r="423" spans="1:11" x14ac:dyDescent="0.55000000000000004">
      <c r="A423">
        <v>18267</v>
      </c>
      <c r="B423" s="68">
        <v>44076</v>
      </c>
      <c r="C423" t="s">
        <v>438</v>
      </c>
      <c r="D423" t="s">
        <v>437</v>
      </c>
      <c r="E423">
        <v>68.470001220703125</v>
      </c>
      <c r="F423">
        <v>3.1640775501728058E-2</v>
      </c>
      <c r="G423" s="73">
        <f t="shared" si="6"/>
        <v>3.1640775501728058E-2</v>
      </c>
      <c r="H423" s="73">
        <f>VLOOKUP($B423,Dell_FF_factors!$A$2:$E$506,2,FALSE)</f>
        <v>1.2699999999999999E-2</v>
      </c>
      <c r="I423" s="73">
        <f>VLOOKUP($B423,Dell_FF_factors!$A$2:$E$506,3,FALSE)</f>
        <v>-5.1999999999999998E-3</v>
      </c>
      <c r="J423" s="73">
        <f>VLOOKUP($B423,Dell_FF_factors!$A$2:$E$506,4,FALSE)</f>
        <v>-4.3E-3</v>
      </c>
      <c r="K423" s="73">
        <f>VLOOKUP($B423,Dell_FF_factors!$A$2:$E$506,5,FALSE)</f>
        <v>0</v>
      </c>
    </row>
    <row r="424" spans="1:11" x14ac:dyDescent="0.55000000000000004">
      <c r="A424">
        <v>18267</v>
      </c>
      <c r="B424" s="68">
        <v>44077</v>
      </c>
      <c r="C424" t="s">
        <v>438</v>
      </c>
      <c r="D424" t="s">
        <v>437</v>
      </c>
      <c r="E424">
        <v>65.540000915527344</v>
      </c>
      <c r="F424">
        <v>-4.2792469263076782E-2</v>
      </c>
      <c r="G424" s="73">
        <f t="shared" si="6"/>
        <v>-4.2792469263076782E-2</v>
      </c>
      <c r="H424" s="73">
        <f>VLOOKUP($B424,Dell_FF_factors!$A$2:$E$506,2,FALSE)</f>
        <v>-3.7000000000000005E-2</v>
      </c>
      <c r="I424" s="73">
        <f>VLOOKUP($B424,Dell_FF_factors!$A$2:$E$506,3,FALSE)</f>
        <v>-2.5000000000000001E-3</v>
      </c>
      <c r="J424" s="73">
        <f>VLOOKUP($B424,Dell_FF_factors!$A$2:$E$506,4,FALSE)</f>
        <v>2.5699999999999997E-2</v>
      </c>
      <c r="K424" s="73">
        <f>VLOOKUP($B424,Dell_FF_factors!$A$2:$E$506,5,FALSE)</f>
        <v>0</v>
      </c>
    </row>
    <row r="425" spans="1:11" x14ac:dyDescent="0.55000000000000004">
      <c r="A425">
        <v>18267</v>
      </c>
      <c r="B425" s="68">
        <v>44078</v>
      </c>
      <c r="C425" t="s">
        <v>438</v>
      </c>
      <c r="D425" t="s">
        <v>437</v>
      </c>
      <c r="E425">
        <v>64.650001525878906</v>
      </c>
      <c r="F425">
        <v>-1.3579484075307846E-2</v>
      </c>
      <c r="G425" s="73">
        <f t="shared" si="6"/>
        <v>-1.3579484075307846E-2</v>
      </c>
      <c r="H425" s="73">
        <f>VLOOKUP($B425,Dell_FF_factors!$A$2:$E$506,2,FALSE)</f>
        <v>-8.6999999999999994E-3</v>
      </c>
      <c r="I425" s="73">
        <f>VLOOKUP($B425,Dell_FF_factors!$A$2:$E$506,3,FALSE)</f>
        <v>-2E-3</v>
      </c>
      <c r="J425" s="73">
        <f>VLOOKUP($B425,Dell_FF_factors!$A$2:$E$506,4,FALSE)</f>
        <v>2.0899999999999998E-2</v>
      </c>
      <c r="K425" s="73">
        <f>VLOOKUP($B425,Dell_FF_factors!$A$2:$E$506,5,FALSE)</f>
        <v>0</v>
      </c>
    </row>
    <row r="426" spans="1:11" x14ac:dyDescent="0.55000000000000004">
      <c r="A426">
        <v>18267</v>
      </c>
      <c r="B426" s="68">
        <v>44082</v>
      </c>
      <c r="C426" t="s">
        <v>438</v>
      </c>
      <c r="D426" t="s">
        <v>437</v>
      </c>
      <c r="E426">
        <v>64.150001525878906</v>
      </c>
      <c r="F426">
        <v>-7.7339517883956432E-3</v>
      </c>
      <c r="G426" s="73">
        <f t="shared" si="6"/>
        <v>-7.7339517883956432E-3</v>
      </c>
      <c r="H426" s="73">
        <f>VLOOKUP($B426,Dell_FF_factors!$A$2:$E$506,2,FALSE)</f>
        <v>-2.9100000000000001E-2</v>
      </c>
      <c r="I426" s="73">
        <f>VLOOKUP($B426,Dell_FF_factors!$A$2:$E$506,3,FALSE)</f>
        <v>6.5000000000000006E-3</v>
      </c>
      <c r="J426" s="73">
        <f>VLOOKUP($B426,Dell_FF_factors!$A$2:$E$506,4,FALSE)</f>
        <v>-1.8E-3</v>
      </c>
      <c r="K426" s="73">
        <f>VLOOKUP($B426,Dell_FF_factors!$A$2:$E$506,5,FALSE)</f>
        <v>0</v>
      </c>
    </row>
    <row r="427" spans="1:11" x14ac:dyDescent="0.55000000000000004">
      <c r="A427">
        <v>18267</v>
      </c>
      <c r="B427" s="68">
        <v>44083</v>
      </c>
      <c r="C427" t="s">
        <v>438</v>
      </c>
      <c r="D427" t="s">
        <v>437</v>
      </c>
      <c r="E427">
        <v>66.839996337890625</v>
      </c>
      <c r="F427">
        <v>4.1932888329029083E-2</v>
      </c>
      <c r="G427" s="73">
        <f t="shared" si="6"/>
        <v>4.1932888329029083E-2</v>
      </c>
      <c r="H427" s="73">
        <f>VLOOKUP($B427,Dell_FF_factors!$A$2:$E$506,2,FALSE)</f>
        <v>2.07E-2</v>
      </c>
      <c r="I427" s="73">
        <f>VLOOKUP($B427,Dell_FF_factors!$A$2:$E$506,3,FALSE)</f>
        <v>-1.6000000000000001E-3</v>
      </c>
      <c r="J427" s="73">
        <f>VLOOKUP($B427,Dell_FF_factors!$A$2:$E$506,4,FALSE)</f>
        <v>-1.9599999999999999E-2</v>
      </c>
      <c r="K427" s="73">
        <f>VLOOKUP($B427,Dell_FF_factors!$A$2:$E$506,5,FALSE)</f>
        <v>0</v>
      </c>
    </row>
    <row r="428" spans="1:11" x14ac:dyDescent="0.55000000000000004">
      <c r="A428">
        <v>18267</v>
      </c>
      <c r="B428" s="68">
        <v>44084</v>
      </c>
      <c r="C428" t="s">
        <v>438</v>
      </c>
      <c r="D428" t="s">
        <v>437</v>
      </c>
      <c r="E428">
        <v>65.44000244140625</v>
      </c>
      <c r="F428">
        <v>-2.0945452153682709E-2</v>
      </c>
      <c r="G428" s="73">
        <f t="shared" si="6"/>
        <v>-2.0945452153682709E-2</v>
      </c>
      <c r="H428" s="73">
        <f>VLOOKUP($B428,Dell_FF_factors!$A$2:$E$506,2,FALSE)</f>
        <v>-1.6399999999999998E-2</v>
      </c>
      <c r="I428" s="73">
        <f>VLOOKUP($B428,Dell_FF_factors!$A$2:$E$506,3,FALSE)</f>
        <v>3.2000000000000002E-3</v>
      </c>
      <c r="J428" s="73">
        <f>VLOOKUP($B428,Dell_FF_factors!$A$2:$E$506,4,FALSE)</f>
        <v>-5.0000000000000001E-4</v>
      </c>
      <c r="K428" s="73">
        <f>VLOOKUP($B428,Dell_FF_factors!$A$2:$E$506,5,FALSE)</f>
        <v>0</v>
      </c>
    </row>
    <row r="429" spans="1:11" x14ac:dyDescent="0.55000000000000004">
      <c r="A429">
        <v>18267</v>
      </c>
      <c r="B429" s="68">
        <v>44085</v>
      </c>
      <c r="C429" t="s">
        <v>438</v>
      </c>
      <c r="D429" t="s">
        <v>437</v>
      </c>
      <c r="E429">
        <v>66.389999389648438</v>
      </c>
      <c r="F429">
        <v>1.4517067931592464E-2</v>
      </c>
      <c r="G429" s="73">
        <f t="shared" si="6"/>
        <v>1.4517067931592464E-2</v>
      </c>
      <c r="H429" s="73">
        <f>VLOOKUP($B429,Dell_FF_factors!$A$2:$E$506,2,FALSE)</f>
        <v>-5.9999999999999995E-4</v>
      </c>
      <c r="I429" s="73">
        <f>VLOOKUP($B429,Dell_FF_factors!$A$2:$E$506,3,FALSE)</f>
        <v>-8.3999999999999995E-3</v>
      </c>
      <c r="J429" s="73">
        <f>VLOOKUP($B429,Dell_FF_factors!$A$2:$E$506,4,FALSE)</f>
        <v>9.1000000000000004E-3</v>
      </c>
      <c r="K429" s="73">
        <f>VLOOKUP($B429,Dell_FF_factors!$A$2:$E$506,5,FALSE)</f>
        <v>0</v>
      </c>
    </row>
    <row r="430" spans="1:11" x14ac:dyDescent="0.55000000000000004">
      <c r="A430">
        <v>18267</v>
      </c>
      <c r="B430" s="68">
        <v>44088</v>
      </c>
      <c r="C430" t="s">
        <v>438</v>
      </c>
      <c r="D430" t="s">
        <v>437</v>
      </c>
      <c r="E430">
        <v>66.849998474121094</v>
      </c>
      <c r="F430">
        <v>6.9287405349314213E-3</v>
      </c>
      <c r="G430" s="73">
        <f t="shared" si="6"/>
        <v>6.9287405349314213E-3</v>
      </c>
      <c r="H430" s="73">
        <f>VLOOKUP($B430,Dell_FF_factors!$A$2:$E$506,2,FALSE)</f>
        <v>1.5900000000000001E-2</v>
      </c>
      <c r="I430" s="73">
        <f>VLOOKUP($B430,Dell_FF_factors!$A$2:$E$506,3,FALSE)</f>
        <v>1.1399999999999999E-2</v>
      </c>
      <c r="J430" s="73">
        <f>VLOOKUP($B430,Dell_FF_factors!$A$2:$E$506,4,FALSE)</f>
        <v>-7.8000000000000005E-3</v>
      </c>
      <c r="K430" s="73">
        <f>VLOOKUP($B430,Dell_FF_factors!$A$2:$E$506,5,FALSE)</f>
        <v>0</v>
      </c>
    </row>
    <row r="431" spans="1:11" x14ac:dyDescent="0.55000000000000004">
      <c r="A431">
        <v>18267</v>
      </c>
      <c r="B431" s="68">
        <v>44089</v>
      </c>
      <c r="C431" t="s">
        <v>438</v>
      </c>
      <c r="D431" t="s">
        <v>437</v>
      </c>
      <c r="E431">
        <v>67.099998474121094</v>
      </c>
      <c r="F431">
        <v>3.7397157866507769E-3</v>
      </c>
      <c r="G431" s="73">
        <f t="shared" si="6"/>
        <v>3.7397157866507769E-3</v>
      </c>
      <c r="H431" s="73">
        <f>VLOOKUP($B431,Dell_FF_factors!$A$2:$E$506,2,FALSE)</f>
        <v>5.6999999999999993E-3</v>
      </c>
      <c r="I431" s="73">
        <f>VLOOKUP($B431,Dell_FF_factors!$A$2:$E$506,3,FALSE)</f>
        <v>-2.8000000000000004E-3</v>
      </c>
      <c r="J431" s="73">
        <f>VLOOKUP($B431,Dell_FF_factors!$A$2:$E$506,4,FALSE)</f>
        <v>-1.4199999999999999E-2</v>
      </c>
      <c r="K431" s="73">
        <f>VLOOKUP($B431,Dell_FF_factors!$A$2:$E$506,5,FALSE)</f>
        <v>0</v>
      </c>
    </row>
    <row r="432" spans="1:11" x14ac:dyDescent="0.55000000000000004">
      <c r="A432">
        <v>18267</v>
      </c>
      <c r="B432" s="68">
        <v>44090</v>
      </c>
      <c r="C432" t="s">
        <v>438</v>
      </c>
      <c r="D432" t="s">
        <v>437</v>
      </c>
      <c r="E432">
        <v>67.370002746582031</v>
      </c>
      <c r="F432">
        <v>4.0239086374640465E-3</v>
      </c>
      <c r="G432" s="73">
        <f t="shared" si="6"/>
        <v>4.0239086374640465E-3</v>
      </c>
      <c r="H432" s="73">
        <f>VLOOKUP($B432,Dell_FF_factors!$A$2:$E$506,2,FALSE)</f>
        <v>-3.9000000000000003E-3</v>
      </c>
      <c r="I432" s="73">
        <f>VLOOKUP($B432,Dell_FF_factors!$A$2:$E$506,3,FALSE)</f>
        <v>7.0999999999999995E-3</v>
      </c>
      <c r="J432" s="73">
        <f>VLOOKUP($B432,Dell_FF_factors!$A$2:$E$506,4,FALSE)</f>
        <v>1.34E-2</v>
      </c>
      <c r="K432" s="73">
        <f>VLOOKUP($B432,Dell_FF_factors!$A$2:$E$506,5,FALSE)</f>
        <v>0</v>
      </c>
    </row>
    <row r="433" spans="1:11" x14ac:dyDescent="0.55000000000000004">
      <c r="A433">
        <v>18267</v>
      </c>
      <c r="B433" s="68">
        <v>44091</v>
      </c>
      <c r="C433" t="s">
        <v>438</v>
      </c>
      <c r="D433" t="s">
        <v>437</v>
      </c>
      <c r="E433">
        <v>66.55999755859375</v>
      </c>
      <c r="F433">
        <v>-1.2023231945931911E-2</v>
      </c>
      <c r="G433" s="73">
        <f t="shared" si="6"/>
        <v>-1.2023231945931911E-2</v>
      </c>
      <c r="H433" s="73">
        <f>VLOOKUP($B433,Dell_FF_factors!$A$2:$E$506,2,FALSE)</f>
        <v>-8.5000000000000006E-3</v>
      </c>
      <c r="I433" s="73">
        <f>VLOOKUP($B433,Dell_FF_factors!$A$2:$E$506,3,FALSE)</f>
        <v>3.7000000000000002E-3</v>
      </c>
      <c r="J433" s="73">
        <f>VLOOKUP($B433,Dell_FF_factors!$A$2:$E$506,4,FALSE)</f>
        <v>1.9E-3</v>
      </c>
      <c r="K433" s="73">
        <f>VLOOKUP($B433,Dell_FF_factors!$A$2:$E$506,5,FALSE)</f>
        <v>0</v>
      </c>
    </row>
    <row r="434" spans="1:11" x14ac:dyDescent="0.55000000000000004">
      <c r="A434">
        <v>18267</v>
      </c>
      <c r="B434" s="68">
        <v>44092</v>
      </c>
      <c r="C434" t="s">
        <v>438</v>
      </c>
      <c r="D434" t="s">
        <v>437</v>
      </c>
      <c r="E434">
        <v>66.370002746582031</v>
      </c>
      <c r="F434">
        <v>-2.8544894885271788E-3</v>
      </c>
      <c r="G434" s="73">
        <f t="shared" si="6"/>
        <v>-2.8544894885271788E-3</v>
      </c>
      <c r="H434" s="73">
        <f>VLOOKUP($B434,Dell_FF_factors!$A$2:$E$506,2,FALSE)</f>
        <v>-8.8000000000000005E-3</v>
      </c>
      <c r="I434" s="73">
        <f>VLOOKUP($B434,Dell_FF_factors!$A$2:$E$506,3,FALSE)</f>
        <v>7.4999999999999997E-3</v>
      </c>
      <c r="J434" s="73">
        <f>VLOOKUP($B434,Dell_FF_factors!$A$2:$E$506,4,FALSE)</f>
        <v>-1.8E-3</v>
      </c>
      <c r="K434" s="73">
        <f>VLOOKUP($B434,Dell_FF_factors!$A$2:$E$506,5,FALSE)</f>
        <v>0</v>
      </c>
    </row>
    <row r="435" spans="1:11" x14ac:dyDescent="0.55000000000000004">
      <c r="A435">
        <v>18267</v>
      </c>
      <c r="B435" s="68">
        <v>44095</v>
      </c>
      <c r="C435" t="s">
        <v>438</v>
      </c>
      <c r="D435" t="s">
        <v>437</v>
      </c>
      <c r="E435">
        <v>65.5</v>
      </c>
      <c r="F435">
        <v>-1.3108372688293457E-2</v>
      </c>
      <c r="G435" s="73">
        <f t="shared" si="6"/>
        <v>-1.3108372688293457E-2</v>
      </c>
      <c r="H435" s="73">
        <f>VLOOKUP($B435,Dell_FF_factors!$A$2:$E$506,2,FALSE)</f>
        <v>-1.0800000000000001E-2</v>
      </c>
      <c r="I435" s="73">
        <f>VLOOKUP($B435,Dell_FF_factors!$A$2:$E$506,3,FALSE)</f>
        <v>-1.9099999999999999E-2</v>
      </c>
      <c r="J435" s="73">
        <f>VLOOKUP($B435,Dell_FF_factors!$A$2:$E$506,4,FALSE)</f>
        <v>-1.9099999999999999E-2</v>
      </c>
      <c r="K435" s="73">
        <f>VLOOKUP($B435,Dell_FF_factors!$A$2:$E$506,5,FALSE)</f>
        <v>0</v>
      </c>
    </row>
    <row r="436" spans="1:11" x14ac:dyDescent="0.55000000000000004">
      <c r="A436">
        <v>18267</v>
      </c>
      <c r="B436" s="68">
        <v>44096</v>
      </c>
      <c r="C436" t="s">
        <v>438</v>
      </c>
      <c r="D436" t="s">
        <v>437</v>
      </c>
      <c r="E436">
        <v>66.30999755859375</v>
      </c>
      <c r="F436">
        <v>1.2366374954581261E-2</v>
      </c>
      <c r="G436" s="73">
        <f t="shared" si="6"/>
        <v>1.2366374954581261E-2</v>
      </c>
      <c r="H436" s="73">
        <f>VLOOKUP($B436,Dell_FF_factors!$A$2:$E$506,2,FALSE)</f>
        <v>1.0200000000000001E-2</v>
      </c>
      <c r="I436" s="73">
        <f>VLOOKUP($B436,Dell_FF_factors!$A$2:$E$506,3,FALSE)</f>
        <v>-1.1999999999999999E-3</v>
      </c>
      <c r="J436" s="73">
        <f>VLOOKUP($B436,Dell_FF_factors!$A$2:$E$506,4,FALSE)</f>
        <v>-1.6500000000000001E-2</v>
      </c>
      <c r="K436" s="73">
        <f>VLOOKUP($B436,Dell_FF_factors!$A$2:$E$506,5,FALSE)</f>
        <v>0</v>
      </c>
    </row>
    <row r="437" spans="1:11" x14ac:dyDescent="0.55000000000000004">
      <c r="A437">
        <v>18267</v>
      </c>
      <c r="B437" s="68">
        <v>44097</v>
      </c>
      <c r="C437" t="s">
        <v>438</v>
      </c>
      <c r="D437" t="s">
        <v>437</v>
      </c>
      <c r="E437">
        <v>65.610000610351563</v>
      </c>
      <c r="F437">
        <v>-1.0556431487202644E-2</v>
      </c>
      <c r="G437" s="73">
        <f t="shared" si="6"/>
        <v>-1.0556431487202644E-2</v>
      </c>
      <c r="H437" s="73">
        <f>VLOOKUP($B437,Dell_FF_factors!$A$2:$E$506,2,FALSE)</f>
        <v>-2.4799999999999999E-2</v>
      </c>
      <c r="I437" s="73">
        <f>VLOOKUP($B437,Dell_FF_factors!$A$2:$E$506,3,FALSE)</f>
        <v>-6.8999999999999999E-3</v>
      </c>
      <c r="J437" s="73">
        <f>VLOOKUP($B437,Dell_FF_factors!$A$2:$E$506,4,FALSE)</f>
        <v>1.7000000000000001E-3</v>
      </c>
      <c r="K437" s="73">
        <f>VLOOKUP($B437,Dell_FF_factors!$A$2:$E$506,5,FALSE)</f>
        <v>0</v>
      </c>
    </row>
    <row r="438" spans="1:11" x14ac:dyDescent="0.55000000000000004">
      <c r="A438">
        <v>18267</v>
      </c>
      <c r="B438" s="68">
        <v>44098</v>
      </c>
      <c r="C438" t="s">
        <v>438</v>
      </c>
      <c r="D438" t="s">
        <v>437</v>
      </c>
      <c r="E438">
        <v>65.370002746582031</v>
      </c>
      <c r="F438">
        <v>-3.6579463630914688E-3</v>
      </c>
      <c r="G438" s="73">
        <f t="shared" si="6"/>
        <v>-3.6579463630914688E-3</v>
      </c>
      <c r="H438" s="73">
        <f>VLOOKUP($B438,Dell_FF_factors!$A$2:$E$506,2,FALSE)</f>
        <v>2.5000000000000001E-3</v>
      </c>
      <c r="I438" s="73">
        <f>VLOOKUP($B438,Dell_FF_factors!$A$2:$E$506,3,FALSE)</f>
        <v>-2.0999999999999999E-3</v>
      </c>
      <c r="J438" s="73">
        <f>VLOOKUP($B438,Dell_FF_factors!$A$2:$E$506,4,FALSE)</f>
        <v>3.2000000000000002E-3</v>
      </c>
      <c r="K438" s="73">
        <f>VLOOKUP($B438,Dell_FF_factors!$A$2:$E$506,5,FALSE)</f>
        <v>0</v>
      </c>
    </row>
    <row r="439" spans="1:11" x14ac:dyDescent="0.55000000000000004">
      <c r="A439">
        <v>18267</v>
      </c>
      <c r="B439" s="68">
        <v>44099</v>
      </c>
      <c r="C439" t="s">
        <v>438</v>
      </c>
      <c r="D439" t="s">
        <v>437</v>
      </c>
      <c r="E439">
        <v>65.720001220703125</v>
      </c>
      <c r="F439">
        <v>5.3541143424808979E-3</v>
      </c>
      <c r="G439" s="73">
        <f t="shared" si="6"/>
        <v>5.3541143424808979E-3</v>
      </c>
      <c r="H439" s="73">
        <f>VLOOKUP($B439,Dell_FF_factors!$A$2:$E$506,2,FALSE)</f>
        <v>1.72E-2</v>
      </c>
      <c r="I439" s="73">
        <f>VLOOKUP($B439,Dell_FF_factors!$A$2:$E$506,3,FALSE)</f>
        <v>1.2999999999999999E-3</v>
      </c>
      <c r="J439" s="73">
        <f>VLOOKUP($B439,Dell_FF_factors!$A$2:$E$506,4,FALSE)</f>
        <v>-1.3500000000000002E-2</v>
      </c>
      <c r="K439" s="73">
        <f>VLOOKUP($B439,Dell_FF_factors!$A$2:$E$506,5,FALSE)</f>
        <v>0</v>
      </c>
    </row>
    <row r="440" spans="1:11" x14ac:dyDescent="0.55000000000000004">
      <c r="A440">
        <v>18267</v>
      </c>
      <c r="B440" s="68">
        <v>44102</v>
      </c>
      <c r="C440" t="s">
        <v>438</v>
      </c>
      <c r="D440" t="s">
        <v>437</v>
      </c>
      <c r="E440">
        <v>67.30999755859375</v>
      </c>
      <c r="F440">
        <v>2.4193491786718369E-2</v>
      </c>
      <c r="G440" s="73">
        <f t="shared" si="6"/>
        <v>2.4193491786718369E-2</v>
      </c>
      <c r="H440" s="73">
        <f>VLOOKUP($B440,Dell_FF_factors!$A$2:$E$506,2,FALSE)</f>
        <v>1.66E-2</v>
      </c>
      <c r="I440" s="73">
        <f>VLOOKUP($B440,Dell_FF_factors!$A$2:$E$506,3,FALSE)</f>
        <v>7.0999999999999995E-3</v>
      </c>
      <c r="J440" s="73">
        <f>VLOOKUP($B440,Dell_FF_factors!$A$2:$E$506,4,FALSE)</f>
        <v>1.0200000000000001E-2</v>
      </c>
      <c r="K440" s="73">
        <f>VLOOKUP($B440,Dell_FF_factors!$A$2:$E$506,5,FALSE)</f>
        <v>0</v>
      </c>
    </row>
    <row r="441" spans="1:11" x14ac:dyDescent="0.55000000000000004">
      <c r="A441">
        <v>18267</v>
      </c>
      <c r="B441" s="68">
        <v>44103</v>
      </c>
      <c r="C441" t="s">
        <v>438</v>
      </c>
      <c r="D441" t="s">
        <v>437</v>
      </c>
      <c r="E441">
        <v>68.400001525878906</v>
      </c>
      <c r="F441">
        <v>1.619379036128521E-2</v>
      </c>
      <c r="G441" s="73">
        <f t="shared" si="6"/>
        <v>1.619379036128521E-2</v>
      </c>
      <c r="H441" s="73">
        <f>VLOOKUP($B441,Dell_FF_factors!$A$2:$E$506,2,FALSE)</f>
        <v>-4.1999999999999997E-3</v>
      </c>
      <c r="I441" s="73">
        <f>VLOOKUP($B441,Dell_FF_factors!$A$2:$E$506,3,FALSE)</f>
        <v>7.4999999999999997E-3</v>
      </c>
      <c r="J441" s="73">
        <f>VLOOKUP($B441,Dell_FF_factors!$A$2:$E$506,4,FALSE)</f>
        <v>-1.3000000000000001E-2</v>
      </c>
      <c r="K441" s="73">
        <f>VLOOKUP($B441,Dell_FF_factors!$A$2:$E$506,5,FALSE)</f>
        <v>0</v>
      </c>
    </row>
    <row r="442" spans="1:11" x14ac:dyDescent="0.55000000000000004">
      <c r="A442">
        <v>18267</v>
      </c>
      <c r="B442" s="68">
        <v>44104</v>
      </c>
      <c r="C442" t="s">
        <v>438</v>
      </c>
      <c r="D442" t="s">
        <v>437</v>
      </c>
      <c r="E442">
        <v>67.69000244140625</v>
      </c>
      <c r="F442">
        <v>-1.0380103252828121E-2</v>
      </c>
      <c r="G442" s="73">
        <f t="shared" si="6"/>
        <v>-1.0380103252828121E-2</v>
      </c>
      <c r="H442" s="73">
        <f>VLOOKUP($B442,Dell_FF_factors!$A$2:$E$506,2,FALSE)</f>
        <v>7.9000000000000008E-3</v>
      </c>
      <c r="I442" s="73">
        <f>VLOOKUP($B442,Dell_FF_factors!$A$2:$E$506,3,FALSE)</f>
        <v>-6.8999999999999999E-3</v>
      </c>
      <c r="J442" s="73">
        <f>VLOOKUP($B442,Dell_FF_factors!$A$2:$E$506,4,FALSE)</f>
        <v>1.8E-3</v>
      </c>
      <c r="K442" s="73">
        <f>VLOOKUP($B442,Dell_FF_factors!$A$2:$E$506,5,FALSE)</f>
        <v>0</v>
      </c>
    </row>
    <row r="443" spans="1:11" x14ac:dyDescent="0.55000000000000004">
      <c r="A443">
        <v>18267</v>
      </c>
      <c r="B443" s="68">
        <v>44105</v>
      </c>
      <c r="C443" t="s">
        <v>438</v>
      </c>
      <c r="D443" t="s">
        <v>437</v>
      </c>
      <c r="E443">
        <v>67.540000915527344</v>
      </c>
      <c r="F443">
        <v>-2.2160070948302746E-3</v>
      </c>
      <c r="G443" s="73">
        <f t="shared" si="6"/>
        <v>-2.2160070948302746E-3</v>
      </c>
      <c r="H443" s="73">
        <f>VLOOKUP($B443,Dell_FF_factors!$A$2:$E$506,2,FALSE)</f>
        <v>7.9000000000000008E-3</v>
      </c>
      <c r="I443" s="73">
        <f>VLOOKUP($B443,Dell_FF_factors!$A$2:$E$506,3,FALSE)</f>
        <v>1.06E-2</v>
      </c>
      <c r="J443" s="73">
        <f>VLOOKUP($B443,Dell_FF_factors!$A$2:$E$506,4,FALSE)</f>
        <v>-5.6999999999999993E-3</v>
      </c>
      <c r="K443" s="73">
        <f>VLOOKUP($B443,Dell_FF_factors!$A$2:$E$506,5,FALSE)</f>
        <v>0</v>
      </c>
    </row>
    <row r="444" spans="1:11" x14ac:dyDescent="0.55000000000000004">
      <c r="A444">
        <v>18267</v>
      </c>
      <c r="B444" s="68">
        <v>44106</v>
      </c>
      <c r="C444" t="s">
        <v>438</v>
      </c>
      <c r="D444" t="s">
        <v>437</v>
      </c>
      <c r="E444">
        <v>67.160003662109375</v>
      </c>
      <c r="F444">
        <v>-5.626254715025425E-3</v>
      </c>
      <c r="G444" s="73">
        <f t="shared" si="6"/>
        <v>-5.626254715025425E-3</v>
      </c>
      <c r="H444" s="73">
        <f>VLOOKUP($B444,Dell_FF_factors!$A$2:$E$506,2,FALSE)</f>
        <v>-9.5999999999999992E-3</v>
      </c>
      <c r="I444" s="73">
        <f>VLOOKUP($B444,Dell_FF_factors!$A$2:$E$506,3,FALSE)</f>
        <v>1.0800000000000001E-2</v>
      </c>
      <c r="J444" s="73">
        <f>VLOOKUP($B444,Dell_FF_factors!$A$2:$E$506,4,FALSE)</f>
        <v>2.4399999999999998E-2</v>
      </c>
      <c r="K444" s="73">
        <f>VLOOKUP($B444,Dell_FF_factors!$A$2:$E$506,5,FALSE)</f>
        <v>0</v>
      </c>
    </row>
    <row r="445" spans="1:11" x14ac:dyDescent="0.55000000000000004">
      <c r="A445">
        <v>18267</v>
      </c>
      <c r="B445" s="68">
        <v>44109</v>
      </c>
      <c r="C445" t="s">
        <v>438</v>
      </c>
      <c r="D445" t="s">
        <v>437</v>
      </c>
      <c r="E445">
        <v>68.209999084472656</v>
      </c>
      <c r="F445">
        <v>1.5634236857295036E-2</v>
      </c>
      <c r="G445" s="73">
        <f t="shared" si="6"/>
        <v>1.5634236857295036E-2</v>
      </c>
      <c r="H445" s="73">
        <f>VLOOKUP($B445,Dell_FF_factors!$A$2:$E$506,2,FALSE)</f>
        <v>1.9299999999999998E-2</v>
      </c>
      <c r="I445" s="73">
        <f>VLOOKUP($B445,Dell_FF_factors!$A$2:$E$506,3,FALSE)</f>
        <v>9.8999999999999991E-3</v>
      </c>
      <c r="J445" s="73">
        <f>VLOOKUP($B445,Dell_FF_factors!$A$2:$E$506,4,FALSE)</f>
        <v>-1E-3</v>
      </c>
      <c r="K445" s="73">
        <f>VLOOKUP($B445,Dell_FF_factors!$A$2:$E$506,5,FALSE)</f>
        <v>0</v>
      </c>
    </row>
    <row r="446" spans="1:11" x14ac:dyDescent="0.55000000000000004">
      <c r="A446">
        <v>18267</v>
      </c>
      <c r="B446" s="68">
        <v>44110</v>
      </c>
      <c r="C446" t="s">
        <v>438</v>
      </c>
      <c r="D446" t="s">
        <v>437</v>
      </c>
      <c r="E446">
        <v>67.480003356933594</v>
      </c>
      <c r="F446">
        <v>-1.0702180676162243E-2</v>
      </c>
      <c r="G446" s="73">
        <f t="shared" si="6"/>
        <v>-1.0702180676162243E-2</v>
      </c>
      <c r="H446" s="73">
        <f>VLOOKUP($B446,Dell_FF_factors!$A$2:$E$506,2,FALSE)</f>
        <v>-1.2800000000000001E-2</v>
      </c>
      <c r="I446" s="73">
        <f>VLOOKUP($B446,Dell_FF_factors!$A$2:$E$506,3,FALSE)</f>
        <v>7.6E-3</v>
      </c>
      <c r="J446" s="73">
        <f>VLOOKUP($B446,Dell_FF_factors!$A$2:$E$506,4,FALSE)</f>
        <v>2.3999999999999998E-3</v>
      </c>
      <c r="K446" s="73">
        <f>VLOOKUP($B446,Dell_FF_factors!$A$2:$E$506,5,FALSE)</f>
        <v>0</v>
      </c>
    </row>
    <row r="447" spans="1:11" x14ac:dyDescent="0.55000000000000004">
      <c r="A447">
        <v>18267</v>
      </c>
      <c r="B447" s="68">
        <v>44111</v>
      </c>
      <c r="C447" t="s">
        <v>438</v>
      </c>
      <c r="D447" t="s">
        <v>437</v>
      </c>
      <c r="E447">
        <v>67.410003662109375</v>
      </c>
      <c r="F447">
        <v>-1.0373397963121533E-3</v>
      </c>
      <c r="G447" s="73">
        <f t="shared" si="6"/>
        <v>-1.0373397963121533E-3</v>
      </c>
      <c r="H447" s="73">
        <f>VLOOKUP($B447,Dell_FF_factors!$A$2:$E$506,2,FALSE)</f>
        <v>1.84E-2</v>
      </c>
      <c r="I447" s="73">
        <f>VLOOKUP($B447,Dell_FF_factors!$A$2:$E$506,3,FALSE)</f>
        <v>4.5999999999999999E-3</v>
      </c>
      <c r="J447" s="73">
        <f>VLOOKUP($B447,Dell_FF_factors!$A$2:$E$506,4,FALSE)</f>
        <v>2.3999999999999998E-3</v>
      </c>
      <c r="K447" s="73">
        <f>VLOOKUP($B447,Dell_FF_factors!$A$2:$E$506,5,FALSE)</f>
        <v>0</v>
      </c>
    </row>
    <row r="448" spans="1:11" x14ac:dyDescent="0.55000000000000004">
      <c r="A448">
        <v>18267</v>
      </c>
      <c r="B448" s="68">
        <v>44112</v>
      </c>
      <c r="C448" t="s">
        <v>438</v>
      </c>
      <c r="D448" t="s">
        <v>437</v>
      </c>
      <c r="E448">
        <v>68.660003662109375</v>
      </c>
      <c r="F448">
        <v>1.8543241545557976E-2</v>
      </c>
      <c r="G448" s="73">
        <f t="shared" si="6"/>
        <v>1.8543241545557976E-2</v>
      </c>
      <c r="H448" s="73">
        <f>VLOOKUP($B448,Dell_FF_factors!$A$2:$E$506,2,FALSE)</f>
        <v>8.0000000000000002E-3</v>
      </c>
      <c r="I448" s="73">
        <f>VLOOKUP($B448,Dell_FF_factors!$A$2:$E$506,3,FALSE)</f>
        <v>1E-4</v>
      </c>
      <c r="J448" s="73">
        <f>VLOOKUP($B448,Dell_FF_factors!$A$2:$E$506,4,FALSE)</f>
        <v>0.01</v>
      </c>
      <c r="K448" s="73">
        <f>VLOOKUP($B448,Dell_FF_factors!$A$2:$E$506,5,FALSE)</f>
        <v>0</v>
      </c>
    </row>
    <row r="449" spans="1:11" x14ac:dyDescent="0.55000000000000004">
      <c r="A449">
        <v>18267</v>
      </c>
      <c r="B449" s="68">
        <v>44113</v>
      </c>
      <c r="C449" t="s">
        <v>438</v>
      </c>
      <c r="D449" t="s">
        <v>437</v>
      </c>
      <c r="E449">
        <v>68.389999389648438</v>
      </c>
      <c r="F449">
        <v>-3.9324825629591942E-3</v>
      </c>
      <c r="G449" s="73">
        <f t="shared" si="6"/>
        <v>-3.9324825629591942E-3</v>
      </c>
      <c r="H449" s="73">
        <f>VLOOKUP($B449,Dell_FF_factors!$A$2:$E$506,2,FALSE)</f>
        <v>9.300000000000001E-3</v>
      </c>
      <c r="I449" s="73">
        <f>VLOOKUP($B449,Dell_FF_factors!$A$2:$E$506,3,FALSE)</f>
        <v>1E-4</v>
      </c>
      <c r="J449" s="73">
        <f>VLOOKUP($B449,Dell_FF_factors!$A$2:$E$506,4,FALSE)</f>
        <v>-1.4199999999999999E-2</v>
      </c>
      <c r="K449" s="73">
        <f>VLOOKUP($B449,Dell_FF_factors!$A$2:$E$506,5,FALSE)</f>
        <v>0</v>
      </c>
    </row>
    <row r="450" spans="1:11" x14ac:dyDescent="0.55000000000000004">
      <c r="A450">
        <v>18267</v>
      </c>
      <c r="B450" s="68">
        <v>44116</v>
      </c>
      <c r="C450" t="s">
        <v>438</v>
      </c>
      <c r="D450" t="s">
        <v>437</v>
      </c>
      <c r="E450">
        <v>69.25</v>
      </c>
      <c r="F450">
        <v>1.2574946507811546E-2</v>
      </c>
      <c r="G450" s="73">
        <f t="shared" si="6"/>
        <v>1.2574946507811546E-2</v>
      </c>
      <c r="H450" s="73">
        <f>VLOOKUP($B450,Dell_FF_factors!$A$2:$E$506,2,FALSE)</f>
        <v>1.5300000000000001E-2</v>
      </c>
      <c r="I450" s="73">
        <f>VLOOKUP($B450,Dell_FF_factors!$A$2:$E$506,3,FALSE)</f>
        <v>-8.199999999999999E-3</v>
      </c>
      <c r="J450" s="73">
        <f>VLOOKUP($B450,Dell_FF_factors!$A$2:$E$506,4,FALSE)</f>
        <v>-1.4000000000000002E-3</v>
      </c>
      <c r="K450" s="73">
        <f>VLOOKUP($B450,Dell_FF_factors!$A$2:$E$506,5,FALSE)</f>
        <v>0</v>
      </c>
    </row>
    <row r="451" spans="1:11" x14ac:dyDescent="0.55000000000000004">
      <c r="A451">
        <v>18267</v>
      </c>
      <c r="B451" s="68">
        <v>44117</v>
      </c>
      <c r="C451" t="s">
        <v>438</v>
      </c>
      <c r="D451" t="s">
        <v>437</v>
      </c>
      <c r="E451">
        <v>70.510002136230469</v>
      </c>
      <c r="F451">
        <v>1.8194977194070816E-2</v>
      </c>
      <c r="G451" s="73">
        <f t="shared" ref="G451:G506" si="7">F451-K451</f>
        <v>1.8194977194070816E-2</v>
      </c>
      <c r="H451" s="73">
        <f>VLOOKUP($B451,Dell_FF_factors!$A$2:$E$506,2,FALSE)</f>
        <v>-4.0999999999999995E-3</v>
      </c>
      <c r="I451" s="73">
        <f>VLOOKUP($B451,Dell_FF_factors!$A$2:$E$506,3,FALSE)</f>
        <v>1.9E-3</v>
      </c>
      <c r="J451" s="73">
        <f>VLOOKUP($B451,Dell_FF_factors!$A$2:$E$506,4,FALSE)</f>
        <v>-1.6899999999999998E-2</v>
      </c>
      <c r="K451" s="73">
        <f>VLOOKUP($B451,Dell_FF_factors!$A$2:$E$506,5,FALSE)</f>
        <v>0</v>
      </c>
    </row>
    <row r="452" spans="1:11" x14ac:dyDescent="0.55000000000000004">
      <c r="A452">
        <v>18267</v>
      </c>
      <c r="B452" s="68">
        <v>44118</v>
      </c>
      <c r="C452" t="s">
        <v>438</v>
      </c>
      <c r="D452" t="s">
        <v>437</v>
      </c>
      <c r="E452">
        <v>70.650001525878906</v>
      </c>
      <c r="F452">
        <v>1.9855252467095852E-3</v>
      </c>
      <c r="G452" s="73">
        <f t="shared" si="7"/>
        <v>1.9855252467095852E-3</v>
      </c>
      <c r="H452" s="73">
        <f>VLOOKUP($B452,Dell_FF_factors!$A$2:$E$506,2,FALSE)</f>
        <v>-6.5000000000000006E-3</v>
      </c>
      <c r="I452" s="73">
        <f>VLOOKUP($B452,Dell_FF_factors!$A$2:$E$506,3,FALSE)</f>
        <v>1E-3</v>
      </c>
      <c r="J452" s="73">
        <f>VLOOKUP($B452,Dell_FF_factors!$A$2:$E$506,4,FALSE)</f>
        <v>5.9999999999999995E-4</v>
      </c>
      <c r="K452" s="73">
        <f>VLOOKUP($B452,Dell_FF_factors!$A$2:$E$506,5,FALSE)</f>
        <v>0</v>
      </c>
    </row>
    <row r="453" spans="1:11" x14ac:dyDescent="0.55000000000000004">
      <c r="A453">
        <v>18267</v>
      </c>
      <c r="B453" s="68">
        <v>44119</v>
      </c>
      <c r="C453" t="s">
        <v>438</v>
      </c>
      <c r="D453" t="s">
        <v>437</v>
      </c>
      <c r="E453">
        <v>70.040000915527344</v>
      </c>
      <c r="F453">
        <v>-8.6341202259063721E-3</v>
      </c>
      <c r="G453" s="73">
        <f t="shared" si="7"/>
        <v>-8.6341202259063721E-3</v>
      </c>
      <c r="H453" s="73">
        <f>VLOOKUP($B453,Dell_FF_factors!$A$2:$E$506,2,FALSE)</f>
        <v>-8.0000000000000004E-4</v>
      </c>
      <c r="I453" s="73">
        <f>VLOOKUP($B453,Dell_FF_factors!$A$2:$E$506,3,FALSE)</f>
        <v>8.8000000000000005E-3</v>
      </c>
      <c r="J453" s="73">
        <f>VLOOKUP($B453,Dell_FF_factors!$A$2:$E$506,4,FALSE)</f>
        <v>1.1200000000000002E-2</v>
      </c>
      <c r="K453" s="73">
        <f>VLOOKUP($B453,Dell_FF_factors!$A$2:$E$506,5,FALSE)</f>
        <v>0</v>
      </c>
    </row>
    <row r="454" spans="1:11" x14ac:dyDescent="0.55000000000000004">
      <c r="A454">
        <v>18267</v>
      </c>
      <c r="B454" s="68">
        <v>44120</v>
      </c>
      <c r="C454" t="s">
        <v>438</v>
      </c>
      <c r="D454" t="s">
        <v>437</v>
      </c>
      <c r="E454">
        <v>70.150001525878906</v>
      </c>
      <c r="F454">
        <v>1.5705397818237543E-3</v>
      </c>
      <c r="G454" s="73">
        <f t="shared" si="7"/>
        <v>1.5705397818237543E-3</v>
      </c>
      <c r="H454" s="73">
        <f>VLOOKUP($B454,Dell_FF_factors!$A$2:$E$506,2,FALSE)</f>
        <v>-5.9999999999999995E-4</v>
      </c>
      <c r="I454" s="73">
        <f>VLOOKUP($B454,Dell_FF_factors!$A$2:$E$506,3,FALSE)</f>
        <v>-2.0999999999999999E-3</v>
      </c>
      <c r="J454" s="73">
        <f>VLOOKUP($B454,Dell_FF_factors!$A$2:$E$506,4,FALSE)</f>
        <v>5.9999999999999995E-4</v>
      </c>
      <c r="K454" s="73">
        <f>VLOOKUP($B454,Dell_FF_factors!$A$2:$E$506,5,FALSE)</f>
        <v>0</v>
      </c>
    </row>
    <row r="455" spans="1:11" x14ac:dyDescent="0.55000000000000004">
      <c r="A455">
        <v>18267</v>
      </c>
      <c r="B455" s="68">
        <v>44123</v>
      </c>
      <c r="C455" t="s">
        <v>438</v>
      </c>
      <c r="D455" t="s">
        <v>437</v>
      </c>
      <c r="E455">
        <v>69.5</v>
      </c>
      <c r="F455">
        <v>-9.2658801004290581E-3</v>
      </c>
      <c r="G455" s="73">
        <f t="shared" si="7"/>
        <v>-9.2658801004290581E-3</v>
      </c>
      <c r="H455" s="73">
        <f>VLOOKUP($B455,Dell_FF_factors!$A$2:$E$506,2,FALSE)</f>
        <v>-1.5300000000000001E-2</v>
      </c>
      <c r="I455" s="73">
        <f>VLOOKUP($B455,Dell_FF_factors!$A$2:$E$506,3,FALSE)</f>
        <v>3.5999999999999999E-3</v>
      </c>
      <c r="J455" s="73">
        <f>VLOOKUP($B455,Dell_FF_factors!$A$2:$E$506,4,FALSE)</f>
        <v>2.8000000000000004E-3</v>
      </c>
      <c r="K455" s="73">
        <f>VLOOKUP($B455,Dell_FF_factors!$A$2:$E$506,5,FALSE)</f>
        <v>0</v>
      </c>
    </row>
    <row r="456" spans="1:11" x14ac:dyDescent="0.55000000000000004">
      <c r="A456">
        <v>18267</v>
      </c>
      <c r="B456" s="68">
        <v>44124</v>
      </c>
      <c r="C456" t="s">
        <v>438</v>
      </c>
      <c r="D456" t="s">
        <v>437</v>
      </c>
      <c r="E456">
        <v>69.410003662109375</v>
      </c>
      <c r="F456">
        <v>-1.2949113734066486E-3</v>
      </c>
      <c r="G456" s="73">
        <f t="shared" si="7"/>
        <v>-1.2949113734066486E-3</v>
      </c>
      <c r="H456" s="73">
        <f>VLOOKUP($B456,Dell_FF_factors!$A$2:$E$506,2,FALSE)</f>
        <v>3.4000000000000002E-3</v>
      </c>
      <c r="I456" s="73">
        <f>VLOOKUP($B456,Dell_FF_factors!$A$2:$E$506,3,FALSE)</f>
        <v>-2.5000000000000001E-3</v>
      </c>
      <c r="J456" s="73">
        <f>VLOOKUP($B456,Dell_FF_factors!$A$2:$E$506,4,FALSE)</f>
        <v>1.2800000000000001E-2</v>
      </c>
      <c r="K456" s="73">
        <f>VLOOKUP($B456,Dell_FF_factors!$A$2:$E$506,5,FALSE)</f>
        <v>0</v>
      </c>
    </row>
    <row r="457" spans="1:11" x14ac:dyDescent="0.55000000000000004">
      <c r="A457">
        <v>18267</v>
      </c>
      <c r="B457" s="68">
        <v>44125</v>
      </c>
      <c r="C457" t="s">
        <v>438</v>
      </c>
      <c r="D457" t="s">
        <v>437</v>
      </c>
      <c r="E457">
        <v>69.830001831054688</v>
      </c>
      <c r="F457">
        <v>6.0509745962917805E-3</v>
      </c>
      <c r="G457" s="73">
        <f t="shared" si="7"/>
        <v>6.0509745962917805E-3</v>
      </c>
      <c r="H457" s="73">
        <f>VLOOKUP($B457,Dell_FF_factors!$A$2:$E$506,2,FALSE)</f>
        <v>-3.5999999999999999E-3</v>
      </c>
      <c r="I457" s="73">
        <f>VLOOKUP($B457,Dell_FF_factors!$A$2:$E$506,3,FALSE)</f>
        <v>-4.3E-3</v>
      </c>
      <c r="J457" s="73">
        <f>VLOOKUP($B457,Dell_FF_factors!$A$2:$E$506,4,FALSE)</f>
        <v>3.0000000000000001E-3</v>
      </c>
      <c r="K457" s="73">
        <f>VLOOKUP($B457,Dell_FF_factors!$A$2:$E$506,5,FALSE)</f>
        <v>0</v>
      </c>
    </row>
    <row r="458" spans="1:11" x14ac:dyDescent="0.55000000000000004">
      <c r="A458">
        <v>18267</v>
      </c>
      <c r="B458" s="68">
        <v>44126</v>
      </c>
      <c r="C458" t="s">
        <v>438</v>
      </c>
      <c r="D458" t="s">
        <v>437</v>
      </c>
      <c r="E458">
        <v>68.779998779296875</v>
      </c>
      <c r="F458">
        <v>-1.5036560595035553E-2</v>
      </c>
      <c r="G458" s="73">
        <f t="shared" si="7"/>
        <v>-1.5036560595035553E-2</v>
      </c>
      <c r="H458" s="73">
        <f>VLOOKUP($B458,Dell_FF_factors!$A$2:$E$506,2,FALSE)</f>
        <v>6.7000000000000002E-3</v>
      </c>
      <c r="I458" s="73">
        <f>VLOOKUP($B458,Dell_FF_factors!$A$2:$E$506,3,FALSE)</f>
        <v>5.8999999999999999E-3</v>
      </c>
      <c r="J458" s="73">
        <f>VLOOKUP($B458,Dell_FF_factors!$A$2:$E$506,4,FALSE)</f>
        <v>1.0700000000000001E-2</v>
      </c>
      <c r="K458" s="73">
        <f>VLOOKUP($B458,Dell_FF_factors!$A$2:$E$506,5,FALSE)</f>
        <v>0</v>
      </c>
    </row>
    <row r="459" spans="1:11" x14ac:dyDescent="0.55000000000000004">
      <c r="A459">
        <v>18267</v>
      </c>
      <c r="B459" s="68">
        <v>44127</v>
      </c>
      <c r="C459" t="s">
        <v>438</v>
      </c>
      <c r="D459" t="s">
        <v>437</v>
      </c>
      <c r="E459">
        <v>68.180000305175781</v>
      </c>
      <c r="F459">
        <v>-8.7234443053603172E-3</v>
      </c>
      <c r="G459" s="73">
        <f t="shared" si="7"/>
        <v>-8.7234443053603172E-3</v>
      </c>
      <c r="H459" s="73">
        <f>VLOOKUP($B459,Dell_FF_factors!$A$2:$E$506,2,FALSE)</f>
        <v>3.8E-3</v>
      </c>
      <c r="I459" s="73">
        <f>VLOOKUP($B459,Dell_FF_factors!$A$2:$E$506,3,FALSE)</f>
        <v>4.3E-3</v>
      </c>
      <c r="J459" s="73">
        <f>VLOOKUP($B459,Dell_FF_factors!$A$2:$E$506,4,FALSE)</f>
        <v>5.0000000000000001E-4</v>
      </c>
      <c r="K459" s="73">
        <f>VLOOKUP($B459,Dell_FF_factors!$A$2:$E$506,5,FALSE)</f>
        <v>0</v>
      </c>
    </row>
    <row r="460" spans="1:11" x14ac:dyDescent="0.55000000000000004">
      <c r="A460">
        <v>18267</v>
      </c>
      <c r="B460" s="68">
        <v>44130</v>
      </c>
      <c r="C460" t="s">
        <v>438</v>
      </c>
      <c r="D460" t="s">
        <v>437</v>
      </c>
      <c r="E460">
        <v>64.739997863769531</v>
      </c>
      <c r="F460">
        <v>-5.0454713404178619E-2</v>
      </c>
      <c r="G460" s="73">
        <f t="shared" si="7"/>
        <v>-5.0454713404178619E-2</v>
      </c>
      <c r="H460" s="73">
        <f>VLOOKUP($B460,Dell_FF_factors!$A$2:$E$506,2,FALSE)</f>
        <v>-1.8500000000000003E-2</v>
      </c>
      <c r="I460" s="73">
        <f>VLOOKUP($B460,Dell_FF_factors!$A$2:$E$506,3,FALSE)</f>
        <v>-2.8000000000000004E-3</v>
      </c>
      <c r="J460" s="73">
        <f>VLOOKUP($B460,Dell_FF_factors!$A$2:$E$506,4,FALSE)</f>
        <v>-3.9000000000000003E-3</v>
      </c>
      <c r="K460" s="73">
        <f>VLOOKUP($B460,Dell_FF_factors!$A$2:$E$506,5,FALSE)</f>
        <v>0</v>
      </c>
    </row>
    <row r="461" spans="1:11" x14ac:dyDescent="0.55000000000000004">
      <c r="A461">
        <v>18267</v>
      </c>
      <c r="B461" s="68">
        <v>44131</v>
      </c>
      <c r="C461" t="s">
        <v>438</v>
      </c>
      <c r="D461" t="s">
        <v>437</v>
      </c>
      <c r="E461">
        <v>63.569999694824219</v>
      </c>
      <c r="F461">
        <v>-1.8072260543704033E-2</v>
      </c>
      <c r="G461" s="73">
        <f t="shared" si="7"/>
        <v>-1.8072260543704033E-2</v>
      </c>
      <c r="H461" s="73">
        <f>VLOOKUP($B461,Dell_FF_factors!$A$2:$E$506,2,FALSE)</f>
        <v>-2.3E-3</v>
      </c>
      <c r="I461" s="73">
        <f>VLOOKUP($B461,Dell_FF_factors!$A$2:$E$506,3,FALSE)</f>
        <v>-4.0000000000000002E-4</v>
      </c>
      <c r="J461" s="73">
        <f>VLOOKUP($B461,Dell_FF_factors!$A$2:$E$506,4,FALSE)</f>
        <v>-2.3599999999999999E-2</v>
      </c>
      <c r="K461" s="73">
        <f>VLOOKUP($B461,Dell_FF_factors!$A$2:$E$506,5,FALSE)</f>
        <v>0</v>
      </c>
    </row>
    <row r="462" spans="1:11" x14ac:dyDescent="0.55000000000000004">
      <c r="A462">
        <v>18267</v>
      </c>
      <c r="B462" s="68">
        <v>44132</v>
      </c>
      <c r="C462" t="s">
        <v>438</v>
      </c>
      <c r="D462" t="s">
        <v>437</v>
      </c>
      <c r="E462">
        <v>60.700000762939453</v>
      </c>
      <c r="F462">
        <v>-4.5147065073251724E-2</v>
      </c>
      <c r="G462" s="73">
        <f t="shared" si="7"/>
        <v>-4.5147065073251724E-2</v>
      </c>
      <c r="H462" s="73">
        <f>VLOOKUP($B462,Dell_FF_factors!$A$2:$E$506,2,FALSE)</f>
        <v>-3.4099999999999998E-2</v>
      </c>
      <c r="I462" s="73">
        <f>VLOOKUP($B462,Dell_FF_factors!$A$2:$E$506,3,FALSE)</f>
        <v>5.9999999999999995E-4</v>
      </c>
      <c r="J462" s="73">
        <f>VLOOKUP($B462,Dell_FF_factors!$A$2:$E$506,4,FALSE)</f>
        <v>5.6999999999999993E-3</v>
      </c>
      <c r="K462" s="73">
        <f>VLOOKUP($B462,Dell_FF_factors!$A$2:$E$506,5,FALSE)</f>
        <v>0</v>
      </c>
    </row>
    <row r="463" spans="1:11" x14ac:dyDescent="0.55000000000000004">
      <c r="A463">
        <v>18267</v>
      </c>
      <c r="B463" s="68">
        <v>44133</v>
      </c>
      <c r="C463" t="s">
        <v>438</v>
      </c>
      <c r="D463" t="s">
        <v>437</v>
      </c>
      <c r="E463">
        <v>60.520000457763672</v>
      </c>
      <c r="F463">
        <v>-2.9654086101800203E-3</v>
      </c>
      <c r="G463" s="73">
        <f t="shared" si="7"/>
        <v>-2.9654086101800203E-3</v>
      </c>
      <c r="H463" s="73">
        <f>VLOOKUP($B463,Dell_FF_factors!$A$2:$E$506,2,FALSE)</f>
        <v>1.1299999999999999E-2</v>
      </c>
      <c r="I463" s="73">
        <f>VLOOKUP($B463,Dell_FF_factors!$A$2:$E$506,3,FALSE)</f>
        <v>1.7000000000000001E-3</v>
      </c>
      <c r="J463" s="73">
        <f>VLOOKUP($B463,Dell_FF_factors!$A$2:$E$506,4,FALSE)</f>
        <v>2.2000000000000001E-3</v>
      </c>
      <c r="K463" s="73">
        <f>VLOOKUP($B463,Dell_FF_factors!$A$2:$E$506,5,FALSE)</f>
        <v>0</v>
      </c>
    </row>
    <row r="464" spans="1:11" x14ac:dyDescent="0.55000000000000004">
      <c r="A464">
        <v>18267</v>
      </c>
      <c r="B464" s="68">
        <v>44134</v>
      </c>
      <c r="C464" t="s">
        <v>438</v>
      </c>
      <c r="D464" t="s">
        <v>437</v>
      </c>
      <c r="E464">
        <v>60.259998321533203</v>
      </c>
      <c r="F464">
        <v>-4.2961356230080128E-3</v>
      </c>
      <c r="G464" s="73">
        <f t="shared" si="7"/>
        <v>-4.2961356230080128E-3</v>
      </c>
      <c r="H464" s="73">
        <f>VLOOKUP($B464,Dell_FF_factors!$A$2:$E$506,2,FALSE)</f>
        <v>-1.4499999999999999E-2</v>
      </c>
      <c r="I464" s="73">
        <f>VLOOKUP($B464,Dell_FF_factors!$A$2:$E$506,3,FALSE)</f>
        <v>-7.9000000000000008E-3</v>
      </c>
      <c r="J464" s="73">
        <f>VLOOKUP($B464,Dell_FF_factors!$A$2:$E$506,4,FALSE)</f>
        <v>1.8500000000000003E-2</v>
      </c>
      <c r="K464" s="73">
        <f>VLOOKUP($B464,Dell_FF_factors!$A$2:$E$506,5,FALSE)</f>
        <v>0</v>
      </c>
    </row>
    <row r="465" spans="1:11" x14ac:dyDescent="0.55000000000000004">
      <c r="A465">
        <v>18267</v>
      </c>
      <c r="B465" s="68">
        <v>44137</v>
      </c>
      <c r="C465" t="s">
        <v>438</v>
      </c>
      <c r="D465" t="s">
        <v>437</v>
      </c>
      <c r="E465">
        <v>60.290000915527344</v>
      </c>
      <c r="F465">
        <v>4.9788574688136578E-4</v>
      </c>
      <c r="G465" s="73">
        <f t="shared" si="7"/>
        <v>4.9788574688136578E-4</v>
      </c>
      <c r="H465" s="73">
        <f>VLOOKUP($B465,Dell_FF_factors!$A$2:$E$506,2,FALSE)</f>
        <v>1.1699999999999999E-2</v>
      </c>
      <c r="I465" s="73">
        <f>VLOOKUP($B465,Dell_FF_factors!$A$2:$E$506,3,FALSE)</f>
        <v>4.5000000000000005E-3</v>
      </c>
      <c r="J465" s="73">
        <f>VLOOKUP($B465,Dell_FF_factors!$A$2:$E$506,4,FALSE)</f>
        <v>9.7999999999999997E-3</v>
      </c>
      <c r="K465" s="73">
        <f>VLOOKUP($B465,Dell_FF_factors!$A$2:$E$506,5,FALSE)</f>
        <v>0</v>
      </c>
    </row>
    <row r="466" spans="1:11" x14ac:dyDescent="0.55000000000000004">
      <c r="A466">
        <v>18267</v>
      </c>
      <c r="B466" s="68">
        <v>44138</v>
      </c>
      <c r="C466" t="s">
        <v>438</v>
      </c>
      <c r="D466" t="s">
        <v>437</v>
      </c>
      <c r="E466">
        <v>61.75</v>
      </c>
      <c r="F466">
        <v>2.4216271936893463E-2</v>
      </c>
      <c r="G466" s="73">
        <f t="shared" si="7"/>
        <v>2.4216271936893463E-2</v>
      </c>
      <c r="H466" s="73">
        <f>VLOOKUP($B466,Dell_FF_factors!$A$2:$E$506,2,FALSE)</f>
        <v>1.9299999999999998E-2</v>
      </c>
      <c r="I466" s="73">
        <f>VLOOKUP($B466,Dell_FF_factors!$A$2:$E$506,3,FALSE)</f>
        <v>9.3999999999999986E-3</v>
      </c>
      <c r="J466" s="73">
        <f>VLOOKUP($B466,Dell_FF_factors!$A$2:$E$506,4,FALSE)</f>
        <v>-2.0999999999999999E-3</v>
      </c>
      <c r="K466" s="73">
        <f>VLOOKUP($B466,Dell_FF_factors!$A$2:$E$506,5,FALSE)</f>
        <v>0</v>
      </c>
    </row>
    <row r="467" spans="1:11" x14ac:dyDescent="0.55000000000000004">
      <c r="A467">
        <v>18267</v>
      </c>
      <c r="B467" s="68">
        <v>44139</v>
      </c>
      <c r="C467" t="s">
        <v>438</v>
      </c>
      <c r="D467" t="s">
        <v>437</v>
      </c>
      <c r="E467">
        <v>62.229999542236328</v>
      </c>
      <c r="F467">
        <v>7.7732717618346214E-3</v>
      </c>
      <c r="G467" s="73">
        <f t="shared" si="7"/>
        <v>7.7732717618346214E-3</v>
      </c>
      <c r="H467" s="73">
        <f>VLOOKUP($B467,Dell_FF_factors!$A$2:$E$506,2,FALSE)</f>
        <v>2.2499999999999999E-2</v>
      </c>
      <c r="I467" s="73">
        <f>VLOOKUP($B467,Dell_FF_factors!$A$2:$E$506,3,FALSE)</f>
        <v>-1.43E-2</v>
      </c>
      <c r="J467" s="73">
        <f>VLOOKUP($B467,Dell_FF_factors!$A$2:$E$506,4,FALSE)</f>
        <v>-4.8899999999999999E-2</v>
      </c>
      <c r="K467" s="73">
        <f>VLOOKUP($B467,Dell_FF_factors!$A$2:$E$506,5,FALSE)</f>
        <v>0</v>
      </c>
    </row>
    <row r="468" spans="1:11" x14ac:dyDescent="0.55000000000000004">
      <c r="A468">
        <v>18267</v>
      </c>
      <c r="B468" s="68">
        <v>44140</v>
      </c>
      <c r="C468" t="s">
        <v>438</v>
      </c>
      <c r="D468" t="s">
        <v>437</v>
      </c>
      <c r="E468">
        <v>64.510002136230469</v>
      </c>
      <c r="F468">
        <v>3.6638319492340088E-2</v>
      </c>
      <c r="G468" s="73">
        <f t="shared" si="7"/>
        <v>3.6638319492340088E-2</v>
      </c>
      <c r="H468" s="73">
        <f>VLOOKUP($B468,Dell_FF_factors!$A$2:$E$506,2,FALSE)</f>
        <v>2.1299999999999999E-2</v>
      </c>
      <c r="I468" s="73">
        <f>VLOOKUP($B468,Dell_FF_factors!$A$2:$E$506,3,FALSE)</f>
        <v>0.01</v>
      </c>
      <c r="J468" s="73">
        <f>VLOOKUP($B468,Dell_FF_factors!$A$2:$E$506,4,FALSE)</f>
        <v>4.8999999999999998E-3</v>
      </c>
      <c r="K468" s="73">
        <f>VLOOKUP($B468,Dell_FF_factors!$A$2:$E$506,5,FALSE)</f>
        <v>0</v>
      </c>
    </row>
    <row r="469" spans="1:11" x14ac:dyDescent="0.55000000000000004">
      <c r="A469">
        <v>18267</v>
      </c>
      <c r="B469" s="68">
        <v>44141</v>
      </c>
      <c r="C469" t="s">
        <v>438</v>
      </c>
      <c r="D469" t="s">
        <v>437</v>
      </c>
      <c r="E469">
        <v>64.589996337890625</v>
      </c>
      <c r="F469">
        <v>1.2400278355926275E-3</v>
      </c>
      <c r="G469" s="73">
        <f t="shared" si="7"/>
        <v>1.2400278355926275E-3</v>
      </c>
      <c r="H469" s="73">
        <f>VLOOKUP($B469,Dell_FF_factors!$A$2:$E$506,2,FALSE)</f>
        <v>1E-4</v>
      </c>
      <c r="I469" s="73">
        <f>VLOOKUP($B469,Dell_FF_factors!$A$2:$E$506,3,FALSE)</f>
        <v>-8.3000000000000001E-3</v>
      </c>
      <c r="J469" s="73">
        <f>VLOOKUP($B469,Dell_FF_factors!$A$2:$E$506,4,FALSE)</f>
        <v>-9.4999999999999998E-3</v>
      </c>
      <c r="K469" s="73">
        <f>VLOOKUP($B469,Dell_FF_factors!$A$2:$E$506,5,FALSE)</f>
        <v>0</v>
      </c>
    </row>
    <row r="470" spans="1:11" x14ac:dyDescent="0.55000000000000004">
      <c r="A470">
        <v>18267</v>
      </c>
      <c r="B470" s="68">
        <v>44144</v>
      </c>
      <c r="C470" t="s">
        <v>438</v>
      </c>
      <c r="D470" t="s">
        <v>437</v>
      </c>
      <c r="E470">
        <v>64.239997863769531</v>
      </c>
      <c r="F470">
        <v>-5.4187723435461521E-3</v>
      </c>
      <c r="G470" s="73">
        <f t="shared" si="7"/>
        <v>-5.4187723435461521E-3</v>
      </c>
      <c r="H470" s="73">
        <f>VLOOKUP($B470,Dell_FF_factors!$A$2:$E$506,2,FALSE)</f>
        <v>8.199999999999999E-3</v>
      </c>
      <c r="I470" s="73">
        <f>VLOOKUP($B470,Dell_FF_factors!$A$2:$E$506,3,FALSE)</f>
        <v>6.9999999999999993E-3</v>
      </c>
      <c r="J470" s="73">
        <f>VLOOKUP($B470,Dell_FF_factors!$A$2:$E$506,4,FALSE)</f>
        <v>6.7000000000000004E-2</v>
      </c>
      <c r="K470" s="73">
        <f>VLOOKUP($B470,Dell_FF_factors!$A$2:$E$506,5,FALSE)</f>
        <v>0</v>
      </c>
    </row>
    <row r="471" spans="1:11" x14ac:dyDescent="0.55000000000000004">
      <c r="A471">
        <v>18267</v>
      </c>
      <c r="B471" s="68">
        <v>44145</v>
      </c>
      <c r="C471" t="s">
        <v>438</v>
      </c>
      <c r="D471" t="s">
        <v>437</v>
      </c>
      <c r="E471">
        <v>64.610000610351563</v>
      </c>
      <c r="F471">
        <v>5.7596941478550434E-3</v>
      </c>
      <c r="G471" s="73">
        <f t="shared" si="7"/>
        <v>5.7596941478550434E-3</v>
      </c>
      <c r="H471" s="73">
        <f>VLOOKUP($B471,Dell_FF_factors!$A$2:$E$506,2,FALSE)</f>
        <v>-1.7000000000000001E-3</v>
      </c>
      <c r="I471" s="73">
        <f>VLOOKUP($B471,Dell_FF_factors!$A$2:$E$506,3,FALSE)</f>
        <v>1.47E-2</v>
      </c>
      <c r="J471" s="73">
        <f>VLOOKUP($B471,Dell_FF_factors!$A$2:$E$506,4,FALSE)</f>
        <v>2.1700000000000001E-2</v>
      </c>
      <c r="K471" s="73">
        <f>VLOOKUP($B471,Dell_FF_factors!$A$2:$E$506,5,FALSE)</f>
        <v>0</v>
      </c>
    </row>
    <row r="472" spans="1:11" x14ac:dyDescent="0.55000000000000004">
      <c r="A472">
        <v>18267</v>
      </c>
      <c r="B472" s="68">
        <v>44146</v>
      </c>
      <c r="C472" t="s">
        <v>438</v>
      </c>
      <c r="D472" t="s">
        <v>437</v>
      </c>
      <c r="E472">
        <v>64.879997253417969</v>
      </c>
      <c r="F472">
        <v>4.1788676753640175E-3</v>
      </c>
      <c r="G472" s="73">
        <f t="shared" si="7"/>
        <v>4.1788676753640175E-3</v>
      </c>
      <c r="H472" s="73">
        <f>VLOOKUP($B472,Dell_FF_factors!$A$2:$E$506,2,FALSE)</f>
        <v>8.8000000000000005E-3</v>
      </c>
      <c r="I472" s="73">
        <f>VLOOKUP($B472,Dell_FF_factors!$A$2:$E$506,3,FALSE)</f>
        <v>-5.5000000000000005E-3</v>
      </c>
      <c r="J472" s="73">
        <f>VLOOKUP($B472,Dell_FF_factors!$A$2:$E$506,4,FALSE)</f>
        <v>-1.7500000000000002E-2</v>
      </c>
      <c r="K472" s="73">
        <f>VLOOKUP($B472,Dell_FF_factors!$A$2:$E$506,5,FALSE)</f>
        <v>0</v>
      </c>
    </row>
    <row r="473" spans="1:11" x14ac:dyDescent="0.55000000000000004">
      <c r="A473">
        <v>18267</v>
      </c>
      <c r="B473" s="68">
        <v>44147</v>
      </c>
      <c r="C473" t="s">
        <v>438</v>
      </c>
      <c r="D473" t="s">
        <v>437</v>
      </c>
      <c r="E473">
        <v>64.419998168945313</v>
      </c>
      <c r="F473">
        <v>-7.0899985730648041E-3</v>
      </c>
      <c r="G473" s="73">
        <f t="shared" si="7"/>
        <v>-7.0899985730648041E-3</v>
      </c>
      <c r="H473" s="73">
        <f>VLOOKUP($B473,Dell_FF_factors!$A$2:$E$506,2,FALSE)</f>
        <v>-9.3999999999999986E-3</v>
      </c>
      <c r="I473" s="73">
        <f>VLOOKUP($B473,Dell_FF_factors!$A$2:$E$506,3,FALSE)</f>
        <v>-2.3E-3</v>
      </c>
      <c r="J473" s="73">
        <f>VLOOKUP($B473,Dell_FF_factors!$A$2:$E$506,4,FALSE)</f>
        <v>-1.18E-2</v>
      </c>
      <c r="K473" s="73">
        <f>VLOOKUP($B473,Dell_FF_factors!$A$2:$E$506,5,FALSE)</f>
        <v>0</v>
      </c>
    </row>
    <row r="474" spans="1:11" x14ac:dyDescent="0.55000000000000004">
      <c r="A474">
        <v>18267</v>
      </c>
      <c r="B474" s="68">
        <v>44148</v>
      </c>
      <c r="C474" t="s">
        <v>438</v>
      </c>
      <c r="D474" t="s">
        <v>437</v>
      </c>
      <c r="E474">
        <v>66.110000610351563</v>
      </c>
      <c r="F474">
        <v>2.6234127581119537E-2</v>
      </c>
      <c r="G474" s="73">
        <f t="shared" si="7"/>
        <v>2.6234127581119537E-2</v>
      </c>
      <c r="H474" s="73">
        <f>VLOOKUP($B474,Dell_FF_factors!$A$2:$E$506,2,FALSE)</f>
        <v>1.3100000000000001E-2</v>
      </c>
      <c r="I474" s="73">
        <f>VLOOKUP($B474,Dell_FF_factors!$A$2:$E$506,3,FALSE)</f>
        <v>5.7999999999999996E-3</v>
      </c>
      <c r="J474" s="73">
        <f>VLOOKUP($B474,Dell_FF_factors!$A$2:$E$506,4,FALSE)</f>
        <v>1.1299999999999999E-2</v>
      </c>
      <c r="K474" s="73">
        <f>VLOOKUP($B474,Dell_FF_factors!$A$2:$E$506,5,FALSE)</f>
        <v>0</v>
      </c>
    </row>
    <row r="475" spans="1:11" x14ac:dyDescent="0.55000000000000004">
      <c r="A475">
        <v>18267</v>
      </c>
      <c r="B475" s="68">
        <v>44151</v>
      </c>
      <c r="C475" t="s">
        <v>438</v>
      </c>
      <c r="D475" t="s">
        <v>437</v>
      </c>
      <c r="E475">
        <v>67.349998474121094</v>
      </c>
      <c r="F475">
        <v>1.8756585195660591E-2</v>
      </c>
      <c r="G475" s="73">
        <f t="shared" si="7"/>
        <v>1.8756585195660591E-2</v>
      </c>
      <c r="H475" s="73">
        <f>VLOOKUP($B475,Dell_FF_factors!$A$2:$E$506,2,FALSE)</f>
        <v>1.2199999999999999E-2</v>
      </c>
      <c r="I475" s="73">
        <f>VLOOKUP($B475,Dell_FF_factors!$A$2:$E$506,3,FALSE)</f>
        <v>7.4000000000000003E-3</v>
      </c>
      <c r="J475" s="73">
        <f>VLOOKUP($B475,Dell_FF_factors!$A$2:$E$506,4,FALSE)</f>
        <v>1.9099999999999999E-2</v>
      </c>
      <c r="K475" s="73">
        <f>VLOOKUP($B475,Dell_FF_factors!$A$2:$E$506,5,FALSE)</f>
        <v>0</v>
      </c>
    </row>
    <row r="476" spans="1:11" x14ac:dyDescent="0.55000000000000004">
      <c r="A476">
        <v>18267</v>
      </c>
      <c r="B476" s="68">
        <v>44152</v>
      </c>
      <c r="C476" t="s">
        <v>438</v>
      </c>
      <c r="D476" t="s">
        <v>437</v>
      </c>
      <c r="E476">
        <v>67.860000610351563</v>
      </c>
      <c r="F476">
        <v>7.5724148191511631E-3</v>
      </c>
      <c r="G476" s="73">
        <f t="shared" si="7"/>
        <v>7.5724148191511631E-3</v>
      </c>
      <c r="H476" s="73">
        <f>VLOOKUP($B476,Dell_FF_factors!$A$2:$E$506,2,FALSE)</f>
        <v>-1.9E-3</v>
      </c>
      <c r="I476" s="73">
        <f>VLOOKUP($B476,Dell_FF_factors!$A$2:$E$506,3,FALSE)</f>
        <v>6.0999999999999995E-3</v>
      </c>
      <c r="J476" s="73">
        <f>VLOOKUP($B476,Dell_FF_factors!$A$2:$E$506,4,FALSE)</f>
        <v>2.0000000000000001E-4</v>
      </c>
      <c r="K476" s="73">
        <f>VLOOKUP($B476,Dell_FF_factors!$A$2:$E$506,5,FALSE)</f>
        <v>0</v>
      </c>
    </row>
    <row r="477" spans="1:11" x14ac:dyDescent="0.55000000000000004">
      <c r="A477">
        <v>18267</v>
      </c>
      <c r="B477" s="68">
        <v>44153</v>
      </c>
      <c r="C477" t="s">
        <v>438</v>
      </c>
      <c r="D477" t="s">
        <v>437</v>
      </c>
      <c r="E477">
        <v>67.599998474121094</v>
      </c>
      <c r="F477">
        <v>-3.8314489647746086E-3</v>
      </c>
      <c r="G477" s="73">
        <f t="shared" si="7"/>
        <v>-3.8314489647746086E-3</v>
      </c>
      <c r="H477" s="73">
        <f>VLOOKUP($B477,Dell_FF_factors!$A$2:$E$506,2,FALSE)</f>
        <v>-9.300000000000001E-3</v>
      </c>
      <c r="I477" s="73">
        <f>VLOOKUP($B477,Dell_FF_factors!$A$2:$E$506,3,FALSE)</f>
        <v>-1E-4</v>
      </c>
      <c r="J477" s="73">
        <f>VLOOKUP($B477,Dell_FF_factors!$A$2:$E$506,4,FALSE)</f>
        <v>0</v>
      </c>
      <c r="K477" s="73">
        <f>VLOOKUP($B477,Dell_FF_factors!$A$2:$E$506,5,FALSE)</f>
        <v>0</v>
      </c>
    </row>
    <row r="478" spans="1:11" x14ac:dyDescent="0.55000000000000004">
      <c r="A478">
        <v>18267</v>
      </c>
      <c r="B478" s="68">
        <v>44154</v>
      </c>
      <c r="C478" t="s">
        <v>438</v>
      </c>
      <c r="D478" t="s">
        <v>437</v>
      </c>
      <c r="E478">
        <v>68.5</v>
      </c>
      <c r="F478">
        <v>1.331363245844841E-2</v>
      </c>
      <c r="G478" s="73">
        <f t="shared" si="7"/>
        <v>1.331363245844841E-2</v>
      </c>
      <c r="H478" s="73">
        <f>VLOOKUP($B478,Dell_FF_factors!$A$2:$E$506,2,FALSE)</f>
        <v>5.8999999999999999E-3</v>
      </c>
      <c r="I478" s="73">
        <f>VLOOKUP($B478,Dell_FF_factors!$A$2:$E$506,3,FALSE)</f>
        <v>4.8999999999999998E-3</v>
      </c>
      <c r="J478" s="73">
        <f>VLOOKUP($B478,Dell_FF_factors!$A$2:$E$506,4,FALSE)</f>
        <v>-7.1999999999999998E-3</v>
      </c>
      <c r="K478" s="73">
        <f>VLOOKUP($B478,Dell_FF_factors!$A$2:$E$506,5,FALSE)</f>
        <v>0</v>
      </c>
    </row>
    <row r="479" spans="1:11" x14ac:dyDescent="0.55000000000000004">
      <c r="A479">
        <v>18267</v>
      </c>
      <c r="B479" s="68">
        <v>44155</v>
      </c>
      <c r="C479" t="s">
        <v>438</v>
      </c>
      <c r="D479" t="s">
        <v>437</v>
      </c>
      <c r="E479">
        <v>68.339996337890625</v>
      </c>
      <c r="F479">
        <v>-2.3358198814094067E-3</v>
      </c>
      <c r="G479" s="73">
        <f t="shared" si="7"/>
        <v>-2.3358198814094067E-3</v>
      </c>
      <c r="H479" s="73">
        <f>VLOOKUP($B479,Dell_FF_factors!$A$2:$E$506,2,FALSE)</f>
        <v>-5.1000000000000004E-3</v>
      </c>
      <c r="I479" s="73">
        <f>VLOOKUP($B479,Dell_FF_factors!$A$2:$E$506,3,FALSE)</f>
        <v>6.9999999999999993E-3</v>
      </c>
      <c r="J479" s="73">
        <f>VLOOKUP($B479,Dell_FF_factors!$A$2:$E$506,4,FALSE)</f>
        <v>-6.0999999999999995E-3</v>
      </c>
      <c r="K479" s="73">
        <f>VLOOKUP($B479,Dell_FF_factors!$A$2:$E$506,5,FALSE)</f>
        <v>0</v>
      </c>
    </row>
    <row r="480" spans="1:11" x14ac:dyDescent="0.55000000000000004">
      <c r="A480">
        <v>18267</v>
      </c>
      <c r="B480" s="68">
        <v>44158</v>
      </c>
      <c r="C480" t="s">
        <v>438</v>
      </c>
      <c r="D480" t="s">
        <v>437</v>
      </c>
      <c r="E480">
        <v>69.379997253417969</v>
      </c>
      <c r="F480">
        <v>1.5218041837215424E-2</v>
      </c>
      <c r="G480" s="73">
        <f t="shared" si="7"/>
        <v>1.5218041837215424E-2</v>
      </c>
      <c r="H480" s="73">
        <f>VLOOKUP($B480,Dell_FF_factors!$A$2:$E$506,2,FALSE)</f>
        <v>8.3000000000000001E-3</v>
      </c>
      <c r="I480" s="73">
        <f>VLOOKUP($B480,Dell_FF_factors!$A$2:$E$506,3,FALSE)</f>
        <v>8.5000000000000006E-3</v>
      </c>
      <c r="J480" s="73">
        <f>VLOOKUP($B480,Dell_FF_factors!$A$2:$E$506,4,FALSE)</f>
        <v>1.55E-2</v>
      </c>
      <c r="K480" s="73">
        <f>VLOOKUP($B480,Dell_FF_factors!$A$2:$E$506,5,FALSE)</f>
        <v>0</v>
      </c>
    </row>
    <row r="481" spans="1:11" x14ac:dyDescent="0.55000000000000004">
      <c r="A481">
        <v>18267</v>
      </c>
      <c r="B481" s="68">
        <v>44159</v>
      </c>
      <c r="C481" t="s">
        <v>438</v>
      </c>
      <c r="D481" t="s">
        <v>437</v>
      </c>
      <c r="E481">
        <v>70.330001831054688</v>
      </c>
      <c r="F481">
        <v>1.3692772947251797E-2</v>
      </c>
      <c r="G481" s="73">
        <f t="shared" si="7"/>
        <v>1.3692772947251797E-2</v>
      </c>
      <c r="H481" s="73">
        <f>VLOOKUP($B481,Dell_FF_factors!$A$2:$E$506,2,FALSE)</f>
        <v>1.5600000000000001E-2</v>
      </c>
      <c r="I481" s="73">
        <f>VLOOKUP($B481,Dell_FF_factors!$A$2:$E$506,3,FALSE)</f>
        <v>-1.5E-3</v>
      </c>
      <c r="J481" s="73">
        <f>VLOOKUP($B481,Dell_FF_factors!$A$2:$E$506,4,FALSE)</f>
        <v>2.7300000000000001E-2</v>
      </c>
      <c r="K481" s="73">
        <f>VLOOKUP($B481,Dell_FF_factors!$A$2:$E$506,5,FALSE)</f>
        <v>0</v>
      </c>
    </row>
    <row r="482" spans="1:11" x14ac:dyDescent="0.55000000000000004">
      <c r="A482">
        <v>18267</v>
      </c>
      <c r="B482" s="68">
        <v>44160</v>
      </c>
      <c r="C482" t="s">
        <v>438</v>
      </c>
      <c r="D482" t="s">
        <v>437</v>
      </c>
      <c r="E482">
        <v>69.349998474121094</v>
      </c>
      <c r="F482">
        <v>-1.3934357091784477E-2</v>
      </c>
      <c r="G482" s="73">
        <f t="shared" si="7"/>
        <v>-1.3934357091784477E-2</v>
      </c>
      <c r="H482" s="73">
        <f>VLOOKUP($B482,Dell_FF_factors!$A$2:$E$506,2,FALSE)</f>
        <v>2.9999999999999997E-4</v>
      </c>
      <c r="I482" s="73">
        <f>VLOOKUP($B482,Dell_FF_factors!$A$2:$E$506,3,FALSE)</f>
        <v>1E-4</v>
      </c>
      <c r="J482" s="73">
        <f>VLOOKUP($B482,Dell_FF_factors!$A$2:$E$506,4,FALSE)</f>
        <v>-1.2699999999999999E-2</v>
      </c>
      <c r="K482" s="73">
        <f>VLOOKUP($B482,Dell_FF_factors!$A$2:$E$506,5,FALSE)</f>
        <v>0</v>
      </c>
    </row>
    <row r="483" spans="1:11" x14ac:dyDescent="0.55000000000000004">
      <c r="A483">
        <v>18267</v>
      </c>
      <c r="B483" s="68">
        <v>44162</v>
      </c>
      <c r="C483" t="s">
        <v>438</v>
      </c>
      <c r="D483" t="s">
        <v>437</v>
      </c>
      <c r="E483">
        <v>69.819999694824219</v>
      </c>
      <c r="F483">
        <v>6.7772348411381245E-3</v>
      </c>
      <c r="G483" s="73">
        <f t="shared" si="7"/>
        <v>6.7772348411381245E-3</v>
      </c>
      <c r="H483" s="73">
        <f>VLOOKUP($B483,Dell_FF_factors!$A$2:$E$506,2,FALSE)</f>
        <v>4.3E-3</v>
      </c>
      <c r="I483" s="73">
        <f>VLOOKUP($B483,Dell_FF_factors!$A$2:$E$506,3,FALSE)</f>
        <v>4.5000000000000005E-3</v>
      </c>
      <c r="J483" s="73">
        <f>VLOOKUP($B483,Dell_FF_factors!$A$2:$E$506,4,FALSE)</f>
        <v>-1.6399999999999998E-2</v>
      </c>
      <c r="K483" s="73">
        <f>VLOOKUP($B483,Dell_FF_factors!$A$2:$E$506,5,FALSE)</f>
        <v>0</v>
      </c>
    </row>
    <row r="484" spans="1:11" x14ac:dyDescent="0.55000000000000004">
      <c r="A484">
        <v>18267</v>
      </c>
      <c r="B484" s="68">
        <v>44165</v>
      </c>
      <c r="C484" t="s">
        <v>438</v>
      </c>
      <c r="D484" t="s">
        <v>437</v>
      </c>
      <c r="E484">
        <v>69.029998779296875</v>
      </c>
      <c r="F484">
        <v>-1.1314822360873222E-2</v>
      </c>
      <c r="G484" s="73">
        <f t="shared" si="7"/>
        <v>-1.1314822360873222E-2</v>
      </c>
      <c r="H484" s="73">
        <f>VLOOKUP($B484,Dell_FF_factors!$A$2:$E$506,2,FALSE)</f>
        <v>-5.3E-3</v>
      </c>
      <c r="I484" s="73">
        <f>VLOOKUP($B484,Dell_FF_factors!$A$2:$E$506,3,FALSE)</f>
        <v>-9.7999999999999997E-3</v>
      </c>
      <c r="J484" s="73">
        <f>VLOOKUP($B484,Dell_FF_factors!$A$2:$E$506,4,FALSE)</f>
        <v>-2.0499999999999997E-2</v>
      </c>
      <c r="K484" s="73">
        <f>VLOOKUP($B484,Dell_FF_factors!$A$2:$E$506,5,FALSE)</f>
        <v>0</v>
      </c>
    </row>
    <row r="485" spans="1:11" x14ac:dyDescent="0.55000000000000004">
      <c r="A485">
        <v>18267</v>
      </c>
      <c r="B485" s="68">
        <v>44166</v>
      </c>
      <c r="C485" t="s">
        <v>438</v>
      </c>
      <c r="D485" t="s">
        <v>437</v>
      </c>
      <c r="E485">
        <v>70.519996643066406</v>
      </c>
      <c r="F485">
        <v>2.1584788337349892E-2</v>
      </c>
      <c r="G485" s="73">
        <f t="shared" si="7"/>
        <v>2.1584788337349892E-2</v>
      </c>
      <c r="H485" s="73">
        <f>VLOOKUP($B485,Dell_FF_factors!$A$2:$E$506,2,FALSE)</f>
        <v>9.7999999999999997E-3</v>
      </c>
      <c r="I485" s="73">
        <f>VLOOKUP($B485,Dell_FF_factors!$A$2:$E$506,3,FALSE)</f>
        <v>-2.3E-3</v>
      </c>
      <c r="J485" s="73">
        <f>VLOOKUP($B485,Dell_FF_factors!$A$2:$E$506,4,FALSE)</f>
        <v>5.4000000000000003E-3</v>
      </c>
      <c r="K485" s="73">
        <f>VLOOKUP($B485,Dell_FF_factors!$A$2:$E$506,5,FALSE)</f>
        <v>0</v>
      </c>
    </row>
    <row r="486" spans="1:11" x14ac:dyDescent="0.55000000000000004">
      <c r="A486">
        <v>18267</v>
      </c>
      <c r="B486" s="68">
        <v>44167</v>
      </c>
      <c r="C486" t="s">
        <v>438</v>
      </c>
      <c r="D486" t="s">
        <v>437</v>
      </c>
      <c r="E486">
        <v>70.519996643066406</v>
      </c>
      <c r="F486">
        <v>0</v>
      </c>
      <c r="G486" s="73">
        <f t="shared" si="7"/>
        <v>0</v>
      </c>
      <c r="H486" s="73">
        <f>VLOOKUP($B486,Dell_FF_factors!$A$2:$E$506,2,FALSE)</f>
        <v>1.1000000000000001E-3</v>
      </c>
      <c r="I486" s="73">
        <f>VLOOKUP($B486,Dell_FF_factors!$A$2:$E$506,3,FALSE)</f>
        <v>-8.9999999999999998E-4</v>
      </c>
      <c r="J486" s="73">
        <f>VLOOKUP($B486,Dell_FF_factors!$A$2:$E$506,4,FALSE)</f>
        <v>1.0500000000000001E-2</v>
      </c>
      <c r="K486" s="73">
        <f>VLOOKUP($B486,Dell_FF_factors!$A$2:$E$506,5,FALSE)</f>
        <v>0</v>
      </c>
    </row>
    <row r="487" spans="1:11" x14ac:dyDescent="0.55000000000000004">
      <c r="A487">
        <v>18267</v>
      </c>
      <c r="B487" s="68">
        <v>44168</v>
      </c>
      <c r="C487" t="s">
        <v>438</v>
      </c>
      <c r="D487" t="s">
        <v>437</v>
      </c>
      <c r="E487">
        <v>70.910003662109375</v>
      </c>
      <c r="F487">
        <v>5.5304458364844322E-3</v>
      </c>
      <c r="G487" s="73">
        <f t="shared" si="7"/>
        <v>5.5304458364844322E-3</v>
      </c>
      <c r="H487" s="73">
        <f>VLOOKUP($B487,Dell_FF_factors!$A$2:$E$506,2,FALSE)</f>
        <v>1.8E-3</v>
      </c>
      <c r="I487" s="73">
        <f>VLOOKUP($B487,Dell_FF_factors!$A$2:$E$506,3,FALSE)</f>
        <v>4.5999999999999999E-3</v>
      </c>
      <c r="J487" s="73">
        <f>VLOOKUP($B487,Dell_FF_factors!$A$2:$E$506,4,FALSE)</f>
        <v>-5.0000000000000001E-4</v>
      </c>
      <c r="K487" s="73">
        <f>VLOOKUP($B487,Dell_FF_factors!$A$2:$E$506,5,FALSE)</f>
        <v>0</v>
      </c>
    </row>
    <row r="488" spans="1:11" x14ac:dyDescent="0.55000000000000004">
      <c r="A488">
        <v>18267</v>
      </c>
      <c r="B488" s="68">
        <v>44169</v>
      </c>
      <c r="C488" t="s">
        <v>438</v>
      </c>
      <c r="D488" t="s">
        <v>437</v>
      </c>
      <c r="E488">
        <v>72.099998474121094</v>
      </c>
      <c r="F488">
        <v>1.67817622423172E-2</v>
      </c>
      <c r="G488" s="73">
        <f t="shared" si="7"/>
        <v>1.67817622423172E-2</v>
      </c>
      <c r="H488" s="73">
        <f>VLOOKUP($B488,Dell_FF_factors!$A$2:$E$506,2,FALSE)</f>
        <v>1.0200000000000001E-2</v>
      </c>
      <c r="I488" s="73">
        <f>VLOOKUP($B488,Dell_FF_factors!$A$2:$E$506,3,FALSE)</f>
        <v>1.3999999999999999E-2</v>
      </c>
      <c r="J488" s="73">
        <f>VLOOKUP($B488,Dell_FF_factors!$A$2:$E$506,4,FALSE)</f>
        <v>8.5000000000000006E-3</v>
      </c>
      <c r="K488" s="73">
        <f>VLOOKUP($B488,Dell_FF_factors!$A$2:$E$506,5,FALSE)</f>
        <v>0</v>
      </c>
    </row>
    <row r="489" spans="1:11" x14ac:dyDescent="0.55000000000000004">
      <c r="A489">
        <v>18267</v>
      </c>
      <c r="B489" s="68">
        <v>44172</v>
      </c>
      <c r="C489" t="s">
        <v>438</v>
      </c>
      <c r="D489" t="s">
        <v>437</v>
      </c>
      <c r="E489">
        <v>70.379997253417969</v>
      </c>
      <c r="F489">
        <v>-2.3855773732066154E-2</v>
      </c>
      <c r="G489" s="73">
        <f t="shared" si="7"/>
        <v>-2.3855773732066154E-2</v>
      </c>
      <c r="H489" s="73">
        <f>VLOOKUP($B489,Dell_FF_factors!$A$2:$E$506,2,FALSE)</f>
        <v>2.9999999999999997E-4</v>
      </c>
      <c r="I489" s="73">
        <f>VLOOKUP($B489,Dell_FF_factors!$A$2:$E$506,3,FALSE)</f>
        <v>2.2000000000000001E-3</v>
      </c>
      <c r="J489" s="73">
        <f>VLOOKUP($B489,Dell_FF_factors!$A$2:$E$506,4,FALSE)</f>
        <v>-1.01E-2</v>
      </c>
      <c r="K489" s="73">
        <f>VLOOKUP($B489,Dell_FF_factors!$A$2:$E$506,5,FALSE)</f>
        <v>0</v>
      </c>
    </row>
    <row r="490" spans="1:11" x14ac:dyDescent="0.55000000000000004">
      <c r="A490">
        <v>18267</v>
      </c>
      <c r="B490" s="68">
        <v>44173</v>
      </c>
      <c r="C490" t="s">
        <v>438</v>
      </c>
      <c r="D490" t="s">
        <v>437</v>
      </c>
      <c r="E490">
        <v>71.870002746582031</v>
      </c>
      <c r="F490">
        <v>2.1170865744352341E-2</v>
      </c>
      <c r="G490" s="73">
        <f t="shared" si="7"/>
        <v>2.1170865744352341E-2</v>
      </c>
      <c r="H490" s="73">
        <f>VLOOKUP($B490,Dell_FF_factors!$A$2:$E$506,2,FALSE)</f>
        <v>4.6999999999999993E-3</v>
      </c>
      <c r="I490" s="73">
        <f>VLOOKUP($B490,Dell_FF_factors!$A$2:$E$506,3,FALSE)</f>
        <v>9.7000000000000003E-3</v>
      </c>
      <c r="J490" s="73">
        <f>VLOOKUP($B490,Dell_FF_factors!$A$2:$E$506,4,FALSE)</f>
        <v>-7.4999999999999997E-3</v>
      </c>
      <c r="K490" s="73">
        <f>VLOOKUP($B490,Dell_FF_factors!$A$2:$E$506,5,FALSE)</f>
        <v>0</v>
      </c>
    </row>
    <row r="491" spans="1:11" x14ac:dyDescent="0.55000000000000004">
      <c r="A491">
        <v>18267</v>
      </c>
      <c r="B491" s="68">
        <v>44174</v>
      </c>
      <c r="C491" t="s">
        <v>438</v>
      </c>
      <c r="D491" t="s">
        <v>437</v>
      </c>
      <c r="E491">
        <v>71.529998779296875</v>
      </c>
      <c r="F491">
        <v>-4.7308187931776047E-3</v>
      </c>
      <c r="G491" s="73">
        <f t="shared" si="7"/>
        <v>-4.7308187931776047E-3</v>
      </c>
      <c r="H491" s="73">
        <f>VLOOKUP($B491,Dell_FF_factors!$A$2:$E$506,2,FALSE)</f>
        <v>-1.03E-2</v>
      </c>
      <c r="I491" s="73">
        <f>VLOOKUP($B491,Dell_FF_factors!$A$2:$E$506,3,FALSE)</f>
        <v>-5.9999999999999995E-4</v>
      </c>
      <c r="J491" s="73">
        <f>VLOOKUP($B491,Dell_FF_factors!$A$2:$E$506,4,FALSE)</f>
        <v>1.34E-2</v>
      </c>
      <c r="K491" s="73">
        <f>VLOOKUP($B491,Dell_FF_factors!$A$2:$E$506,5,FALSE)</f>
        <v>0</v>
      </c>
    </row>
    <row r="492" spans="1:11" x14ac:dyDescent="0.55000000000000004">
      <c r="A492">
        <v>18267</v>
      </c>
      <c r="B492" s="68">
        <v>44175</v>
      </c>
      <c r="C492" t="s">
        <v>438</v>
      </c>
      <c r="D492" t="s">
        <v>437</v>
      </c>
      <c r="E492">
        <v>72.160003662109375</v>
      </c>
      <c r="F492">
        <v>8.8075613602995872E-3</v>
      </c>
      <c r="G492" s="73">
        <f t="shared" si="7"/>
        <v>8.8075613602995872E-3</v>
      </c>
      <c r="H492" s="73">
        <f>VLOOKUP($B492,Dell_FF_factors!$A$2:$E$506,2,FALSE)</f>
        <v>2.3999999999999998E-3</v>
      </c>
      <c r="I492" s="73">
        <f>VLOOKUP($B492,Dell_FF_factors!$A$2:$E$506,3,FALSE)</f>
        <v>1.09E-2</v>
      </c>
      <c r="J492" s="73">
        <f>VLOOKUP($B492,Dell_FF_factors!$A$2:$E$506,4,FALSE)</f>
        <v>-4.6999999999999993E-3</v>
      </c>
      <c r="K492" s="73">
        <f>VLOOKUP($B492,Dell_FF_factors!$A$2:$E$506,5,FALSE)</f>
        <v>0</v>
      </c>
    </row>
    <row r="493" spans="1:11" x14ac:dyDescent="0.55000000000000004">
      <c r="A493">
        <v>18267</v>
      </c>
      <c r="B493" s="68">
        <v>44176</v>
      </c>
      <c r="C493" t="s">
        <v>438</v>
      </c>
      <c r="D493" t="s">
        <v>437</v>
      </c>
      <c r="E493">
        <v>71.639999389648438</v>
      </c>
      <c r="F493">
        <v>-7.206267211586237E-3</v>
      </c>
      <c r="G493" s="73">
        <f t="shared" si="7"/>
        <v>-7.206267211586237E-3</v>
      </c>
      <c r="H493" s="73">
        <f>VLOOKUP($B493,Dell_FF_factors!$A$2:$E$506,2,FALSE)</f>
        <v>-2E-3</v>
      </c>
      <c r="I493" s="73">
        <f>VLOOKUP($B493,Dell_FF_factors!$A$2:$E$506,3,FALSE)</f>
        <v>-3.5999999999999999E-3</v>
      </c>
      <c r="J493" s="73">
        <f>VLOOKUP($B493,Dell_FF_factors!$A$2:$E$506,4,FALSE)</f>
        <v>-7.1999999999999998E-3</v>
      </c>
      <c r="K493" s="73">
        <f>VLOOKUP($B493,Dell_FF_factors!$A$2:$E$506,5,FALSE)</f>
        <v>0</v>
      </c>
    </row>
    <row r="494" spans="1:11" x14ac:dyDescent="0.55000000000000004">
      <c r="A494">
        <v>18267</v>
      </c>
      <c r="B494" s="68">
        <v>44179</v>
      </c>
      <c r="C494" t="s">
        <v>438</v>
      </c>
      <c r="D494" t="s">
        <v>437</v>
      </c>
      <c r="E494">
        <v>72.430000305175781</v>
      </c>
      <c r="F494">
        <v>1.1027371510863304E-2</v>
      </c>
      <c r="G494" s="73">
        <f t="shared" si="7"/>
        <v>1.1027371510863304E-2</v>
      </c>
      <c r="H494" s="73">
        <f>VLOOKUP($B494,Dell_FF_factors!$A$2:$E$506,2,FALSE)</f>
        <v>-2.8000000000000004E-3</v>
      </c>
      <c r="I494" s="73">
        <f>VLOOKUP($B494,Dell_FF_factors!$A$2:$E$506,3,FALSE)</f>
        <v>6.0000000000000001E-3</v>
      </c>
      <c r="J494" s="73">
        <f>VLOOKUP($B494,Dell_FF_factors!$A$2:$E$506,4,FALSE)</f>
        <v>-1.54E-2</v>
      </c>
      <c r="K494" s="73">
        <f>VLOOKUP($B494,Dell_FF_factors!$A$2:$E$506,5,FALSE)</f>
        <v>0</v>
      </c>
    </row>
    <row r="495" spans="1:11" x14ac:dyDescent="0.55000000000000004">
      <c r="A495">
        <v>18267</v>
      </c>
      <c r="B495" s="68">
        <v>44180</v>
      </c>
      <c r="C495" t="s">
        <v>438</v>
      </c>
      <c r="D495" t="s">
        <v>437</v>
      </c>
      <c r="E495">
        <v>73.739997863769531</v>
      </c>
      <c r="F495">
        <v>1.8086394295096397E-2</v>
      </c>
      <c r="G495" s="73">
        <f t="shared" si="7"/>
        <v>1.8086394295096397E-2</v>
      </c>
      <c r="H495" s="73">
        <f>VLOOKUP($B495,Dell_FF_factors!$A$2:$E$506,2,FALSE)</f>
        <v>1.2800000000000001E-2</v>
      </c>
      <c r="I495" s="73">
        <f>VLOOKUP($B495,Dell_FF_factors!$A$2:$E$506,3,FALSE)</f>
        <v>1.0500000000000001E-2</v>
      </c>
      <c r="J495" s="73">
        <f>VLOOKUP($B495,Dell_FF_factors!$A$2:$E$506,4,FALSE)</f>
        <v>4.0000000000000001E-3</v>
      </c>
      <c r="K495" s="73">
        <f>VLOOKUP($B495,Dell_FF_factors!$A$2:$E$506,5,FALSE)</f>
        <v>0</v>
      </c>
    </row>
    <row r="496" spans="1:11" x14ac:dyDescent="0.55000000000000004">
      <c r="A496">
        <v>18267</v>
      </c>
      <c r="B496" s="68">
        <v>44181</v>
      </c>
      <c r="C496" t="s">
        <v>438</v>
      </c>
      <c r="D496" t="s">
        <v>437</v>
      </c>
      <c r="E496">
        <v>73.870002746582031</v>
      </c>
      <c r="F496">
        <v>1.7630171496421099E-3</v>
      </c>
      <c r="G496" s="73">
        <f t="shared" si="7"/>
        <v>1.7630171496421099E-3</v>
      </c>
      <c r="H496" s="73">
        <f>VLOOKUP($B496,Dell_FF_factors!$A$2:$E$506,2,FALSE)</f>
        <v>1.7000000000000001E-3</v>
      </c>
      <c r="I496" s="73">
        <f>VLOOKUP($B496,Dell_FF_factors!$A$2:$E$506,3,FALSE)</f>
        <v>-4.1999999999999997E-3</v>
      </c>
      <c r="J496" s="73">
        <f>VLOOKUP($B496,Dell_FF_factors!$A$2:$E$506,4,FALSE)</f>
        <v>-3.7000000000000002E-3</v>
      </c>
      <c r="K496" s="73">
        <f>VLOOKUP($B496,Dell_FF_factors!$A$2:$E$506,5,FALSE)</f>
        <v>0</v>
      </c>
    </row>
    <row r="497" spans="1:11" x14ac:dyDescent="0.55000000000000004">
      <c r="A497">
        <v>18267</v>
      </c>
      <c r="B497" s="68">
        <v>44182</v>
      </c>
      <c r="C497" t="s">
        <v>438</v>
      </c>
      <c r="D497" t="s">
        <v>437</v>
      </c>
      <c r="E497">
        <v>74.709999084472656</v>
      </c>
      <c r="F497">
        <v>1.1371278204023838E-2</v>
      </c>
      <c r="G497" s="73">
        <f t="shared" si="7"/>
        <v>1.1371278204023838E-2</v>
      </c>
      <c r="H497" s="73">
        <f>VLOOKUP($B497,Dell_FF_factors!$A$2:$E$506,2,FALSE)</f>
        <v>7.9000000000000008E-3</v>
      </c>
      <c r="I497" s="73">
        <f>VLOOKUP($B497,Dell_FF_factors!$A$2:$E$506,3,FALSE)</f>
        <v>7.0999999999999995E-3</v>
      </c>
      <c r="J497" s="73">
        <f>VLOOKUP($B497,Dell_FF_factors!$A$2:$E$506,4,FALSE)</f>
        <v>-6.7000000000000002E-3</v>
      </c>
      <c r="K497" s="73">
        <f>VLOOKUP($B497,Dell_FF_factors!$A$2:$E$506,5,FALSE)</f>
        <v>0</v>
      </c>
    </row>
    <row r="498" spans="1:11" x14ac:dyDescent="0.55000000000000004">
      <c r="A498">
        <v>18267</v>
      </c>
      <c r="B498" s="68">
        <v>44183</v>
      </c>
      <c r="C498" t="s">
        <v>438</v>
      </c>
      <c r="D498" t="s">
        <v>437</v>
      </c>
      <c r="E498">
        <v>72.919998168945313</v>
      </c>
      <c r="F498">
        <v>-2.3959321901202202E-2</v>
      </c>
      <c r="G498" s="73">
        <f t="shared" si="7"/>
        <v>-2.3959321901202202E-2</v>
      </c>
      <c r="H498" s="73">
        <f>VLOOKUP($B498,Dell_FF_factors!$A$2:$E$506,2,FALSE)</f>
        <v>-1.1999999999999999E-3</v>
      </c>
      <c r="I498" s="73">
        <f>VLOOKUP($B498,Dell_FF_factors!$A$2:$E$506,3,FALSE)</f>
        <v>1.1000000000000001E-3</v>
      </c>
      <c r="J498" s="73">
        <f>VLOOKUP($B498,Dell_FF_factors!$A$2:$E$506,4,FALSE)</f>
        <v>-1.15E-2</v>
      </c>
      <c r="K498" s="73">
        <f>VLOOKUP($B498,Dell_FF_factors!$A$2:$E$506,5,FALSE)</f>
        <v>0</v>
      </c>
    </row>
    <row r="499" spans="1:11" x14ac:dyDescent="0.55000000000000004">
      <c r="A499">
        <v>18267</v>
      </c>
      <c r="B499" s="68">
        <v>44186</v>
      </c>
      <c r="C499" t="s">
        <v>438</v>
      </c>
      <c r="D499" t="s">
        <v>437</v>
      </c>
      <c r="E499">
        <v>73.05999755859375</v>
      </c>
      <c r="F499">
        <v>1.9199039088562131E-3</v>
      </c>
      <c r="G499" s="73">
        <f t="shared" si="7"/>
        <v>1.9199039088562131E-3</v>
      </c>
      <c r="H499" s="73">
        <f>VLOOKUP($B499,Dell_FF_factors!$A$2:$E$506,2,FALSE)</f>
        <v>-2.3E-3</v>
      </c>
      <c r="I499" s="73">
        <f>VLOOKUP($B499,Dell_FF_factors!$A$2:$E$506,3,FALSE)</f>
        <v>1.2999999999999999E-3</v>
      </c>
      <c r="J499" s="73">
        <f>VLOOKUP($B499,Dell_FF_factors!$A$2:$E$506,4,FALSE)</f>
        <v>-2.9999999999999997E-4</v>
      </c>
      <c r="K499" s="73">
        <f>VLOOKUP($B499,Dell_FF_factors!$A$2:$E$506,5,FALSE)</f>
        <v>0</v>
      </c>
    </row>
    <row r="500" spans="1:11" x14ac:dyDescent="0.55000000000000004">
      <c r="A500">
        <v>18267</v>
      </c>
      <c r="B500" s="68">
        <v>44187</v>
      </c>
      <c r="C500" t="s">
        <v>438</v>
      </c>
      <c r="D500" t="s">
        <v>437</v>
      </c>
      <c r="E500">
        <v>72.730003356933594</v>
      </c>
      <c r="F500">
        <v>-4.5167561620473862E-3</v>
      </c>
      <c r="G500" s="73">
        <f t="shared" si="7"/>
        <v>-4.5167561620473862E-3</v>
      </c>
      <c r="H500" s="73">
        <f>VLOOKUP($B500,Dell_FF_factors!$A$2:$E$506,2,FALSE)</f>
        <v>5.9999999999999995E-4</v>
      </c>
      <c r="I500" s="73">
        <f>VLOOKUP($B500,Dell_FF_factors!$A$2:$E$506,3,FALSE)</f>
        <v>1.23E-2</v>
      </c>
      <c r="J500" s="73">
        <f>VLOOKUP($B500,Dell_FF_factors!$A$2:$E$506,4,FALSE)</f>
        <v>-1.6200000000000003E-2</v>
      </c>
      <c r="K500" s="73">
        <f>VLOOKUP($B500,Dell_FF_factors!$A$2:$E$506,5,FALSE)</f>
        <v>0</v>
      </c>
    </row>
    <row r="501" spans="1:11" x14ac:dyDescent="0.55000000000000004">
      <c r="A501">
        <v>18267</v>
      </c>
      <c r="B501" s="68">
        <v>44188</v>
      </c>
      <c r="C501" t="s">
        <v>438</v>
      </c>
      <c r="D501" t="s">
        <v>437</v>
      </c>
      <c r="E501">
        <v>73.400001525878906</v>
      </c>
      <c r="F501">
        <v>9.2121288180351257E-3</v>
      </c>
      <c r="G501" s="73">
        <f t="shared" si="7"/>
        <v>9.2121288180351257E-3</v>
      </c>
      <c r="H501" s="73">
        <f>VLOOKUP($B501,Dell_FF_factors!$A$2:$E$506,2,FALSE)</f>
        <v>1E-3</v>
      </c>
      <c r="I501" s="73">
        <f>VLOOKUP($B501,Dell_FF_factors!$A$2:$E$506,3,FALSE)</f>
        <v>3.4000000000000002E-3</v>
      </c>
      <c r="J501" s="73">
        <f>VLOOKUP($B501,Dell_FF_factors!$A$2:$E$506,4,FALSE)</f>
        <v>0.02</v>
      </c>
      <c r="K501" s="73">
        <f>VLOOKUP($B501,Dell_FF_factors!$A$2:$E$506,5,FALSE)</f>
        <v>0</v>
      </c>
    </row>
    <row r="502" spans="1:11" x14ac:dyDescent="0.55000000000000004">
      <c r="A502">
        <v>18267</v>
      </c>
      <c r="B502" s="68">
        <v>44189</v>
      </c>
      <c r="C502" t="s">
        <v>438</v>
      </c>
      <c r="D502" t="s">
        <v>437</v>
      </c>
      <c r="E502">
        <v>72.989997863769531</v>
      </c>
      <c r="F502">
        <v>-5.5858809500932693E-3</v>
      </c>
      <c r="G502" s="73">
        <f t="shared" si="7"/>
        <v>-5.5858809500932693E-3</v>
      </c>
      <c r="H502" s="73">
        <f>VLOOKUP($B502,Dell_FF_factors!$A$2:$E$506,2,FALSE)</f>
        <v>2.0999999999999999E-3</v>
      </c>
      <c r="I502" s="73">
        <f>VLOOKUP($B502,Dell_FF_factors!$A$2:$E$506,3,FALSE)</f>
        <v>-3.9000000000000003E-3</v>
      </c>
      <c r="J502" s="73">
        <f>VLOOKUP($B502,Dell_FF_factors!$A$2:$E$506,4,FALSE)</f>
        <v>-1.7000000000000001E-3</v>
      </c>
      <c r="K502" s="73">
        <f>VLOOKUP($B502,Dell_FF_factors!$A$2:$E$506,5,FALSE)</f>
        <v>0</v>
      </c>
    </row>
    <row r="503" spans="1:11" x14ac:dyDescent="0.55000000000000004">
      <c r="A503">
        <v>18267</v>
      </c>
      <c r="B503" s="68">
        <v>44193</v>
      </c>
      <c r="C503" t="s">
        <v>438</v>
      </c>
      <c r="D503" t="s">
        <v>437</v>
      </c>
      <c r="E503">
        <v>72.849998474121094</v>
      </c>
      <c r="F503">
        <v>-1.9180626841261983E-3</v>
      </c>
      <c r="G503" s="73">
        <f t="shared" si="7"/>
        <v>-1.9180626841261983E-3</v>
      </c>
      <c r="H503" s="73">
        <f>VLOOKUP($B503,Dell_FF_factors!$A$2:$E$506,2,FALSE)</f>
        <v>4.5999999999999999E-3</v>
      </c>
      <c r="I503" s="73">
        <f>VLOOKUP($B503,Dell_FF_factors!$A$2:$E$506,3,FALSE)</f>
        <v>-7.1999999999999998E-3</v>
      </c>
      <c r="J503" s="73">
        <f>VLOOKUP($B503,Dell_FF_factors!$A$2:$E$506,4,FALSE)</f>
        <v>3.2000000000000002E-3</v>
      </c>
      <c r="K503" s="73">
        <f>VLOOKUP($B503,Dell_FF_factors!$A$2:$E$506,5,FALSE)</f>
        <v>0</v>
      </c>
    </row>
    <row r="504" spans="1:11" x14ac:dyDescent="0.55000000000000004">
      <c r="A504">
        <v>18267</v>
      </c>
      <c r="B504" s="68">
        <v>44194</v>
      </c>
      <c r="C504" t="s">
        <v>438</v>
      </c>
      <c r="D504" t="s">
        <v>437</v>
      </c>
      <c r="E504">
        <v>71.5</v>
      </c>
      <c r="F504">
        <v>-1.8531208857893944E-2</v>
      </c>
      <c r="G504" s="73">
        <f t="shared" si="7"/>
        <v>-1.8531208857893944E-2</v>
      </c>
      <c r="H504" s="73">
        <f>VLOOKUP($B504,Dell_FF_factors!$A$2:$E$506,2,FALSE)</f>
        <v>-4.0000000000000001E-3</v>
      </c>
      <c r="I504" s="73">
        <f>VLOOKUP($B504,Dell_FF_factors!$A$2:$E$506,3,FALSE)</f>
        <v>-1.52E-2</v>
      </c>
      <c r="J504" s="73">
        <f>VLOOKUP($B504,Dell_FF_factors!$A$2:$E$506,4,FALSE)</f>
        <v>2.3999999999999998E-3</v>
      </c>
      <c r="K504" s="73">
        <f>VLOOKUP($B504,Dell_FF_factors!$A$2:$E$506,5,FALSE)</f>
        <v>0</v>
      </c>
    </row>
    <row r="505" spans="1:11" x14ac:dyDescent="0.55000000000000004">
      <c r="A505">
        <v>18267</v>
      </c>
      <c r="B505" s="68">
        <v>44195</v>
      </c>
      <c r="C505" t="s">
        <v>438</v>
      </c>
      <c r="D505" t="s">
        <v>437</v>
      </c>
      <c r="E505">
        <v>72.5</v>
      </c>
      <c r="F505">
        <v>1.3986013829708099E-2</v>
      </c>
      <c r="G505" s="73">
        <f t="shared" si="7"/>
        <v>1.3986013829708099E-2</v>
      </c>
      <c r="H505" s="73">
        <f>VLOOKUP($B505,Dell_FF_factors!$A$2:$E$506,2,FALSE)</f>
        <v>2.7000000000000001E-3</v>
      </c>
      <c r="I505" s="73">
        <f>VLOOKUP($B505,Dell_FF_factors!$A$2:$E$506,3,FALSE)</f>
        <v>9.8999999999999991E-3</v>
      </c>
      <c r="J505" s="73">
        <f>VLOOKUP($B505,Dell_FF_factors!$A$2:$E$506,4,FALSE)</f>
        <v>4.0000000000000002E-4</v>
      </c>
      <c r="K505" s="73">
        <f>VLOOKUP($B505,Dell_FF_factors!$A$2:$E$506,5,FALSE)</f>
        <v>0</v>
      </c>
    </row>
    <row r="506" spans="1:11" x14ac:dyDescent="0.55000000000000004">
      <c r="A506">
        <v>18267</v>
      </c>
      <c r="B506" s="68">
        <v>44196</v>
      </c>
      <c r="C506" t="s">
        <v>438</v>
      </c>
      <c r="D506" t="s">
        <v>437</v>
      </c>
      <c r="E506">
        <v>73.290000915527344</v>
      </c>
      <c r="F506">
        <v>1.0896564461290836E-2</v>
      </c>
      <c r="G506" s="73">
        <f t="shared" si="7"/>
        <v>1.0896564461290836E-2</v>
      </c>
      <c r="H506" s="73">
        <f>VLOOKUP($B506,Dell_FF_factors!$A$2:$E$506,2,FALSE)</f>
        <v>3.9000000000000003E-3</v>
      </c>
      <c r="I506" s="73">
        <f>VLOOKUP($B506,Dell_FF_factors!$A$2:$E$506,3,FALSE)</f>
        <v>-8.6999999999999994E-3</v>
      </c>
      <c r="J506" s="73">
        <f>VLOOKUP($B506,Dell_FF_factors!$A$2:$E$506,4,FALSE)</f>
        <v>4.5000000000000005E-3</v>
      </c>
      <c r="K506" s="73">
        <f>VLOOKUP($B506,Dell_FF_factors!$A$2:$E$506,5,FALSE)</f>
        <v>0</v>
      </c>
    </row>
    <row r="509" spans="1:11" x14ac:dyDescent="0.55000000000000004">
      <c r="F509" t="s">
        <v>463</v>
      </c>
      <c r="H509" t="s">
        <v>395</v>
      </c>
      <c r="I509" t="s">
        <v>396</v>
      </c>
      <c r="J509" t="s">
        <v>397</v>
      </c>
      <c r="K509" t="s">
        <v>398</v>
      </c>
    </row>
    <row r="510" spans="1:11" x14ac:dyDescent="0.55000000000000004">
      <c r="H510" s="79">
        <f>Dell_FF_Annual_Data_Factors!B1238</f>
        <v>8.7121276595744687E-2</v>
      </c>
      <c r="I510" s="79">
        <f>Dell_FF_Annual_Data_Factors!C1238</f>
        <v>3.0930851063829791E-2</v>
      </c>
      <c r="J510" s="79">
        <f>Dell_FF_Annual_Data_Factors!D1238</f>
        <v>3.9715957446808517E-2</v>
      </c>
      <c r="K510" s="79">
        <f>Dell_FF_Annual_Data_Factors!E1238</f>
        <v>3.338617021276595E-2</v>
      </c>
    </row>
    <row r="512" spans="1:11" ht="26.4" x14ac:dyDescent="0.85">
      <c r="H512" s="70" t="s">
        <v>389</v>
      </c>
      <c r="I512" s="70" t="s">
        <v>390</v>
      </c>
      <c r="J512" s="70" t="s">
        <v>391</v>
      </c>
      <c r="K512" s="71" t="s">
        <v>388</v>
      </c>
    </row>
    <row r="513" spans="4:11" x14ac:dyDescent="0.55000000000000004">
      <c r="H513">
        <f t="array" ref="H513:K513">LINEST(G2:G506,H2:J506,TRUE)</f>
        <v>-6.9836410747587761E-3</v>
      </c>
      <c r="I513">
        <v>0.37820082819136852</v>
      </c>
      <c r="J513">
        <v>1.0963714666878155</v>
      </c>
      <c r="K513">
        <v>-7.0635135635169468E-5</v>
      </c>
    </row>
    <row r="515" spans="4:11" x14ac:dyDescent="0.55000000000000004">
      <c r="D515" s="180">
        <v>0.14032416351101279</v>
      </c>
      <c r="F515" t="s">
        <v>464</v>
      </c>
      <c r="H515" s="79">
        <f>K510+J513*H510+H513*J510+I513*I510</f>
        <v>0.14032416351101279</v>
      </c>
    </row>
    <row r="517" spans="4:11" ht="26.4" x14ac:dyDescent="0.85">
      <c r="F517" t="s">
        <v>465</v>
      </c>
      <c r="H517" s="70" t="s">
        <v>391</v>
      </c>
      <c r="I517" s="71" t="s">
        <v>388</v>
      </c>
    </row>
    <row r="518" spans="4:11" x14ac:dyDescent="0.55000000000000004">
      <c r="H518">
        <f t="array" ref="H518:I518">LINEST(G2:G506,H2:H506,TRUE)</f>
        <v>1.1140462744158579</v>
      </c>
      <c r="I518">
        <v>-2.6497931789365176E-5</v>
      </c>
    </row>
    <row r="520" spans="4:11" x14ac:dyDescent="0.55000000000000004">
      <c r="F520" t="s">
        <v>464</v>
      </c>
      <c r="H520" s="79">
        <f>K510+(H518*H510)</f>
        <v>0.13044330382660879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5514-A62E-410E-8380-8869B35809D0}">
  <dimension ref="A1:F506"/>
  <sheetViews>
    <sheetView topLeftCell="A363" workbookViewId="0">
      <selection activeCell="C1239" activeCellId="1" sqref="D1233 C1239"/>
    </sheetView>
  </sheetViews>
  <sheetFormatPr defaultRowHeight="14.4" x14ac:dyDescent="0.55000000000000004"/>
  <cols>
    <col min="1" max="1" width="11" customWidth="1"/>
    <col min="2" max="2" width="28" customWidth="1"/>
    <col min="3" max="3" width="23" customWidth="1"/>
    <col min="4" max="4" width="22" customWidth="1"/>
    <col min="5" max="5" width="41" customWidth="1"/>
    <col min="6" max="6" width="13" customWidth="1"/>
  </cols>
  <sheetData>
    <row r="1" spans="1:6" x14ac:dyDescent="0.55000000000000004">
      <c r="A1" t="s">
        <v>466</v>
      </c>
      <c r="B1" t="s">
        <v>383</v>
      </c>
      <c r="C1" t="s">
        <v>384</v>
      </c>
      <c r="D1" t="s">
        <v>385</v>
      </c>
      <c r="E1" t="s">
        <v>386</v>
      </c>
      <c r="F1" t="s">
        <v>467</v>
      </c>
    </row>
    <row r="2" spans="1:6" x14ac:dyDescent="0.55000000000000004">
      <c r="A2" s="68">
        <v>43467</v>
      </c>
      <c r="B2">
        <v>2.3E-3</v>
      </c>
      <c r="C2">
        <v>5.6000000000000008E-3</v>
      </c>
      <c r="D2">
        <v>1.1000000000000001E-2</v>
      </c>
      <c r="E2">
        <v>1E-4</v>
      </c>
      <c r="F2">
        <v>-2.3199999999999998E-2</v>
      </c>
    </row>
    <row r="3" spans="1:6" x14ac:dyDescent="0.55000000000000004">
      <c r="A3" s="68">
        <v>43468</v>
      </c>
      <c r="B3">
        <v>-2.4500000000000001E-2</v>
      </c>
      <c r="C3">
        <v>4.0000000000000001E-3</v>
      </c>
      <c r="D3">
        <v>1.21E-2</v>
      </c>
      <c r="E3">
        <v>1E-4</v>
      </c>
      <c r="F3">
        <v>-7.4000000000000003E-3</v>
      </c>
    </row>
    <row r="4" spans="1:6" x14ac:dyDescent="0.55000000000000004">
      <c r="A4" s="68">
        <v>43469</v>
      </c>
      <c r="B4">
        <v>3.5499999999999997E-2</v>
      </c>
      <c r="C4">
        <v>4.0999999999999995E-3</v>
      </c>
      <c r="D4">
        <v>-6.9999999999999993E-3</v>
      </c>
      <c r="E4">
        <v>1E-4</v>
      </c>
      <c r="F4">
        <v>-1.03E-2</v>
      </c>
    </row>
    <row r="5" spans="1:6" x14ac:dyDescent="0.55000000000000004">
      <c r="A5" s="68">
        <v>43472</v>
      </c>
      <c r="B5">
        <v>9.3999999999999986E-3</v>
      </c>
      <c r="C5">
        <v>9.7000000000000003E-3</v>
      </c>
      <c r="D5">
        <v>-7.7000000000000002E-3</v>
      </c>
      <c r="E5">
        <v>1E-4</v>
      </c>
      <c r="F5">
        <v>-8.0000000000000002E-3</v>
      </c>
    </row>
    <row r="6" spans="1:6" x14ac:dyDescent="0.55000000000000004">
      <c r="A6" s="68">
        <v>43473</v>
      </c>
      <c r="B6">
        <v>1.01E-2</v>
      </c>
      <c r="C6">
        <v>5.3E-3</v>
      </c>
      <c r="D6">
        <v>-6.4000000000000003E-3</v>
      </c>
      <c r="E6">
        <v>1E-4</v>
      </c>
      <c r="F6">
        <v>1.6000000000000001E-3</v>
      </c>
    </row>
    <row r="7" spans="1:6" x14ac:dyDescent="0.55000000000000004">
      <c r="A7" s="68">
        <v>43474</v>
      </c>
      <c r="B7">
        <v>5.6000000000000008E-3</v>
      </c>
      <c r="C7">
        <v>4.5000000000000005E-3</v>
      </c>
      <c r="D7">
        <v>8.9999999999999998E-4</v>
      </c>
      <c r="E7">
        <v>1E-4</v>
      </c>
      <c r="F7">
        <v>-8.5000000000000006E-3</v>
      </c>
    </row>
    <row r="8" spans="1:6" x14ac:dyDescent="0.55000000000000004">
      <c r="A8" s="68">
        <v>43475</v>
      </c>
      <c r="B8">
        <v>4.1999999999999997E-3</v>
      </c>
      <c r="C8">
        <v>2.9999999999999997E-4</v>
      </c>
      <c r="D8">
        <v>-4.4000000000000003E-3</v>
      </c>
      <c r="E8">
        <v>1E-4</v>
      </c>
      <c r="F8">
        <v>-3.0000000000000001E-3</v>
      </c>
    </row>
    <row r="9" spans="1:6" x14ac:dyDescent="0.55000000000000004">
      <c r="A9" s="68">
        <v>43476</v>
      </c>
      <c r="B9">
        <v>-1E-4</v>
      </c>
      <c r="C9">
        <v>1.2999999999999999E-3</v>
      </c>
      <c r="D9">
        <v>2.2000000000000001E-3</v>
      </c>
      <c r="E9">
        <v>1E-4</v>
      </c>
      <c r="F9">
        <v>-2.2000000000000001E-3</v>
      </c>
    </row>
    <row r="10" spans="1:6" x14ac:dyDescent="0.55000000000000004">
      <c r="A10" s="68">
        <v>43479</v>
      </c>
      <c r="B10">
        <v>-6.0000000000000001E-3</v>
      </c>
      <c r="C10">
        <v>-6.0000000000000001E-3</v>
      </c>
      <c r="D10">
        <v>9.4999999999999998E-3</v>
      </c>
      <c r="E10">
        <v>1E-4</v>
      </c>
      <c r="F10">
        <v>-5.6999999999999993E-3</v>
      </c>
    </row>
    <row r="11" spans="1:6" x14ac:dyDescent="0.55000000000000004">
      <c r="A11" s="68">
        <v>43480</v>
      </c>
      <c r="B11">
        <v>1.06E-2</v>
      </c>
      <c r="C11">
        <v>1E-4</v>
      </c>
      <c r="D11">
        <v>-8.6999999999999994E-3</v>
      </c>
      <c r="E11">
        <v>1E-4</v>
      </c>
      <c r="F11">
        <v>1.1299999999999999E-2</v>
      </c>
    </row>
    <row r="12" spans="1:6" x14ac:dyDescent="0.55000000000000004">
      <c r="A12" s="68">
        <v>43481</v>
      </c>
      <c r="B12">
        <v>2.8000000000000004E-3</v>
      </c>
      <c r="C12">
        <v>2.9999999999999997E-4</v>
      </c>
      <c r="D12">
        <v>9.1999999999999998E-3</v>
      </c>
      <c r="E12">
        <v>1E-4</v>
      </c>
      <c r="F12">
        <v>-7.4999999999999997E-3</v>
      </c>
    </row>
    <row r="13" spans="1:6" x14ac:dyDescent="0.55000000000000004">
      <c r="A13" s="68">
        <v>43482</v>
      </c>
      <c r="B13">
        <v>7.4999999999999997E-3</v>
      </c>
      <c r="C13">
        <v>1.1000000000000001E-3</v>
      </c>
      <c r="D13">
        <v>-2.5000000000000001E-3</v>
      </c>
      <c r="E13">
        <v>1E-4</v>
      </c>
      <c r="F13">
        <v>-2.2000000000000001E-3</v>
      </c>
    </row>
    <row r="14" spans="1:6" x14ac:dyDescent="0.55000000000000004">
      <c r="A14" s="68">
        <v>43483</v>
      </c>
      <c r="B14">
        <v>1.29E-2</v>
      </c>
      <c r="C14">
        <v>-3.4999999999999996E-3</v>
      </c>
      <c r="D14">
        <v>1.1999999999999999E-3</v>
      </c>
      <c r="E14">
        <v>1E-4</v>
      </c>
      <c r="F14">
        <v>-8.3999999999999995E-3</v>
      </c>
    </row>
    <row r="15" spans="1:6" x14ac:dyDescent="0.55000000000000004">
      <c r="A15" s="68">
        <v>43487</v>
      </c>
      <c r="B15">
        <v>-1.5300000000000001E-2</v>
      </c>
      <c r="C15">
        <v>-4.0000000000000001E-3</v>
      </c>
      <c r="D15">
        <v>3.3E-3</v>
      </c>
      <c r="E15">
        <v>1E-4</v>
      </c>
      <c r="F15">
        <v>9.8999999999999991E-3</v>
      </c>
    </row>
    <row r="16" spans="1:6" x14ac:dyDescent="0.55000000000000004">
      <c r="A16" s="68">
        <v>43488</v>
      </c>
      <c r="B16">
        <v>1.5E-3</v>
      </c>
      <c r="C16">
        <v>-3.9000000000000003E-3</v>
      </c>
      <c r="D16">
        <v>-1.5E-3</v>
      </c>
      <c r="E16">
        <v>1E-4</v>
      </c>
      <c r="F16">
        <v>1.09E-2</v>
      </c>
    </row>
    <row r="17" spans="1:6" x14ac:dyDescent="0.55000000000000004">
      <c r="A17" s="68">
        <v>43489</v>
      </c>
      <c r="B17">
        <v>2.3E-3</v>
      </c>
      <c r="C17">
        <v>4.3E-3</v>
      </c>
      <c r="D17">
        <v>-2.0000000000000001E-4</v>
      </c>
      <c r="E17">
        <v>1E-4</v>
      </c>
      <c r="F17">
        <v>-1.03E-2</v>
      </c>
    </row>
    <row r="18" spans="1:6" x14ac:dyDescent="0.55000000000000004">
      <c r="A18" s="68">
        <v>43490</v>
      </c>
      <c r="B18">
        <v>9.0000000000000011E-3</v>
      </c>
      <c r="C18">
        <v>4.5000000000000005E-3</v>
      </c>
      <c r="D18">
        <v>-3.4000000000000002E-3</v>
      </c>
      <c r="E18">
        <v>1E-4</v>
      </c>
      <c r="F18">
        <v>-1.3300000000000001E-2</v>
      </c>
    </row>
    <row r="19" spans="1:6" x14ac:dyDescent="0.55000000000000004">
      <c r="A19" s="68">
        <v>43493</v>
      </c>
      <c r="B19">
        <v>-8.0000000000000002E-3</v>
      </c>
      <c r="C19">
        <v>-1.7000000000000001E-3</v>
      </c>
      <c r="D19">
        <v>6.4000000000000003E-3</v>
      </c>
      <c r="E19">
        <v>1E-4</v>
      </c>
      <c r="F19">
        <v>-8.0000000000000004E-4</v>
      </c>
    </row>
    <row r="20" spans="1:6" x14ac:dyDescent="0.55000000000000004">
      <c r="A20" s="68">
        <v>43494</v>
      </c>
      <c r="B20">
        <v>-1.9E-3</v>
      </c>
      <c r="C20">
        <v>-2.0000000000000001E-4</v>
      </c>
      <c r="D20">
        <v>1.8E-3</v>
      </c>
      <c r="E20">
        <v>1E-4</v>
      </c>
      <c r="F20">
        <v>-2.5999999999999999E-3</v>
      </c>
    </row>
    <row r="21" spans="1:6" x14ac:dyDescent="0.55000000000000004">
      <c r="A21" s="68">
        <v>43495</v>
      </c>
      <c r="B21">
        <v>1.5100000000000001E-2</v>
      </c>
      <c r="C21">
        <v>-1.1999999999999999E-3</v>
      </c>
      <c r="D21">
        <v>-9.4999999999999998E-3</v>
      </c>
      <c r="E21">
        <v>1E-4</v>
      </c>
      <c r="F21">
        <v>4.0000000000000002E-4</v>
      </c>
    </row>
    <row r="22" spans="1:6" x14ac:dyDescent="0.55000000000000004">
      <c r="A22" s="68">
        <v>43496</v>
      </c>
      <c r="B22">
        <v>9.1999999999999998E-3</v>
      </c>
      <c r="C22">
        <v>1.4000000000000002E-3</v>
      </c>
      <c r="D22">
        <v>-1.0700000000000001E-2</v>
      </c>
      <c r="E22">
        <v>1E-4</v>
      </c>
      <c r="F22">
        <v>3.4999999999999996E-3</v>
      </c>
    </row>
    <row r="23" spans="1:6" x14ac:dyDescent="0.55000000000000004">
      <c r="A23" s="68">
        <v>43497</v>
      </c>
      <c r="B23">
        <v>1.4000000000000002E-3</v>
      </c>
      <c r="C23">
        <v>-1.5E-3</v>
      </c>
      <c r="D23">
        <v>4.0000000000000001E-3</v>
      </c>
      <c r="E23">
        <v>1E-4</v>
      </c>
      <c r="F23">
        <v>-5.5000000000000005E-3</v>
      </c>
    </row>
    <row r="24" spans="1:6" x14ac:dyDescent="0.55000000000000004">
      <c r="A24" s="68">
        <v>43500</v>
      </c>
      <c r="B24">
        <v>7.1999999999999998E-3</v>
      </c>
      <c r="C24">
        <v>4.8999999999999998E-3</v>
      </c>
      <c r="D24">
        <v>-4.6999999999999993E-3</v>
      </c>
      <c r="E24">
        <v>1E-4</v>
      </c>
      <c r="F24">
        <v>-1.9E-3</v>
      </c>
    </row>
    <row r="25" spans="1:6" x14ac:dyDescent="0.55000000000000004">
      <c r="A25" s="68">
        <v>43501</v>
      </c>
      <c r="B25">
        <v>4.3E-3</v>
      </c>
      <c r="C25">
        <v>-8.0000000000000004E-4</v>
      </c>
      <c r="D25">
        <v>-5.8999999999999999E-3</v>
      </c>
      <c r="E25">
        <v>1E-4</v>
      </c>
      <c r="F25">
        <v>8.0000000000000004E-4</v>
      </c>
    </row>
    <row r="26" spans="1:6" x14ac:dyDescent="0.55000000000000004">
      <c r="A26" s="68">
        <v>43502</v>
      </c>
      <c r="B26">
        <v>-2.2000000000000001E-3</v>
      </c>
      <c r="C26">
        <v>-2.0000000000000001E-4</v>
      </c>
      <c r="D26">
        <v>7.000000000000001E-4</v>
      </c>
      <c r="E26">
        <v>1E-4</v>
      </c>
      <c r="F26">
        <v>-2.8999999999999998E-3</v>
      </c>
    </row>
    <row r="27" spans="1:6" x14ac:dyDescent="0.55000000000000004">
      <c r="A27" s="68">
        <v>43503</v>
      </c>
      <c r="B27">
        <v>-9.300000000000001E-3</v>
      </c>
      <c r="C27">
        <v>-1.1999999999999999E-3</v>
      </c>
      <c r="D27">
        <v>3.8E-3</v>
      </c>
      <c r="E27">
        <v>1E-4</v>
      </c>
      <c r="F27">
        <v>7.1999999999999998E-3</v>
      </c>
    </row>
    <row r="28" spans="1:6" x14ac:dyDescent="0.55000000000000004">
      <c r="A28" s="68">
        <v>43504</v>
      </c>
      <c r="B28">
        <v>8.9999999999999998E-4</v>
      </c>
      <c r="C28">
        <v>5.0000000000000001E-4</v>
      </c>
      <c r="D28">
        <v>-6.9999999999999993E-3</v>
      </c>
      <c r="E28">
        <v>1E-4</v>
      </c>
      <c r="F28">
        <v>7.3000000000000001E-3</v>
      </c>
    </row>
    <row r="29" spans="1:6" x14ac:dyDescent="0.55000000000000004">
      <c r="A29" s="68">
        <v>43507</v>
      </c>
      <c r="B29">
        <v>1.4000000000000002E-3</v>
      </c>
      <c r="C29">
        <v>6.5000000000000006E-3</v>
      </c>
      <c r="D29">
        <v>2.2000000000000001E-3</v>
      </c>
      <c r="E29">
        <v>1E-4</v>
      </c>
      <c r="F29">
        <v>-1.2999999999999999E-3</v>
      </c>
    </row>
    <row r="30" spans="1:6" x14ac:dyDescent="0.55000000000000004">
      <c r="A30" s="68">
        <v>43508</v>
      </c>
      <c r="B30">
        <v>1.3600000000000001E-2</v>
      </c>
      <c r="C30">
        <v>2.0000000000000001E-4</v>
      </c>
      <c r="D30">
        <v>-1.9E-3</v>
      </c>
      <c r="E30">
        <v>1E-4</v>
      </c>
      <c r="F30">
        <v>-5.3E-3</v>
      </c>
    </row>
    <row r="31" spans="1:6" x14ac:dyDescent="0.55000000000000004">
      <c r="A31" s="68">
        <v>43509</v>
      </c>
      <c r="B31">
        <v>2.8000000000000004E-3</v>
      </c>
      <c r="C31">
        <v>8.0000000000000004E-4</v>
      </c>
      <c r="D31">
        <v>5.9999999999999995E-4</v>
      </c>
      <c r="E31">
        <v>1E-4</v>
      </c>
      <c r="F31">
        <v>-4.5000000000000005E-3</v>
      </c>
    </row>
    <row r="32" spans="1:6" x14ac:dyDescent="0.55000000000000004">
      <c r="A32" s="68">
        <v>43510</v>
      </c>
      <c r="B32">
        <v>-2.0999999999999999E-3</v>
      </c>
      <c r="C32">
        <v>5.3E-3</v>
      </c>
      <c r="D32">
        <v>-5.6999999999999993E-3</v>
      </c>
      <c r="E32">
        <v>1E-4</v>
      </c>
      <c r="F32">
        <v>5.0000000000000001E-4</v>
      </c>
    </row>
    <row r="33" spans="1:6" x14ac:dyDescent="0.55000000000000004">
      <c r="A33" s="68">
        <v>43511</v>
      </c>
      <c r="B33">
        <v>1.1299999999999999E-2</v>
      </c>
      <c r="C33">
        <v>2.3999999999999998E-3</v>
      </c>
      <c r="D33">
        <v>4.6999999999999993E-3</v>
      </c>
      <c r="E33">
        <v>1E-4</v>
      </c>
      <c r="F33">
        <v>-5.1999999999999998E-3</v>
      </c>
    </row>
    <row r="34" spans="1:6" x14ac:dyDescent="0.55000000000000004">
      <c r="A34" s="68">
        <v>43515</v>
      </c>
      <c r="B34">
        <v>1.9E-3</v>
      </c>
      <c r="C34">
        <v>2.8000000000000004E-3</v>
      </c>
      <c r="D34">
        <v>2.8999999999999998E-3</v>
      </c>
      <c r="E34">
        <v>1E-4</v>
      </c>
      <c r="F34">
        <v>-4.4000000000000003E-3</v>
      </c>
    </row>
    <row r="35" spans="1:6" x14ac:dyDescent="0.55000000000000004">
      <c r="A35" s="68">
        <v>43516</v>
      </c>
      <c r="B35">
        <v>1.9E-3</v>
      </c>
      <c r="C35">
        <v>2.3E-3</v>
      </c>
      <c r="D35">
        <v>5.5000000000000005E-3</v>
      </c>
      <c r="E35">
        <v>1E-4</v>
      </c>
      <c r="F35">
        <v>-3.9000000000000003E-3</v>
      </c>
    </row>
    <row r="36" spans="1:6" x14ac:dyDescent="0.55000000000000004">
      <c r="A36" s="68">
        <v>43517</v>
      </c>
      <c r="B36">
        <v>-3.7000000000000002E-3</v>
      </c>
      <c r="C36">
        <v>-5.9999999999999995E-4</v>
      </c>
      <c r="D36">
        <v>-2.0999999999999999E-3</v>
      </c>
      <c r="E36">
        <v>1E-4</v>
      </c>
      <c r="F36">
        <v>4.5000000000000005E-3</v>
      </c>
    </row>
    <row r="37" spans="1:6" x14ac:dyDescent="0.55000000000000004">
      <c r="A37" s="68">
        <v>43518</v>
      </c>
      <c r="B37">
        <v>6.5000000000000006E-3</v>
      </c>
      <c r="C37">
        <v>5.6000000000000008E-3</v>
      </c>
      <c r="D37">
        <v>-1.46E-2</v>
      </c>
      <c r="E37">
        <v>1E-4</v>
      </c>
      <c r="F37">
        <v>2.3999999999999998E-3</v>
      </c>
    </row>
    <row r="38" spans="1:6" x14ac:dyDescent="0.55000000000000004">
      <c r="A38" s="68">
        <v>43521</v>
      </c>
      <c r="B38">
        <v>1.5E-3</v>
      </c>
      <c r="C38">
        <v>-2.3999999999999998E-3</v>
      </c>
      <c r="D38">
        <v>-1.8E-3</v>
      </c>
      <c r="E38">
        <v>1E-4</v>
      </c>
      <c r="F38">
        <v>-6.8000000000000005E-3</v>
      </c>
    </row>
    <row r="39" spans="1:6" x14ac:dyDescent="0.55000000000000004">
      <c r="A39" s="68">
        <v>43522</v>
      </c>
      <c r="B39">
        <v>-1.6000000000000001E-3</v>
      </c>
      <c r="C39">
        <v>-6.3E-3</v>
      </c>
      <c r="D39">
        <v>-3.0000000000000001E-3</v>
      </c>
      <c r="E39">
        <v>1E-4</v>
      </c>
      <c r="F39">
        <v>2.3E-3</v>
      </c>
    </row>
    <row r="40" spans="1:6" x14ac:dyDescent="0.55000000000000004">
      <c r="A40" s="68">
        <v>43523</v>
      </c>
      <c r="B40">
        <v>8.9999999999999998E-4</v>
      </c>
      <c r="C40">
        <v>2E-3</v>
      </c>
      <c r="D40">
        <v>-1.1000000000000001E-3</v>
      </c>
      <c r="E40">
        <v>1E-4</v>
      </c>
      <c r="F40">
        <v>5.1000000000000004E-3</v>
      </c>
    </row>
    <row r="41" spans="1:6" x14ac:dyDescent="0.55000000000000004">
      <c r="A41" s="68">
        <v>43524</v>
      </c>
      <c r="B41">
        <v>-3.0999999999999999E-3</v>
      </c>
      <c r="C41">
        <v>2.0000000000000001E-4</v>
      </c>
      <c r="D41">
        <v>-2.3999999999999998E-3</v>
      </c>
      <c r="E41">
        <v>1E-4</v>
      </c>
      <c r="F41">
        <v>6.9999999999999993E-3</v>
      </c>
    </row>
    <row r="42" spans="1:6" x14ac:dyDescent="0.55000000000000004">
      <c r="A42" s="68">
        <v>43525</v>
      </c>
      <c r="B42">
        <v>7.1999999999999998E-3</v>
      </c>
      <c r="C42">
        <v>2.8999999999999998E-3</v>
      </c>
      <c r="D42">
        <v>-4.0999999999999995E-3</v>
      </c>
      <c r="E42">
        <v>8.9999999999999992E-5</v>
      </c>
      <c r="F42">
        <v>-2.5999999999999999E-3</v>
      </c>
    </row>
    <row r="43" spans="1:6" x14ac:dyDescent="0.55000000000000004">
      <c r="A43" s="68">
        <v>43528</v>
      </c>
      <c r="B43">
        <v>-5.1999999999999998E-3</v>
      </c>
      <c r="C43">
        <v>-4.1999999999999997E-3</v>
      </c>
      <c r="D43">
        <v>3.7000000000000002E-3</v>
      </c>
      <c r="E43">
        <v>8.9999999999999992E-5</v>
      </c>
      <c r="F43">
        <v>-5.1999999999999998E-3</v>
      </c>
    </row>
    <row r="44" spans="1:6" x14ac:dyDescent="0.55000000000000004">
      <c r="A44" s="68">
        <v>43529</v>
      </c>
      <c r="B44">
        <v>-1.7000000000000001E-3</v>
      </c>
      <c r="C44">
        <v>-3.0999999999999999E-3</v>
      </c>
      <c r="D44">
        <v>-2.3E-3</v>
      </c>
      <c r="E44">
        <v>8.9999999999999992E-5</v>
      </c>
      <c r="F44">
        <v>4.6999999999999993E-3</v>
      </c>
    </row>
    <row r="45" spans="1:6" x14ac:dyDescent="0.55000000000000004">
      <c r="A45" s="68">
        <v>43530</v>
      </c>
      <c r="B45">
        <v>-8.3999999999999995E-3</v>
      </c>
      <c r="C45">
        <v>-1.26E-2</v>
      </c>
      <c r="D45">
        <v>7.000000000000001E-4</v>
      </c>
      <c r="E45">
        <v>8.9999999999999992E-5</v>
      </c>
      <c r="F45">
        <v>7.9000000000000008E-3</v>
      </c>
    </row>
    <row r="46" spans="1:6" x14ac:dyDescent="0.55000000000000004">
      <c r="A46" s="68">
        <v>43531</v>
      </c>
      <c r="B46">
        <v>-8.199999999999999E-3</v>
      </c>
      <c r="C46">
        <v>-5.9999999999999995E-4</v>
      </c>
      <c r="D46">
        <v>-3.2000000000000002E-3</v>
      </c>
      <c r="E46">
        <v>8.9999999999999992E-5</v>
      </c>
      <c r="F46">
        <v>5.0000000000000001E-3</v>
      </c>
    </row>
    <row r="47" spans="1:6" x14ac:dyDescent="0.55000000000000004">
      <c r="A47" s="68">
        <v>43532</v>
      </c>
      <c r="B47">
        <v>-2.2000000000000001E-3</v>
      </c>
      <c r="C47">
        <v>5.9999999999999995E-4</v>
      </c>
      <c r="D47">
        <v>-1.7000000000000001E-3</v>
      </c>
      <c r="E47">
        <v>8.9999999999999992E-5</v>
      </c>
      <c r="F47">
        <v>1.8E-3</v>
      </c>
    </row>
    <row r="48" spans="1:6" x14ac:dyDescent="0.55000000000000004">
      <c r="A48" s="68">
        <v>43535</v>
      </c>
      <c r="B48">
        <v>1.49E-2</v>
      </c>
      <c r="C48">
        <v>3.4999999999999996E-3</v>
      </c>
      <c r="D48">
        <v>-5.4000000000000003E-3</v>
      </c>
      <c r="E48">
        <v>8.9999999999999992E-5</v>
      </c>
      <c r="F48">
        <v>-3.7000000000000002E-3</v>
      </c>
    </row>
    <row r="49" spans="1:6" x14ac:dyDescent="0.55000000000000004">
      <c r="A49" s="68">
        <v>43536</v>
      </c>
      <c r="B49">
        <v>2.5000000000000001E-3</v>
      </c>
      <c r="C49">
        <v>-2.7000000000000001E-3</v>
      </c>
      <c r="D49">
        <v>-8.9999999999999998E-4</v>
      </c>
      <c r="E49">
        <v>8.9999999999999992E-5</v>
      </c>
      <c r="F49">
        <v>-7.000000000000001E-4</v>
      </c>
    </row>
    <row r="50" spans="1:6" x14ac:dyDescent="0.55000000000000004">
      <c r="A50" s="68">
        <v>43537</v>
      </c>
      <c r="B50">
        <v>6.8000000000000005E-3</v>
      </c>
      <c r="C50">
        <v>-3.2000000000000002E-3</v>
      </c>
      <c r="D50">
        <v>8.0000000000000004E-4</v>
      </c>
      <c r="E50">
        <v>8.9999999999999992E-5</v>
      </c>
      <c r="F50">
        <v>-1.9E-3</v>
      </c>
    </row>
    <row r="51" spans="1:6" x14ac:dyDescent="0.55000000000000004">
      <c r="A51" s="68">
        <v>43538</v>
      </c>
      <c r="B51">
        <v>-1E-3</v>
      </c>
      <c r="C51">
        <v>-4.0000000000000001E-3</v>
      </c>
      <c r="D51">
        <v>3.0000000000000001E-3</v>
      </c>
      <c r="E51">
        <v>8.9999999999999992E-5</v>
      </c>
      <c r="F51">
        <v>2.0999999999999999E-3</v>
      </c>
    </row>
    <row r="52" spans="1:6" x14ac:dyDescent="0.55000000000000004">
      <c r="A52" s="68">
        <v>43539</v>
      </c>
      <c r="B52">
        <v>4.7999999999999996E-3</v>
      </c>
      <c r="C52">
        <v>-2.7000000000000001E-3</v>
      </c>
      <c r="D52">
        <v>-2.7000000000000001E-3</v>
      </c>
      <c r="E52">
        <v>8.9999999999999992E-5</v>
      </c>
      <c r="F52">
        <v>-1.8E-3</v>
      </c>
    </row>
    <row r="53" spans="1:6" x14ac:dyDescent="0.55000000000000004">
      <c r="A53" s="68">
        <v>43542</v>
      </c>
      <c r="B53">
        <v>4.5999999999999999E-3</v>
      </c>
      <c r="C53">
        <v>1.2999999999999999E-3</v>
      </c>
      <c r="D53">
        <v>4.3E-3</v>
      </c>
      <c r="E53">
        <v>8.9999999999999992E-5</v>
      </c>
      <c r="F53">
        <v>-6.0999999999999995E-3</v>
      </c>
    </row>
    <row r="54" spans="1:6" x14ac:dyDescent="0.55000000000000004">
      <c r="A54" s="68">
        <v>43543</v>
      </c>
      <c r="B54">
        <v>-8.9999999999999998E-4</v>
      </c>
      <c r="C54">
        <v>-3.8E-3</v>
      </c>
      <c r="D54">
        <v>-9.1999999999999998E-3</v>
      </c>
      <c r="E54">
        <v>8.9999999999999992E-5</v>
      </c>
      <c r="F54">
        <v>4.4000000000000003E-3</v>
      </c>
    </row>
    <row r="55" spans="1:6" x14ac:dyDescent="0.55000000000000004">
      <c r="A55" s="68">
        <v>43544</v>
      </c>
      <c r="B55">
        <v>-3.9000000000000003E-3</v>
      </c>
      <c r="C55">
        <v>2.0000000000000001E-4</v>
      </c>
      <c r="D55">
        <v>-1.0200000000000001E-2</v>
      </c>
      <c r="E55">
        <v>8.9999999999999992E-5</v>
      </c>
      <c r="F55">
        <v>5.0000000000000001E-3</v>
      </c>
    </row>
    <row r="56" spans="1:6" x14ac:dyDescent="0.55000000000000004">
      <c r="A56" s="68">
        <v>43545</v>
      </c>
      <c r="B56">
        <v>1.11E-2</v>
      </c>
      <c r="C56">
        <v>3.0000000000000001E-3</v>
      </c>
      <c r="D56">
        <v>-1.24E-2</v>
      </c>
      <c r="E56">
        <v>8.9999999999999992E-5</v>
      </c>
      <c r="F56">
        <v>2.0000000000000001E-4</v>
      </c>
    </row>
    <row r="57" spans="1:6" x14ac:dyDescent="0.55000000000000004">
      <c r="A57" s="68">
        <v>43546</v>
      </c>
      <c r="B57">
        <v>-2.1700000000000001E-2</v>
      </c>
      <c r="C57">
        <v>-1.5100000000000001E-2</v>
      </c>
      <c r="D57">
        <v>-5.9999999999999995E-4</v>
      </c>
      <c r="E57">
        <v>8.9999999999999992E-5</v>
      </c>
      <c r="F57">
        <v>1.04E-2</v>
      </c>
    </row>
    <row r="58" spans="1:6" x14ac:dyDescent="0.55000000000000004">
      <c r="A58" s="68">
        <v>43549</v>
      </c>
      <c r="B58">
        <v>-5.0000000000000001E-4</v>
      </c>
      <c r="C58">
        <v>6.6E-3</v>
      </c>
      <c r="D58">
        <v>-2.7000000000000001E-3</v>
      </c>
      <c r="E58">
        <v>8.9999999999999992E-5</v>
      </c>
      <c r="F58">
        <v>6.7000000000000002E-3</v>
      </c>
    </row>
    <row r="59" spans="1:6" x14ac:dyDescent="0.55000000000000004">
      <c r="A59" s="68">
        <v>43550</v>
      </c>
      <c r="B59">
        <v>7.6E-3</v>
      </c>
      <c r="C59">
        <v>1.7000000000000001E-3</v>
      </c>
      <c r="D59">
        <v>4.5000000000000005E-3</v>
      </c>
      <c r="E59">
        <v>8.9999999999999992E-5</v>
      </c>
      <c r="F59">
        <v>-4.5999999999999999E-3</v>
      </c>
    </row>
    <row r="60" spans="1:6" x14ac:dyDescent="0.55000000000000004">
      <c r="A60" s="68">
        <v>43551</v>
      </c>
      <c r="B60">
        <v>-5.0000000000000001E-3</v>
      </c>
      <c r="C60">
        <v>8.9999999999999998E-4</v>
      </c>
      <c r="D60">
        <v>4.8999999999999998E-3</v>
      </c>
      <c r="E60">
        <v>8.9999999999999992E-5</v>
      </c>
      <c r="F60">
        <v>-4.0000000000000001E-3</v>
      </c>
    </row>
    <row r="61" spans="1:6" x14ac:dyDescent="0.55000000000000004">
      <c r="A61" s="68">
        <v>43552</v>
      </c>
      <c r="B61">
        <v>4.0000000000000001E-3</v>
      </c>
      <c r="C61">
        <v>3.4999999999999996E-3</v>
      </c>
      <c r="D61">
        <v>2.0000000000000001E-4</v>
      </c>
      <c r="E61">
        <v>8.9999999999999992E-5</v>
      </c>
      <c r="F61">
        <v>-1.8E-3</v>
      </c>
    </row>
    <row r="62" spans="1:6" x14ac:dyDescent="0.55000000000000004">
      <c r="A62" s="68">
        <v>43553</v>
      </c>
      <c r="B62">
        <v>6.6E-3</v>
      </c>
      <c r="C62">
        <v>-2.0999999999999999E-3</v>
      </c>
      <c r="D62">
        <v>-9.1999999999999998E-3</v>
      </c>
      <c r="E62">
        <v>8.9999999999999992E-5</v>
      </c>
      <c r="F62">
        <v>-1E-4</v>
      </c>
    </row>
    <row r="63" spans="1:6" x14ac:dyDescent="0.55000000000000004">
      <c r="A63" s="68">
        <v>43556</v>
      </c>
      <c r="B63">
        <v>1.1899999999999999E-2</v>
      </c>
      <c r="C63">
        <v>-3.2000000000000002E-3</v>
      </c>
      <c r="D63">
        <v>9.7000000000000003E-3</v>
      </c>
      <c r="E63">
        <v>1E-4</v>
      </c>
      <c r="F63">
        <v>-9.1999999999999998E-3</v>
      </c>
    </row>
    <row r="64" spans="1:6" x14ac:dyDescent="0.55000000000000004">
      <c r="A64" s="68">
        <v>43557</v>
      </c>
      <c r="B64">
        <v>-5.0000000000000001E-4</v>
      </c>
      <c r="C64">
        <v>-1.1999999999999999E-3</v>
      </c>
      <c r="D64">
        <v>-4.4000000000000003E-3</v>
      </c>
      <c r="E64">
        <v>1E-4</v>
      </c>
      <c r="F64">
        <v>2.3E-3</v>
      </c>
    </row>
    <row r="65" spans="1:6" x14ac:dyDescent="0.55000000000000004">
      <c r="A65" s="68">
        <v>43558</v>
      </c>
      <c r="B65">
        <v>2.7000000000000001E-3</v>
      </c>
      <c r="C65">
        <v>2.0999999999999999E-3</v>
      </c>
      <c r="D65">
        <v>-3.9000000000000003E-3</v>
      </c>
      <c r="E65">
        <v>1E-4</v>
      </c>
      <c r="F65">
        <v>-1.1999999999999999E-3</v>
      </c>
    </row>
    <row r="66" spans="1:6" x14ac:dyDescent="0.55000000000000004">
      <c r="A66" s="68">
        <v>43559</v>
      </c>
      <c r="B66">
        <v>1.9E-3</v>
      </c>
      <c r="C66">
        <v>2E-3</v>
      </c>
      <c r="D66">
        <v>9.300000000000001E-3</v>
      </c>
      <c r="E66">
        <v>1E-4</v>
      </c>
      <c r="F66">
        <v>-1.3100000000000001E-2</v>
      </c>
    </row>
    <row r="67" spans="1:6" x14ac:dyDescent="0.55000000000000004">
      <c r="A67" s="68">
        <v>43560</v>
      </c>
      <c r="B67">
        <v>5.1999999999999998E-3</v>
      </c>
      <c r="C67">
        <v>5.1999999999999998E-3</v>
      </c>
      <c r="D67">
        <v>-8.0000000000000004E-4</v>
      </c>
      <c r="E67">
        <v>1E-4</v>
      </c>
      <c r="F67">
        <v>-6.8000000000000005E-3</v>
      </c>
    </row>
    <row r="68" spans="1:6" x14ac:dyDescent="0.55000000000000004">
      <c r="A68" s="68">
        <v>43563</v>
      </c>
      <c r="B68">
        <v>8.0000000000000004E-4</v>
      </c>
      <c r="C68">
        <v>-3.0000000000000001E-3</v>
      </c>
      <c r="D68">
        <v>1E-3</v>
      </c>
      <c r="E68">
        <v>1E-4</v>
      </c>
      <c r="F68">
        <v>-1.8E-3</v>
      </c>
    </row>
    <row r="69" spans="1:6" x14ac:dyDescent="0.55000000000000004">
      <c r="A69" s="68">
        <v>43564</v>
      </c>
      <c r="B69">
        <v>-6.5000000000000006E-3</v>
      </c>
      <c r="C69">
        <v>-5.6999999999999993E-3</v>
      </c>
      <c r="D69">
        <v>-1.2999999999999999E-3</v>
      </c>
      <c r="E69">
        <v>1E-4</v>
      </c>
      <c r="F69">
        <v>9.5999999999999992E-3</v>
      </c>
    </row>
    <row r="70" spans="1:6" x14ac:dyDescent="0.55000000000000004">
      <c r="A70" s="68">
        <v>43565</v>
      </c>
      <c r="B70">
        <v>4.7999999999999996E-3</v>
      </c>
      <c r="C70">
        <v>9.5999999999999992E-3</v>
      </c>
      <c r="D70">
        <v>-1.1000000000000001E-3</v>
      </c>
      <c r="E70">
        <v>1E-4</v>
      </c>
      <c r="F70">
        <v>-1.6000000000000001E-3</v>
      </c>
    </row>
    <row r="71" spans="1:6" x14ac:dyDescent="0.55000000000000004">
      <c r="A71" s="68">
        <v>43566</v>
      </c>
      <c r="B71">
        <v>0</v>
      </c>
      <c r="C71">
        <v>-3.2000000000000002E-3</v>
      </c>
      <c r="D71">
        <v>3.9000000000000003E-3</v>
      </c>
      <c r="E71">
        <v>1E-4</v>
      </c>
      <c r="F71">
        <v>-8.0000000000000004E-4</v>
      </c>
    </row>
    <row r="72" spans="1:6" x14ac:dyDescent="0.55000000000000004">
      <c r="A72" s="68">
        <v>43567</v>
      </c>
      <c r="B72">
        <v>6.5000000000000006E-3</v>
      </c>
      <c r="C72">
        <v>-5.1999999999999998E-3</v>
      </c>
      <c r="D72">
        <v>6.4000000000000003E-3</v>
      </c>
      <c r="E72">
        <v>1E-4</v>
      </c>
      <c r="F72">
        <v>-1.09E-2</v>
      </c>
    </row>
    <row r="73" spans="1:6" x14ac:dyDescent="0.55000000000000004">
      <c r="A73" s="68">
        <v>43570</v>
      </c>
      <c r="B73">
        <v>-8.9999999999999998E-4</v>
      </c>
      <c r="C73">
        <v>-2.0999999999999999E-3</v>
      </c>
      <c r="D73">
        <v>-5.4000000000000003E-3</v>
      </c>
      <c r="E73">
        <v>1E-4</v>
      </c>
      <c r="F73">
        <v>8.199999999999999E-3</v>
      </c>
    </row>
    <row r="74" spans="1:6" x14ac:dyDescent="0.55000000000000004">
      <c r="A74" s="68">
        <v>43571</v>
      </c>
      <c r="B74">
        <v>1.2999999999999999E-3</v>
      </c>
      <c r="C74">
        <v>1.1999999999999999E-3</v>
      </c>
      <c r="D74">
        <v>6.8999999999999999E-3</v>
      </c>
      <c r="E74">
        <v>1E-4</v>
      </c>
      <c r="F74">
        <v>-8.8999999999999999E-3</v>
      </c>
    </row>
    <row r="75" spans="1:6" x14ac:dyDescent="0.55000000000000004">
      <c r="A75" s="68">
        <v>43572</v>
      </c>
      <c r="B75">
        <v>-3.2000000000000002E-3</v>
      </c>
      <c r="C75">
        <v>-7.0999999999999995E-3</v>
      </c>
      <c r="D75">
        <v>8.0000000000000002E-3</v>
      </c>
      <c r="E75">
        <v>1E-4</v>
      </c>
      <c r="F75">
        <v>-8.0000000000000002E-3</v>
      </c>
    </row>
    <row r="76" spans="1:6" x14ac:dyDescent="0.55000000000000004">
      <c r="A76" s="68">
        <v>43573</v>
      </c>
      <c r="B76">
        <v>1.1000000000000001E-3</v>
      </c>
      <c r="C76">
        <v>-2.3999999999999998E-3</v>
      </c>
      <c r="D76">
        <v>-4.8999999999999998E-3</v>
      </c>
      <c r="E76">
        <v>1E-4</v>
      </c>
      <c r="F76">
        <v>-5.9999999999999995E-4</v>
      </c>
    </row>
    <row r="77" spans="1:6" x14ac:dyDescent="0.55000000000000004">
      <c r="A77" s="68">
        <v>43577</v>
      </c>
      <c r="B77">
        <v>1.1000000000000001E-3</v>
      </c>
      <c r="C77">
        <v>-4.5000000000000005E-3</v>
      </c>
      <c r="D77">
        <v>-5.4000000000000003E-3</v>
      </c>
      <c r="E77">
        <v>1E-4</v>
      </c>
      <c r="F77">
        <v>2.0999999999999999E-3</v>
      </c>
    </row>
    <row r="78" spans="1:6" x14ac:dyDescent="0.55000000000000004">
      <c r="A78" s="68">
        <v>43578</v>
      </c>
      <c r="B78">
        <v>9.7000000000000003E-3</v>
      </c>
      <c r="C78">
        <v>7.0999999999999995E-3</v>
      </c>
      <c r="D78">
        <v>-5.1000000000000004E-3</v>
      </c>
      <c r="E78">
        <v>1E-4</v>
      </c>
      <c r="F78">
        <v>2.7000000000000001E-3</v>
      </c>
    </row>
    <row r="79" spans="1:6" x14ac:dyDescent="0.55000000000000004">
      <c r="A79" s="68">
        <v>43579</v>
      </c>
      <c r="B79">
        <v>-2.3E-3</v>
      </c>
      <c r="C79">
        <v>2.8000000000000004E-3</v>
      </c>
      <c r="D79">
        <v>-8.9999999999999998E-4</v>
      </c>
      <c r="E79">
        <v>1E-4</v>
      </c>
      <c r="F79">
        <v>4.1999999999999997E-3</v>
      </c>
    </row>
    <row r="80" spans="1:6" x14ac:dyDescent="0.55000000000000004">
      <c r="A80" s="68">
        <v>43580</v>
      </c>
      <c r="B80">
        <v>-1.4000000000000002E-3</v>
      </c>
      <c r="C80">
        <v>-7.4999999999999997E-3</v>
      </c>
      <c r="D80">
        <v>-1.9E-3</v>
      </c>
      <c r="E80">
        <v>1E-4</v>
      </c>
      <c r="F80">
        <v>1.38E-2</v>
      </c>
    </row>
    <row r="81" spans="1:6" x14ac:dyDescent="0.55000000000000004">
      <c r="A81" s="68">
        <v>43581</v>
      </c>
      <c r="B81">
        <v>5.3E-3</v>
      </c>
      <c r="C81">
        <v>4.5999999999999999E-3</v>
      </c>
      <c r="D81">
        <v>2.0000000000000001E-4</v>
      </c>
      <c r="E81">
        <v>1E-4</v>
      </c>
      <c r="F81">
        <v>2E-3</v>
      </c>
    </row>
    <row r="82" spans="1:6" x14ac:dyDescent="0.55000000000000004">
      <c r="A82" s="68">
        <v>43584</v>
      </c>
      <c r="B82">
        <v>1.8E-3</v>
      </c>
      <c r="C82">
        <v>1E-3</v>
      </c>
      <c r="D82">
        <v>6.4000000000000003E-3</v>
      </c>
      <c r="E82">
        <v>1E-4</v>
      </c>
      <c r="F82">
        <v>-4.3E-3</v>
      </c>
    </row>
    <row r="83" spans="1:6" x14ac:dyDescent="0.55000000000000004">
      <c r="A83" s="68">
        <v>43585</v>
      </c>
      <c r="B83">
        <v>-4.0000000000000002E-4</v>
      </c>
      <c r="C83">
        <v>-6.8999999999999999E-3</v>
      </c>
      <c r="D83">
        <v>2.7000000000000001E-3</v>
      </c>
      <c r="E83">
        <v>1E-4</v>
      </c>
      <c r="F83">
        <v>3.8E-3</v>
      </c>
    </row>
    <row r="84" spans="1:6" x14ac:dyDescent="0.55000000000000004">
      <c r="A84" s="68">
        <v>43586</v>
      </c>
      <c r="B84">
        <v>-8.3000000000000001E-3</v>
      </c>
      <c r="C84">
        <v>-1.1000000000000001E-3</v>
      </c>
      <c r="D84">
        <v>-2.0000000000000001E-4</v>
      </c>
      <c r="E84">
        <v>8.9999999999999992E-5</v>
      </c>
      <c r="F84">
        <v>4.6999999999999993E-3</v>
      </c>
    </row>
    <row r="85" spans="1:6" x14ac:dyDescent="0.55000000000000004">
      <c r="A85" s="68">
        <v>43587</v>
      </c>
      <c r="B85">
        <v>-1.6000000000000001E-3</v>
      </c>
      <c r="C85">
        <v>4.5999999999999999E-3</v>
      </c>
      <c r="D85">
        <v>-2.8999999999999998E-3</v>
      </c>
      <c r="E85">
        <v>8.9999999999999992E-5</v>
      </c>
      <c r="F85">
        <v>5.1000000000000004E-3</v>
      </c>
    </row>
    <row r="86" spans="1:6" x14ac:dyDescent="0.55000000000000004">
      <c r="A86" s="68">
        <v>43588</v>
      </c>
      <c r="B86">
        <v>1.1299999999999999E-2</v>
      </c>
      <c r="C86">
        <v>9.300000000000001E-3</v>
      </c>
      <c r="D86">
        <v>-2.7000000000000001E-3</v>
      </c>
      <c r="E86">
        <v>8.9999999999999992E-5</v>
      </c>
      <c r="F86">
        <v>-2.5999999999999999E-3</v>
      </c>
    </row>
    <row r="87" spans="1:6" x14ac:dyDescent="0.55000000000000004">
      <c r="A87" s="68">
        <v>43591</v>
      </c>
      <c r="B87">
        <v>-3.9000000000000003E-3</v>
      </c>
      <c r="C87">
        <v>6.0000000000000001E-3</v>
      </c>
      <c r="D87">
        <v>-4.0000000000000001E-3</v>
      </c>
      <c r="E87">
        <v>8.9999999999999992E-5</v>
      </c>
      <c r="F87">
        <v>2.5999999999999999E-3</v>
      </c>
    </row>
    <row r="88" spans="1:6" x14ac:dyDescent="0.55000000000000004">
      <c r="A88" s="68">
        <v>43592</v>
      </c>
      <c r="B88">
        <v>-1.6899999999999998E-2</v>
      </c>
      <c r="C88">
        <v>-2.8999999999999998E-3</v>
      </c>
      <c r="D88">
        <v>5.1000000000000004E-3</v>
      </c>
      <c r="E88">
        <v>8.9999999999999992E-5</v>
      </c>
      <c r="F88">
        <v>4.0000000000000001E-3</v>
      </c>
    </row>
    <row r="89" spans="1:6" x14ac:dyDescent="0.55000000000000004">
      <c r="A89" s="68">
        <v>43593</v>
      </c>
      <c r="B89">
        <v>-2.2000000000000001E-3</v>
      </c>
      <c r="C89">
        <v>-1.5E-3</v>
      </c>
      <c r="D89">
        <v>-2.8999999999999998E-3</v>
      </c>
      <c r="E89">
        <v>8.9999999999999992E-5</v>
      </c>
      <c r="F89">
        <v>1.7000000000000001E-3</v>
      </c>
    </row>
    <row r="90" spans="1:6" x14ac:dyDescent="0.55000000000000004">
      <c r="A90" s="68">
        <v>43594</v>
      </c>
      <c r="B90">
        <v>-2.8000000000000004E-3</v>
      </c>
      <c r="C90">
        <v>8.0000000000000004E-4</v>
      </c>
      <c r="D90">
        <v>1.1999999999999999E-3</v>
      </c>
      <c r="E90">
        <v>8.9999999999999992E-5</v>
      </c>
      <c r="F90">
        <v>6.1999999999999998E-3</v>
      </c>
    </row>
    <row r="91" spans="1:6" x14ac:dyDescent="0.55000000000000004">
      <c r="A91" s="68">
        <v>43595</v>
      </c>
      <c r="B91">
        <v>3.4999999999999996E-3</v>
      </c>
      <c r="C91">
        <v>-3.5999999999999999E-3</v>
      </c>
      <c r="D91">
        <v>7.000000000000001E-4</v>
      </c>
      <c r="E91">
        <v>8.9999999999999992E-5</v>
      </c>
      <c r="F91">
        <v>6.6E-3</v>
      </c>
    </row>
    <row r="92" spans="1:6" x14ac:dyDescent="0.55000000000000004">
      <c r="A92" s="68">
        <v>43598</v>
      </c>
      <c r="B92">
        <v>-2.6699999999999998E-2</v>
      </c>
      <c r="C92">
        <v>-7.1999999999999998E-3</v>
      </c>
      <c r="D92">
        <v>3.0000000000000001E-3</v>
      </c>
      <c r="E92">
        <v>8.9999999999999992E-5</v>
      </c>
      <c r="F92">
        <v>0.01</v>
      </c>
    </row>
    <row r="93" spans="1:6" x14ac:dyDescent="0.55000000000000004">
      <c r="A93" s="68">
        <v>43599</v>
      </c>
      <c r="B93">
        <v>9.300000000000001E-3</v>
      </c>
      <c r="C93">
        <v>4.0000000000000001E-3</v>
      </c>
      <c r="D93">
        <v>-5.9999999999999995E-4</v>
      </c>
      <c r="E93">
        <v>8.9999999999999992E-5</v>
      </c>
      <c r="F93">
        <v>-5.8999999999999999E-3</v>
      </c>
    </row>
    <row r="94" spans="1:6" x14ac:dyDescent="0.55000000000000004">
      <c r="A94" s="68">
        <v>43600</v>
      </c>
      <c r="B94">
        <v>5.8999999999999999E-3</v>
      </c>
      <c r="C94">
        <v>5.0000000000000001E-4</v>
      </c>
      <c r="D94">
        <v>-9.4999999999999998E-3</v>
      </c>
      <c r="E94">
        <v>8.9999999999999992E-5</v>
      </c>
      <c r="F94">
        <v>4.5999999999999999E-3</v>
      </c>
    </row>
    <row r="95" spans="1:6" x14ac:dyDescent="0.55000000000000004">
      <c r="A95" s="68">
        <v>43601</v>
      </c>
      <c r="B95">
        <v>9.1000000000000004E-3</v>
      </c>
      <c r="C95">
        <v>-3.8E-3</v>
      </c>
      <c r="D95">
        <v>-3.0000000000000001E-3</v>
      </c>
      <c r="E95">
        <v>8.9999999999999992E-5</v>
      </c>
      <c r="F95">
        <v>4.1999999999999997E-3</v>
      </c>
    </row>
    <row r="96" spans="1:6" x14ac:dyDescent="0.55000000000000004">
      <c r="A96" s="68">
        <v>43602</v>
      </c>
      <c r="B96">
        <v>-7.3000000000000001E-3</v>
      </c>
      <c r="C96">
        <v>-8.0000000000000002E-3</v>
      </c>
      <c r="D96">
        <v>3.0000000000000001E-3</v>
      </c>
      <c r="E96">
        <v>8.9999999999999992E-5</v>
      </c>
      <c r="F96">
        <v>4.8999999999999998E-3</v>
      </c>
    </row>
    <row r="97" spans="1:6" x14ac:dyDescent="0.55000000000000004">
      <c r="A97" s="68">
        <v>43605</v>
      </c>
      <c r="B97">
        <v>-6.5000000000000006E-3</v>
      </c>
      <c r="C97">
        <v>-2E-3</v>
      </c>
      <c r="D97">
        <v>7.4000000000000003E-3</v>
      </c>
      <c r="E97">
        <v>8.9999999999999992E-5</v>
      </c>
      <c r="F97">
        <v>3.3E-3</v>
      </c>
    </row>
    <row r="98" spans="1:6" x14ac:dyDescent="0.55000000000000004">
      <c r="A98" s="68">
        <v>43606</v>
      </c>
      <c r="B98">
        <v>9.0000000000000011E-3</v>
      </c>
      <c r="C98">
        <v>4.0999999999999995E-3</v>
      </c>
      <c r="D98">
        <v>-3.4000000000000002E-3</v>
      </c>
      <c r="E98">
        <v>8.9999999999999992E-5</v>
      </c>
      <c r="F98">
        <v>-6.3E-3</v>
      </c>
    </row>
    <row r="99" spans="1:6" x14ac:dyDescent="0.55000000000000004">
      <c r="A99" s="68">
        <v>43607</v>
      </c>
      <c r="B99">
        <v>-4.0000000000000001E-3</v>
      </c>
      <c r="C99">
        <v>-4.8999999999999998E-3</v>
      </c>
      <c r="D99">
        <v>-6.0000000000000001E-3</v>
      </c>
      <c r="E99">
        <v>8.9999999999999992E-5</v>
      </c>
      <c r="F99">
        <v>1.37E-2</v>
      </c>
    </row>
    <row r="100" spans="1:6" x14ac:dyDescent="0.55000000000000004">
      <c r="A100" s="68">
        <v>43608</v>
      </c>
      <c r="B100">
        <v>-1.37E-2</v>
      </c>
      <c r="C100">
        <v>-6.8999999999999999E-3</v>
      </c>
      <c r="D100">
        <v>-2.5999999999999999E-3</v>
      </c>
      <c r="E100">
        <v>8.9999999999999992E-5</v>
      </c>
      <c r="F100">
        <v>1.2199999999999999E-2</v>
      </c>
    </row>
    <row r="101" spans="1:6" x14ac:dyDescent="0.55000000000000004">
      <c r="A101" s="68">
        <v>43609</v>
      </c>
      <c r="B101">
        <v>2.3E-3</v>
      </c>
      <c r="C101">
        <v>5.0000000000000001E-3</v>
      </c>
      <c r="D101">
        <v>3.0000000000000001E-3</v>
      </c>
      <c r="E101">
        <v>8.9999999999999992E-5</v>
      </c>
      <c r="F101">
        <v>8.0000000000000004E-4</v>
      </c>
    </row>
    <row r="102" spans="1:6" x14ac:dyDescent="0.55000000000000004">
      <c r="A102" s="68">
        <v>43613</v>
      </c>
      <c r="B102">
        <v>-7.8000000000000005E-3</v>
      </c>
      <c r="C102">
        <v>2.8000000000000004E-3</v>
      </c>
      <c r="D102">
        <v>-6.1999999999999998E-3</v>
      </c>
      <c r="E102">
        <v>8.9999999999999992E-5</v>
      </c>
      <c r="F102">
        <v>1.0700000000000001E-2</v>
      </c>
    </row>
    <row r="103" spans="1:6" x14ac:dyDescent="0.55000000000000004">
      <c r="A103" s="68">
        <v>43614</v>
      </c>
      <c r="B103">
        <v>-7.0999999999999995E-3</v>
      </c>
      <c r="C103">
        <v>-2.7000000000000001E-3</v>
      </c>
      <c r="D103">
        <v>4.1999999999999997E-3</v>
      </c>
      <c r="E103">
        <v>8.9999999999999992E-5</v>
      </c>
      <c r="F103">
        <v>-4.0999999999999995E-3</v>
      </c>
    </row>
    <row r="104" spans="1:6" x14ac:dyDescent="0.55000000000000004">
      <c r="A104" s="68">
        <v>43615</v>
      </c>
      <c r="B104">
        <v>1.4000000000000002E-3</v>
      </c>
      <c r="C104">
        <v>-2.7000000000000001E-3</v>
      </c>
      <c r="D104">
        <v>-7.7000000000000002E-3</v>
      </c>
      <c r="E104">
        <v>8.9999999999999992E-5</v>
      </c>
      <c r="F104">
        <v>1.44E-2</v>
      </c>
    </row>
    <row r="105" spans="1:6" x14ac:dyDescent="0.55000000000000004">
      <c r="A105" s="68">
        <v>43616</v>
      </c>
      <c r="B105">
        <v>-1.37E-2</v>
      </c>
      <c r="C105">
        <v>-2.0999999999999999E-3</v>
      </c>
      <c r="D105">
        <v>-1.1000000000000001E-3</v>
      </c>
      <c r="E105">
        <v>8.9999999999999992E-5</v>
      </c>
      <c r="F105">
        <v>5.8999999999999999E-3</v>
      </c>
    </row>
    <row r="106" spans="1:6" x14ac:dyDescent="0.55000000000000004">
      <c r="A106" s="68">
        <v>43619</v>
      </c>
      <c r="B106">
        <v>-4.0000000000000001E-3</v>
      </c>
      <c r="C106">
        <v>3.3E-3</v>
      </c>
      <c r="D106">
        <v>1.67E-2</v>
      </c>
      <c r="E106">
        <v>8.9999999999999992E-5</v>
      </c>
      <c r="F106">
        <v>-5.8999999999999999E-3</v>
      </c>
    </row>
    <row r="107" spans="1:6" x14ac:dyDescent="0.55000000000000004">
      <c r="A107" s="68">
        <v>43620</v>
      </c>
      <c r="B107">
        <v>2.3300000000000001E-2</v>
      </c>
      <c r="C107">
        <v>4.0000000000000001E-3</v>
      </c>
      <c r="D107">
        <v>-5.0000000000000001E-4</v>
      </c>
      <c r="E107">
        <v>8.9999999999999992E-5</v>
      </c>
      <c r="F107">
        <v>-1.1200000000000002E-2</v>
      </c>
    </row>
    <row r="108" spans="1:6" x14ac:dyDescent="0.55000000000000004">
      <c r="A108" s="68">
        <v>43621</v>
      </c>
      <c r="B108">
        <v>6.9999999999999993E-3</v>
      </c>
      <c r="C108">
        <v>-9.7999999999999997E-3</v>
      </c>
      <c r="D108">
        <v>-9.5999999999999992E-3</v>
      </c>
      <c r="E108">
        <v>8.9999999999999992E-5</v>
      </c>
      <c r="F108">
        <v>1.7600000000000001E-2</v>
      </c>
    </row>
    <row r="109" spans="1:6" x14ac:dyDescent="0.55000000000000004">
      <c r="A109" s="68">
        <v>43622</v>
      </c>
      <c r="B109">
        <v>5.5000000000000005E-3</v>
      </c>
      <c r="C109">
        <v>-1.03E-2</v>
      </c>
      <c r="D109">
        <v>2.0000000000000001E-4</v>
      </c>
      <c r="E109">
        <v>8.9999999999999992E-5</v>
      </c>
      <c r="F109">
        <v>6.9999999999999993E-3</v>
      </c>
    </row>
    <row r="110" spans="1:6" x14ac:dyDescent="0.55000000000000004">
      <c r="A110" s="68">
        <v>43623</v>
      </c>
      <c r="B110">
        <v>1.04E-2</v>
      </c>
      <c r="C110">
        <v>2.9999999999999997E-4</v>
      </c>
      <c r="D110">
        <v>-1.2199999999999999E-2</v>
      </c>
      <c r="E110">
        <v>8.9999999999999992E-5</v>
      </c>
      <c r="F110">
        <v>3.5999999999999999E-3</v>
      </c>
    </row>
    <row r="111" spans="1:6" x14ac:dyDescent="0.55000000000000004">
      <c r="A111" s="68">
        <v>43626</v>
      </c>
      <c r="B111">
        <v>5.3E-3</v>
      </c>
      <c r="C111">
        <v>-5.0000000000000001E-4</v>
      </c>
      <c r="D111">
        <v>5.9999999999999995E-4</v>
      </c>
      <c r="E111">
        <v>8.9999999999999992E-5</v>
      </c>
      <c r="F111">
        <v>-3.3E-3</v>
      </c>
    </row>
    <row r="112" spans="1:6" x14ac:dyDescent="0.55000000000000004">
      <c r="A112" s="68">
        <v>43627</v>
      </c>
      <c r="B112">
        <v>-1.1999999999999999E-3</v>
      </c>
      <c r="C112">
        <v>-2.5000000000000001E-3</v>
      </c>
      <c r="D112">
        <v>5.5000000000000005E-3</v>
      </c>
      <c r="E112">
        <v>8.9999999999999992E-5</v>
      </c>
      <c r="F112">
        <v>-4.8999999999999998E-3</v>
      </c>
    </row>
    <row r="113" spans="1:6" x14ac:dyDescent="0.55000000000000004">
      <c r="A113" s="68">
        <v>43628</v>
      </c>
      <c r="B113">
        <v>-2E-3</v>
      </c>
      <c r="C113">
        <v>4.0999999999999995E-3</v>
      </c>
      <c r="D113">
        <v>-9.8999999999999991E-3</v>
      </c>
      <c r="E113">
        <v>8.9999999999999992E-5</v>
      </c>
      <c r="F113">
        <v>1.44E-2</v>
      </c>
    </row>
    <row r="114" spans="1:6" x14ac:dyDescent="0.55000000000000004">
      <c r="A114" s="68">
        <v>43629</v>
      </c>
      <c r="B114">
        <v>5.1999999999999998E-3</v>
      </c>
      <c r="C114">
        <v>6.7000000000000002E-3</v>
      </c>
      <c r="D114">
        <v>-2.9999999999999997E-4</v>
      </c>
      <c r="E114">
        <v>8.9999999999999992E-5</v>
      </c>
      <c r="F114">
        <v>-1.46E-2</v>
      </c>
    </row>
    <row r="115" spans="1:6" x14ac:dyDescent="0.55000000000000004">
      <c r="A115" s="68">
        <v>43630</v>
      </c>
      <c r="B115">
        <v>-2.7000000000000001E-3</v>
      </c>
      <c r="C115">
        <v>-7.4999999999999997E-3</v>
      </c>
      <c r="D115">
        <v>3.2000000000000002E-3</v>
      </c>
      <c r="E115">
        <v>8.9999999999999992E-5</v>
      </c>
      <c r="F115">
        <v>9.3999999999999986E-3</v>
      </c>
    </row>
    <row r="116" spans="1:6" x14ac:dyDescent="0.55000000000000004">
      <c r="A116" s="68">
        <v>43633</v>
      </c>
      <c r="B116">
        <v>1.5E-3</v>
      </c>
      <c r="C116">
        <v>6.3E-3</v>
      </c>
      <c r="D116">
        <v>-1.1399999999999999E-2</v>
      </c>
      <c r="E116">
        <v>8.9999999999999992E-5</v>
      </c>
      <c r="F116">
        <v>-2.5999999999999999E-3</v>
      </c>
    </row>
    <row r="117" spans="1:6" x14ac:dyDescent="0.55000000000000004">
      <c r="A117" s="68">
        <v>43634</v>
      </c>
      <c r="B117">
        <v>1.04E-2</v>
      </c>
      <c r="C117">
        <v>1.5E-3</v>
      </c>
      <c r="D117">
        <v>3.2000000000000002E-3</v>
      </c>
      <c r="E117">
        <v>8.9999999999999992E-5</v>
      </c>
      <c r="F117">
        <v>-9.4999999999999998E-3</v>
      </c>
    </row>
    <row r="118" spans="1:6" x14ac:dyDescent="0.55000000000000004">
      <c r="A118" s="68">
        <v>43635</v>
      </c>
      <c r="B118">
        <v>3.2000000000000002E-3</v>
      </c>
      <c r="C118">
        <v>1.1999999999999999E-3</v>
      </c>
      <c r="D118">
        <v>-5.8999999999999999E-3</v>
      </c>
      <c r="E118">
        <v>8.9999999999999992E-5</v>
      </c>
      <c r="F118">
        <v>7.4999999999999997E-3</v>
      </c>
    </row>
    <row r="119" spans="1:6" x14ac:dyDescent="0.55000000000000004">
      <c r="A119" s="68">
        <v>43636</v>
      </c>
      <c r="B119">
        <v>8.8999999999999999E-3</v>
      </c>
      <c r="C119">
        <v>-3.5999999999999999E-3</v>
      </c>
      <c r="D119">
        <v>-2.0999999999999999E-3</v>
      </c>
      <c r="E119">
        <v>8.9999999999999992E-5</v>
      </c>
      <c r="F119">
        <v>-3.4999999999999996E-3</v>
      </c>
    </row>
    <row r="120" spans="1:6" x14ac:dyDescent="0.55000000000000004">
      <c r="A120" s="68">
        <v>43637</v>
      </c>
      <c r="B120">
        <v>-2.0999999999999999E-3</v>
      </c>
      <c r="C120">
        <v>-4.7999999999999996E-3</v>
      </c>
      <c r="D120">
        <v>-1E-4</v>
      </c>
      <c r="E120">
        <v>8.9999999999999992E-5</v>
      </c>
      <c r="F120">
        <v>-1.2999999999999999E-3</v>
      </c>
    </row>
    <row r="121" spans="1:6" x14ac:dyDescent="0.55000000000000004">
      <c r="A121" s="68">
        <v>43640</v>
      </c>
      <c r="B121">
        <v>-3.4000000000000002E-3</v>
      </c>
      <c r="C121">
        <v>-8.8999999999999999E-3</v>
      </c>
      <c r="D121">
        <v>8.0000000000000004E-4</v>
      </c>
      <c r="E121">
        <v>8.9999999999999992E-5</v>
      </c>
      <c r="F121">
        <v>7.6E-3</v>
      </c>
    </row>
    <row r="122" spans="1:6" x14ac:dyDescent="0.55000000000000004">
      <c r="A122" s="68">
        <v>43641</v>
      </c>
      <c r="B122">
        <v>-9.7999999999999997E-3</v>
      </c>
      <c r="C122">
        <v>3.4999999999999996E-3</v>
      </c>
      <c r="D122">
        <v>7.0999999999999995E-3</v>
      </c>
      <c r="E122">
        <v>8.9999999999999992E-5</v>
      </c>
      <c r="F122">
        <v>-4.1999999999999997E-3</v>
      </c>
    </row>
    <row r="123" spans="1:6" x14ac:dyDescent="0.55000000000000004">
      <c r="A123" s="68">
        <v>43642</v>
      </c>
      <c r="B123">
        <v>-5.9999999999999995E-4</v>
      </c>
      <c r="C123">
        <v>-8.0000000000000004E-4</v>
      </c>
      <c r="D123">
        <v>2.3999999999999998E-3</v>
      </c>
      <c r="E123">
        <v>8.9999999999999992E-5</v>
      </c>
      <c r="F123">
        <v>-1.9599999999999999E-2</v>
      </c>
    </row>
    <row r="124" spans="1:6" x14ac:dyDescent="0.55000000000000004">
      <c r="A124" s="68">
        <v>43643</v>
      </c>
      <c r="B124">
        <v>6.0000000000000001E-3</v>
      </c>
      <c r="C124">
        <v>1.41E-2</v>
      </c>
      <c r="D124">
        <v>-1.1000000000000001E-3</v>
      </c>
      <c r="E124">
        <v>8.9999999999999992E-5</v>
      </c>
      <c r="F124">
        <v>-5.0000000000000001E-4</v>
      </c>
    </row>
    <row r="125" spans="1:6" x14ac:dyDescent="0.55000000000000004">
      <c r="A125" s="68">
        <v>43644</v>
      </c>
      <c r="B125">
        <v>6.8000000000000005E-3</v>
      </c>
      <c r="C125">
        <v>6.3E-3</v>
      </c>
      <c r="D125">
        <v>5.8999999999999999E-3</v>
      </c>
      <c r="E125">
        <v>8.9999999999999992E-5</v>
      </c>
      <c r="F125">
        <v>-5.4000000000000003E-3</v>
      </c>
    </row>
    <row r="126" spans="1:6" x14ac:dyDescent="0.55000000000000004">
      <c r="A126" s="68">
        <v>43647</v>
      </c>
      <c r="B126">
        <v>7.4999999999999997E-3</v>
      </c>
      <c r="C126">
        <v>-5.4000000000000003E-3</v>
      </c>
      <c r="D126">
        <v>-1.6000000000000001E-3</v>
      </c>
      <c r="E126">
        <v>8.9999999999999992E-5</v>
      </c>
      <c r="F126">
        <v>3.7000000000000002E-3</v>
      </c>
    </row>
    <row r="127" spans="1:6" x14ac:dyDescent="0.55000000000000004">
      <c r="A127" s="68">
        <v>43648</v>
      </c>
      <c r="B127">
        <v>1.4000000000000002E-3</v>
      </c>
      <c r="C127">
        <v>-8.0000000000000002E-3</v>
      </c>
      <c r="D127">
        <v>-7.8000000000000005E-3</v>
      </c>
      <c r="E127">
        <v>8.9999999999999992E-5</v>
      </c>
      <c r="F127">
        <v>1.8000000000000002E-2</v>
      </c>
    </row>
    <row r="128" spans="1:6" x14ac:dyDescent="0.55000000000000004">
      <c r="A128" s="68">
        <v>43649</v>
      </c>
      <c r="B128">
        <v>7.8000000000000005E-3</v>
      </c>
      <c r="C128">
        <v>-5.9999999999999995E-4</v>
      </c>
      <c r="D128">
        <v>-3.0999999999999999E-3</v>
      </c>
      <c r="E128">
        <v>8.9999999999999992E-5</v>
      </c>
      <c r="F128">
        <v>2.5999999999999999E-3</v>
      </c>
    </row>
    <row r="129" spans="1:6" x14ac:dyDescent="0.55000000000000004">
      <c r="A129" s="68">
        <v>43651</v>
      </c>
      <c r="B129">
        <v>-1E-3</v>
      </c>
      <c r="C129">
        <v>1.6000000000000001E-3</v>
      </c>
      <c r="D129">
        <v>8.8999999999999999E-3</v>
      </c>
      <c r="E129">
        <v>8.9999999999999992E-5</v>
      </c>
      <c r="F129">
        <v>-2.5999999999999999E-3</v>
      </c>
    </row>
    <row r="130" spans="1:6" x14ac:dyDescent="0.55000000000000004">
      <c r="A130" s="68">
        <v>43654</v>
      </c>
      <c r="B130">
        <v>-5.7999999999999996E-3</v>
      </c>
      <c r="C130">
        <v>-4.4000000000000003E-3</v>
      </c>
      <c r="D130">
        <v>5.0000000000000001E-4</v>
      </c>
      <c r="E130">
        <v>8.9999999999999992E-5</v>
      </c>
      <c r="F130">
        <v>5.8999999999999999E-3</v>
      </c>
    </row>
    <row r="131" spans="1:6" x14ac:dyDescent="0.55000000000000004">
      <c r="A131" s="68">
        <v>43655</v>
      </c>
      <c r="B131">
        <v>1.8E-3</v>
      </c>
      <c r="C131">
        <v>-1.6000000000000001E-3</v>
      </c>
      <c r="D131">
        <v>-4.5000000000000005E-3</v>
      </c>
      <c r="E131">
        <v>8.9999999999999992E-5</v>
      </c>
      <c r="F131">
        <v>3.0000000000000001E-3</v>
      </c>
    </row>
    <row r="132" spans="1:6" x14ac:dyDescent="0.55000000000000004">
      <c r="A132" s="68">
        <v>43656</v>
      </c>
      <c r="B132">
        <v>4.0000000000000001E-3</v>
      </c>
      <c r="C132">
        <v>-1.6000000000000001E-3</v>
      </c>
      <c r="D132">
        <v>-3.9000000000000003E-3</v>
      </c>
      <c r="E132">
        <v>8.9999999999999992E-5</v>
      </c>
      <c r="F132">
        <v>-1.2999999999999999E-3</v>
      </c>
    </row>
    <row r="133" spans="1:6" x14ac:dyDescent="0.55000000000000004">
      <c r="A133" s="68">
        <v>43657</v>
      </c>
      <c r="B133">
        <v>1.9E-3</v>
      </c>
      <c r="C133">
        <v>-8.0000000000000002E-3</v>
      </c>
      <c r="D133">
        <v>5.0000000000000001E-4</v>
      </c>
      <c r="E133">
        <v>8.9999999999999992E-5</v>
      </c>
      <c r="F133">
        <v>3.0999999999999999E-3</v>
      </c>
    </row>
    <row r="134" spans="1:6" x14ac:dyDescent="0.55000000000000004">
      <c r="A134" s="68">
        <v>43658</v>
      </c>
      <c r="B134">
        <v>5.3E-3</v>
      </c>
      <c r="C134">
        <v>2E-3</v>
      </c>
      <c r="D134">
        <v>4.0000000000000001E-3</v>
      </c>
      <c r="E134">
        <v>8.9999999999999992E-5</v>
      </c>
      <c r="F134">
        <v>-8.8999999999999999E-3</v>
      </c>
    </row>
    <row r="135" spans="1:6" x14ac:dyDescent="0.55000000000000004">
      <c r="A135" s="68">
        <v>43661</v>
      </c>
      <c r="B135">
        <v>-4.0000000000000002E-4</v>
      </c>
      <c r="C135">
        <v>-3.8E-3</v>
      </c>
      <c r="D135">
        <v>-1.01E-2</v>
      </c>
      <c r="E135">
        <v>8.9999999999999992E-5</v>
      </c>
      <c r="F135">
        <v>7.3000000000000001E-3</v>
      </c>
    </row>
    <row r="136" spans="1:6" x14ac:dyDescent="0.55000000000000004">
      <c r="A136" s="68">
        <v>43662</v>
      </c>
      <c r="B136">
        <v>-3.2000000000000002E-3</v>
      </c>
      <c r="C136">
        <v>3.4000000000000002E-3</v>
      </c>
      <c r="D136">
        <v>1.2999999999999999E-3</v>
      </c>
      <c r="E136">
        <v>8.9999999999999992E-5</v>
      </c>
      <c r="F136">
        <v>1.6000000000000001E-3</v>
      </c>
    </row>
    <row r="137" spans="1:6" x14ac:dyDescent="0.55000000000000004">
      <c r="A137" s="68">
        <v>43663</v>
      </c>
      <c r="B137">
        <v>-6.4000000000000003E-3</v>
      </c>
      <c r="C137">
        <v>-1.5E-3</v>
      </c>
      <c r="D137">
        <v>-6.5000000000000006E-3</v>
      </c>
      <c r="E137">
        <v>8.9999999999999992E-5</v>
      </c>
      <c r="F137">
        <v>8.1000000000000013E-3</v>
      </c>
    </row>
    <row r="138" spans="1:6" x14ac:dyDescent="0.55000000000000004">
      <c r="A138" s="68">
        <v>43664</v>
      </c>
      <c r="B138">
        <v>3.4999999999999996E-3</v>
      </c>
      <c r="C138">
        <v>-3.2000000000000002E-3</v>
      </c>
      <c r="D138">
        <v>0</v>
      </c>
      <c r="E138">
        <v>8.9999999999999992E-5</v>
      </c>
      <c r="F138">
        <v>3.2000000000000002E-3</v>
      </c>
    </row>
    <row r="139" spans="1:6" x14ac:dyDescent="0.55000000000000004">
      <c r="A139" s="68">
        <v>43665</v>
      </c>
      <c r="B139">
        <v>-5.6000000000000008E-3</v>
      </c>
      <c r="C139">
        <v>1.5E-3</v>
      </c>
      <c r="D139">
        <v>8.6999999999999994E-3</v>
      </c>
      <c r="E139">
        <v>8.9999999999999992E-5</v>
      </c>
      <c r="F139">
        <v>-1.0200000000000001E-2</v>
      </c>
    </row>
    <row r="140" spans="1:6" x14ac:dyDescent="0.55000000000000004">
      <c r="A140" s="68">
        <v>43668</v>
      </c>
      <c r="B140">
        <v>2.5000000000000001E-3</v>
      </c>
      <c r="C140">
        <v>-4.4000000000000003E-3</v>
      </c>
      <c r="D140">
        <v>-4.8999999999999998E-3</v>
      </c>
      <c r="E140">
        <v>8.9999999999999992E-5</v>
      </c>
      <c r="F140">
        <v>2.3999999999999998E-3</v>
      </c>
    </row>
    <row r="141" spans="1:6" x14ac:dyDescent="0.55000000000000004">
      <c r="A141" s="68">
        <v>43669</v>
      </c>
      <c r="B141">
        <v>6.5000000000000006E-3</v>
      </c>
      <c r="C141">
        <v>-2.0999999999999999E-3</v>
      </c>
      <c r="D141">
        <v>7.9000000000000008E-3</v>
      </c>
      <c r="E141">
        <v>8.9999999999999992E-5</v>
      </c>
      <c r="F141">
        <v>-7.4999999999999997E-3</v>
      </c>
    </row>
    <row r="142" spans="1:6" x14ac:dyDescent="0.55000000000000004">
      <c r="A142" s="68">
        <v>43670</v>
      </c>
      <c r="B142">
        <v>6.6E-3</v>
      </c>
      <c r="C142">
        <v>7.4999999999999997E-3</v>
      </c>
      <c r="D142">
        <v>8.3000000000000001E-3</v>
      </c>
      <c r="E142">
        <v>8.9999999999999992E-5</v>
      </c>
      <c r="F142">
        <v>-7.6E-3</v>
      </c>
    </row>
    <row r="143" spans="1:6" x14ac:dyDescent="0.55000000000000004">
      <c r="A143" s="68">
        <v>43671</v>
      </c>
      <c r="B143">
        <v>-6.3E-3</v>
      </c>
      <c r="C143">
        <v>-6.8999999999999999E-3</v>
      </c>
      <c r="D143">
        <v>-1.9E-3</v>
      </c>
      <c r="E143">
        <v>8.9999999999999992E-5</v>
      </c>
      <c r="F143">
        <v>1.55E-2</v>
      </c>
    </row>
    <row r="144" spans="1:6" x14ac:dyDescent="0.55000000000000004">
      <c r="A144" s="68">
        <v>43672</v>
      </c>
      <c r="B144">
        <v>8.199999999999999E-3</v>
      </c>
      <c r="C144">
        <v>4.0000000000000001E-3</v>
      </c>
      <c r="D144">
        <v>-2E-3</v>
      </c>
      <c r="E144">
        <v>8.9999999999999992E-5</v>
      </c>
      <c r="F144">
        <v>2.5999999999999999E-3</v>
      </c>
    </row>
    <row r="145" spans="1:6" x14ac:dyDescent="0.55000000000000004">
      <c r="A145" s="68">
        <v>43675</v>
      </c>
      <c r="B145">
        <v>-3.2000000000000002E-3</v>
      </c>
      <c r="C145">
        <v>-3.2000000000000002E-3</v>
      </c>
      <c r="D145">
        <v>-4.4000000000000003E-3</v>
      </c>
      <c r="E145">
        <v>8.9999999999999992E-5</v>
      </c>
      <c r="F145">
        <v>3.9000000000000003E-3</v>
      </c>
    </row>
    <row r="146" spans="1:6" x14ac:dyDescent="0.55000000000000004">
      <c r="A146" s="68">
        <v>43676</v>
      </c>
      <c r="B146">
        <v>-1.7000000000000001E-3</v>
      </c>
      <c r="C146">
        <v>1.32E-2</v>
      </c>
      <c r="D146">
        <v>8.3999999999999995E-3</v>
      </c>
      <c r="E146">
        <v>8.9999999999999992E-5</v>
      </c>
      <c r="F146">
        <v>-1.43E-2</v>
      </c>
    </row>
    <row r="147" spans="1:6" x14ac:dyDescent="0.55000000000000004">
      <c r="A147" s="68">
        <v>43677</v>
      </c>
      <c r="B147">
        <v>-1.09E-2</v>
      </c>
      <c r="C147">
        <v>1.1999999999999999E-3</v>
      </c>
      <c r="D147">
        <v>6.0000000000000001E-3</v>
      </c>
      <c r="E147">
        <v>8.9999999999999992E-5</v>
      </c>
      <c r="F147">
        <v>1E-3</v>
      </c>
    </row>
    <row r="148" spans="1:6" x14ac:dyDescent="0.55000000000000004">
      <c r="A148" s="68">
        <v>43678</v>
      </c>
      <c r="B148">
        <v>-1.04E-2</v>
      </c>
      <c r="C148">
        <v>-4.7999999999999996E-3</v>
      </c>
      <c r="D148">
        <v>-1.8600000000000002E-2</v>
      </c>
      <c r="E148">
        <v>7.0000000000000007E-5</v>
      </c>
      <c r="F148">
        <v>2.5399999999999999E-2</v>
      </c>
    </row>
    <row r="149" spans="1:6" x14ac:dyDescent="0.55000000000000004">
      <c r="A149" s="68">
        <v>43679</v>
      </c>
      <c r="B149">
        <v>-8.6999999999999994E-3</v>
      </c>
      <c r="C149">
        <v>-3.2000000000000002E-3</v>
      </c>
      <c r="D149">
        <v>5.9999999999999995E-4</v>
      </c>
      <c r="E149">
        <v>7.0000000000000007E-5</v>
      </c>
      <c r="F149">
        <v>3.2000000000000002E-3</v>
      </c>
    </row>
    <row r="150" spans="1:6" x14ac:dyDescent="0.55000000000000004">
      <c r="A150" s="68">
        <v>43682</v>
      </c>
      <c r="B150">
        <v>-3.0699999999999998E-2</v>
      </c>
      <c r="C150">
        <v>-2.9999999999999997E-4</v>
      </c>
      <c r="D150">
        <v>1E-4</v>
      </c>
      <c r="E150">
        <v>7.0000000000000007E-5</v>
      </c>
      <c r="F150">
        <v>5.0000000000000001E-3</v>
      </c>
    </row>
    <row r="151" spans="1:6" x14ac:dyDescent="0.55000000000000004">
      <c r="A151" s="68">
        <v>43683</v>
      </c>
      <c r="B151">
        <v>1.29E-2</v>
      </c>
      <c r="C151">
        <v>-4.3E-3</v>
      </c>
      <c r="D151">
        <v>-5.5000000000000005E-3</v>
      </c>
      <c r="E151">
        <v>7.0000000000000007E-5</v>
      </c>
      <c r="F151">
        <v>1.1299999999999999E-2</v>
      </c>
    </row>
    <row r="152" spans="1:6" x14ac:dyDescent="0.55000000000000004">
      <c r="A152" s="68">
        <v>43684</v>
      </c>
      <c r="B152">
        <v>7.000000000000001E-4</v>
      </c>
      <c r="C152">
        <v>8.9999999999999998E-4</v>
      </c>
      <c r="D152">
        <v>-9.0000000000000011E-3</v>
      </c>
      <c r="E152">
        <v>7.0000000000000007E-5</v>
      </c>
      <c r="F152">
        <v>4.1999999999999997E-3</v>
      </c>
    </row>
    <row r="153" spans="1:6" x14ac:dyDescent="0.55000000000000004">
      <c r="A153" s="68">
        <v>43685</v>
      </c>
      <c r="B153">
        <v>1.9699999999999999E-2</v>
      </c>
      <c r="C153">
        <v>8.9999999999999998E-4</v>
      </c>
      <c r="D153">
        <v>-3.3E-3</v>
      </c>
      <c r="E153">
        <v>7.0000000000000007E-5</v>
      </c>
      <c r="F153">
        <v>2.8999999999999998E-3</v>
      </c>
    </row>
    <row r="154" spans="1:6" x14ac:dyDescent="0.55000000000000004">
      <c r="A154" s="68">
        <v>43686</v>
      </c>
      <c r="B154">
        <v>-7.8000000000000005E-3</v>
      </c>
      <c r="C154">
        <v>-4.1999999999999997E-3</v>
      </c>
      <c r="D154">
        <v>-2.5000000000000001E-3</v>
      </c>
      <c r="E154">
        <v>7.0000000000000007E-5</v>
      </c>
      <c r="F154">
        <v>1.2500000000000001E-2</v>
      </c>
    </row>
    <row r="155" spans="1:6" x14ac:dyDescent="0.55000000000000004">
      <c r="A155" s="68">
        <v>43689</v>
      </c>
      <c r="B155">
        <v>-1.32E-2</v>
      </c>
      <c r="C155">
        <v>2.8000000000000004E-3</v>
      </c>
      <c r="D155">
        <v>-2.8000000000000004E-3</v>
      </c>
      <c r="E155">
        <v>7.0000000000000007E-5</v>
      </c>
      <c r="F155">
        <v>5.6000000000000008E-3</v>
      </c>
    </row>
    <row r="156" spans="1:6" x14ac:dyDescent="0.55000000000000004">
      <c r="A156" s="68">
        <v>43690</v>
      </c>
      <c r="B156">
        <v>1.47E-2</v>
      </c>
      <c r="C156">
        <v>-1.5E-3</v>
      </c>
      <c r="D156">
        <v>-5.4000000000000003E-3</v>
      </c>
      <c r="E156">
        <v>7.0000000000000007E-5</v>
      </c>
      <c r="F156">
        <v>5.0000000000000001E-4</v>
      </c>
    </row>
    <row r="157" spans="1:6" x14ac:dyDescent="0.55000000000000004">
      <c r="A157" s="68">
        <v>43691</v>
      </c>
      <c r="B157">
        <v>-2.9500000000000002E-2</v>
      </c>
      <c r="C157">
        <v>2.0999999999999999E-3</v>
      </c>
      <c r="D157">
        <v>-5.0000000000000001E-3</v>
      </c>
      <c r="E157">
        <v>7.0000000000000007E-5</v>
      </c>
      <c r="F157">
        <v>1.38E-2</v>
      </c>
    </row>
    <row r="158" spans="1:6" x14ac:dyDescent="0.55000000000000004">
      <c r="A158" s="68">
        <v>43692</v>
      </c>
      <c r="B158">
        <v>1.6000000000000001E-3</v>
      </c>
      <c r="C158">
        <v>-6.1999999999999998E-3</v>
      </c>
      <c r="D158">
        <v>-5.3E-3</v>
      </c>
      <c r="E158">
        <v>7.0000000000000007E-5</v>
      </c>
      <c r="F158">
        <v>1.23E-2</v>
      </c>
    </row>
    <row r="159" spans="1:6" x14ac:dyDescent="0.55000000000000004">
      <c r="A159" s="68">
        <v>43693</v>
      </c>
      <c r="B159">
        <v>1.55E-2</v>
      </c>
      <c r="C159">
        <v>5.4000000000000003E-3</v>
      </c>
      <c r="D159">
        <v>6.0999999999999995E-3</v>
      </c>
      <c r="E159">
        <v>7.0000000000000007E-5</v>
      </c>
      <c r="F159">
        <v>-1.09E-2</v>
      </c>
    </row>
    <row r="160" spans="1:6" x14ac:dyDescent="0.55000000000000004">
      <c r="A160" s="68">
        <v>43696</v>
      </c>
      <c r="B160">
        <v>1.1399999999999999E-2</v>
      </c>
      <c r="C160">
        <v>0</v>
      </c>
      <c r="D160">
        <v>2.3999999999999998E-3</v>
      </c>
      <c r="E160">
        <v>7.0000000000000007E-5</v>
      </c>
      <c r="F160">
        <v>-1.21E-2</v>
      </c>
    </row>
    <row r="161" spans="1:6" x14ac:dyDescent="0.55000000000000004">
      <c r="A161" s="68">
        <v>43697</v>
      </c>
      <c r="B161">
        <v>-7.4999999999999997E-3</v>
      </c>
      <c r="C161">
        <v>3.0000000000000001E-3</v>
      </c>
      <c r="D161">
        <v>-5.0000000000000001E-3</v>
      </c>
      <c r="E161">
        <v>7.0000000000000007E-5</v>
      </c>
      <c r="F161">
        <v>3.7000000000000002E-3</v>
      </c>
    </row>
    <row r="162" spans="1:6" x14ac:dyDescent="0.55000000000000004">
      <c r="A162" s="68">
        <v>43698</v>
      </c>
      <c r="B162">
        <v>8.5000000000000006E-3</v>
      </c>
      <c r="C162">
        <v>7.000000000000001E-4</v>
      </c>
      <c r="D162">
        <v>-3.4000000000000002E-3</v>
      </c>
      <c r="E162">
        <v>7.0000000000000007E-5</v>
      </c>
      <c r="F162">
        <v>-5.9999999999999995E-4</v>
      </c>
    </row>
    <row r="163" spans="1:6" x14ac:dyDescent="0.55000000000000004">
      <c r="A163" s="68">
        <v>43699</v>
      </c>
      <c r="B163">
        <v>-1E-3</v>
      </c>
      <c r="C163">
        <v>-5.5000000000000005E-3</v>
      </c>
      <c r="D163">
        <v>4.8999999999999998E-3</v>
      </c>
      <c r="E163">
        <v>7.0000000000000007E-5</v>
      </c>
      <c r="F163">
        <v>1E-4</v>
      </c>
    </row>
    <row r="164" spans="1:6" x14ac:dyDescent="0.55000000000000004">
      <c r="A164" s="68">
        <v>43700</v>
      </c>
      <c r="B164">
        <v>-2.6600000000000002E-2</v>
      </c>
      <c r="C164">
        <v>-5.6000000000000008E-3</v>
      </c>
      <c r="D164">
        <v>-1.8E-3</v>
      </c>
      <c r="E164">
        <v>7.0000000000000007E-5</v>
      </c>
      <c r="F164">
        <v>9.8999999999999991E-3</v>
      </c>
    </row>
    <row r="165" spans="1:6" x14ac:dyDescent="0.55000000000000004">
      <c r="A165" s="68">
        <v>43703</v>
      </c>
      <c r="B165">
        <v>1.0800000000000001E-2</v>
      </c>
      <c r="C165">
        <v>-2.0000000000000001E-4</v>
      </c>
      <c r="D165">
        <v>-1.9E-3</v>
      </c>
      <c r="E165">
        <v>7.0000000000000007E-5</v>
      </c>
      <c r="F165">
        <v>4.5000000000000005E-3</v>
      </c>
    </row>
    <row r="166" spans="1:6" x14ac:dyDescent="0.55000000000000004">
      <c r="A166" s="68">
        <v>43704</v>
      </c>
      <c r="B166">
        <v>-4.5999999999999999E-3</v>
      </c>
      <c r="C166">
        <v>-8.8000000000000005E-3</v>
      </c>
      <c r="D166">
        <v>-6.8000000000000005E-3</v>
      </c>
      <c r="E166">
        <v>7.0000000000000007E-5</v>
      </c>
      <c r="F166">
        <v>9.300000000000001E-3</v>
      </c>
    </row>
    <row r="167" spans="1:6" x14ac:dyDescent="0.55000000000000004">
      <c r="A167" s="68">
        <v>43705</v>
      </c>
      <c r="B167">
        <v>6.8000000000000005E-3</v>
      </c>
      <c r="C167">
        <v>4.7999999999999996E-3</v>
      </c>
      <c r="D167">
        <v>6.1999999999999998E-3</v>
      </c>
      <c r="E167">
        <v>7.0000000000000007E-5</v>
      </c>
      <c r="F167">
        <v>-9.1999999999999998E-3</v>
      </c>
    </row>
    <row r="168" spans="1:6" x14ac:dyDescent="0.55000000000000004">
      <c r="A168" s="68">
        <v>43706</v>
      </c>
      <c r="B168">
        <v>1.3500000000000002E-2</v>
      </c>
      <c r="C168">
        <v>3.2000000000000002E-3</v>
      </c>
      <c r="D168">
        <v>3.3E-3</v>
      </c>
      <c r="E168">
        <v>7.0000000000000007E-5</v>
      </c>
      <c r="F168">
        <v>-9.300000000000001E-3</v>
      </c>
    </row>
    <row r="169" spans="1:6" x14ac:dyDescent="0.55000000000000004">
      <c r="A169" s="68">
        <v>43707</v>
      </c>
      <c r="B169">
        <v>2.9999999999999997E-4</v>
      </c>
      <c r="C169">
        <v>-3.8E-3</v>
      </c>
      <c r="D169">
        <v>2.5000000000000001E-3</v>
      </c>
      <c r="E169">
        <v>7.0000000000000007E-5</v>
      </c>
      <c r="F169">
        <v>-2.5000000000000001E-3</v>
      </c>
    </row>
    <row r="170" spans="1:6" x14ac:dyDescent="0.55000000000000004">
      <c r="A170" s="68">
        <v>43711</v>
      </c>
      <c r="B170">
        <v>-8.6999999999999994E-3</v>
      </c>
      <c r="C170">
        <v>-9.5999999999999992E-3</v>
      </c>
      <c r="D170">
        <v>1E-3</v>
      </c>
      <c r="E170">
        <v>8.9999999999999992E-5</v>
      </c>
      <c r="F170">
        <v>5.3E-3</v>
      </c>
    </row>
    <row r="171" spans="1:6" x14ac:dyDescent="0.55000000000000004">
      <c r="A171" s="68">
        <v>43712</v>
      </c>
      <c r="B171">
        <v>1.0800000000000001E-2</v>
      </c>
      <c r="C171">
        <v>-2.3E-3</v>
      </c>
      <c r="D171">
        <v>4.1999999999999997E-3</v>
      </c>
      <c r="E171">
        <v>8.9999999999999992E-5</v>
      </c>
      <c r="F171">
        <v>-9.3999999999999986E-3</v>
      </c>
    </row>
    <row r="172" spans="1:6" x14ac:dyDescent="0.55000000000000004">
      <c r="A172" s="68">
        <v>43713</v>
      </c>
      <c r="B172">
        <v>1.4199999999999999E-2</v>
      </c>
      <c r="C172">
        <v>4.0000000000000001E-3</v>
      </c>
      <c r="D172">
        <v>6.8999999999999999E-3</v>
      </c>
      <c r="E172">
        <v>8.9999999999999992E-5</v>
      </c>
      <c r="F172">
        <v>-2.0199999999999999E-2</v>
      </c>
    </row>
    <row r="173" spans="1:6" x14ac:dyDescent="0.55000000000000004">
      <c r="A173" s="68">
        <v>43714</v>
      </c>
      <c r="B173">
        <v>-2.0000000000000001E-4</v>
      </c>
      <c r="C173">
        <v>-3.7000000000000002E-3</v>
      </c>
      <c r="D173">
        <v>5.0000000000000001E-4</v>
      </c>
      <c r="E173">
        <v>8.9999999999999992E-5</v>
      </c>
      <c r="F173">
        <v>-4.1999999999999997E-3</v>
      </c>
    </row>
    <row r="174" spans="1:6" x14ac:dyDescent="0.55000000000000004">
      <c r="A174" s="68">
        <v>43717</v>
      </c>
      <c r="B174">
        <v>8.0000000000000004E-4</v>
      </c>
      <c r="C174">
        <v>7.1999999999999998E-3</v>
      </c>
      <c r="D174">
        <v>3.0699999999999998E-2</v>
      </c>
      <c r="E174">
        <v>8.9999999999999992E-5</v>
      </c>
      <c r="F174">
        <v>-3.8100000000000002E-2</v>
      </c>
    </row>
    <row r="175" spans="1:6" x14ac:dyDescent="0.55000000000000004">
      <c r="A175" s="68">
        <v>43718</v>
      </c>
      <c r="B175">
        <v>1.7000000000000001E-3</v>
      </c>
      <c r="C175">
        <v>1.0200000000000001E-2</v>
      </c>
      <c r="D175">
        <v>1.2E-2</v>
      </c>
      <c r="E175">
        <v>8.9999999999999992E-5</v>
      </c>
      <c r="F175">
        <v>-3.2000000000000001E-2</v>
      </c>
    </row>
    <row r="176" spans="1:6" x14ac:dyDescent="0.55000000000000004">
      <c r="A176" s="68">
        <v>43719</v>
      </c>
      <c r="B176">
        <v>8.8000000000000005E-3</v>
      </c>
      <c r="C176">
        <v>1.3300000000000001E-2</v>
      </c>
      <c r="D176">
        <v>-4.0000000000000002E-4</v>
      </c>
      <c r="E176">
        <v>8.9999999999999992E-5</v>
      </c>
      <c r="F176">
        <v>-4.6999999999999993E-3</v>
      </c>
    </row>
    <row r="177" spans="1:6" x14ac:dyDescent="0.55000000000000004">
      <c r="A177" s="68">
        <v>43720</v>
      </c>
      <c r="B177">
        <v>2.2000000000000001E-3</v>
      </c>
      <c r="C177">
        <v>-3.0000000000000001E-3</v>
      </c>
      <c r="D177">
        <v>-1.7000000000000001E-3</v>
      </c>
      <c r="E177">
        <v>8.9999999999999992E-5</v>
      </c>
      <c r="F177">
        <v>9.7999999999999997E-3</v>
      </c>
    </row>
    <row r="178" spans="1:6" x14ac:dyDescent="0.55000000000000004">
      <c r="A178" s="68">
        <v>43721</v>
      </c>
      <c r="B178">
        <v>-1E-4</v>
      </c>
      <c r="C178">
        <v>0</v>
      </c>
      <c r="D178">
        <v>7.4999999999999997E-3</v>
      </c>
      <c r="E178">
        <v>8.9999999999999992E-5</v>
      </c>
      <c r="F178">
        <v>-6.8000000000000005E-3</v>
      </c>
    </row>
    <row r="179" spans="1:6" x14ac:dyDescent="0.55000000000000004">
      <c r="A179" s="68">
        <v>43724</v>
      </c>
      <c r="B179">
        <v>-2.3E-3</v>
      </c>
      <c r="C179">
        <v>9.300000000000001E-3</v>
      </c>
      <c r="D179">
        <v>5.0000000000000001E-3</v>
      </c>
      <c r="E179">
        <v>8.9999999999999992E-5</v>
      </c>
      <c r="F179">
        <v>-1.9400000000000001E-2</v>
      </c>
    </row>
    <row r="180" spans="1:6" x14ac:dyDescent="0.55000000000000004">
      <c r="A180" s="68">
        <v>43725</v>
      </c>
      <c r="B180">
        <v>1.7000000000000001E-3</v>
      </c>
      <c r="C180">
        <v>-6.0000000000000001E-3</v>
      </c>
      <c r="D180">
        <v>-1.2199999999999999E-2</v>
      </c>
      <c r="E180">
        <v>8.9999999999999992E-5</v>
      </c>
      <c r="F180">
        <v>2.4399999999999998E-2</v>
      </c>
    </row>
    <row r="181" spans="1:6" x14ac:dyDescent="0.55000000000000004">
      <c r="A181" s="68">
        <v>43726</v>
      </c>
      <c r="B181">
        <v>-5.0000000000000001E-4</v>
      </c>
      <c r="C181">
        <v>-7.4000000000000003E-3</v>
      </c>
      <c r="D181">
        <v>5.9999999999999995E-4</v>
      </c>
      <c r="E181">
        <v>8.9999999999999992E-5</v>
      </c>
      <c r="F181">
        <v>1.04E-2</v>
      </c>
    </row>
    <row r="182" spans="1:6" x14ac:dyDescent="0.55000000000000004">
      <c r="A182" s="68">
        <v>43727</v>
      </c>
      <c r="B182">
        <v>-5.0000000000000001E-4</v>
      </c>
      <c r="C182">
        <v>-4.3E-3</v>
      </c>
      <c r="D182">
        <v>-4.5000000000000005E-3</v>
      </c>
      <c r="E182">
        <v>8.9999999999999992E-5</v>
      </c>
      <c r="F182">
        <v>5.6999999999999993E-3</v>
      </c>
    </row>
    <row r="183" spans="1:6" x14ac:dyDescent="0.55000000000000004">
      <c r="A183" s="68">
        <v>43728</v>
      </c>
      <c r="B183">
        <v>-4.7999999999999996E-3</v>
      </c>
      <c r="C183">
        <v>3.0000000000000001E-3</v>
      </c>
      <c r="D183">
        <v>1.6000000000000001E-3</v>
      </c>
      <c r="E183">
        <v>8.9999999999999992E-5</v>
      </c>
      <c r="F183">
        <v>5.0000000000000001E-4</v>
      </c>
    </row>
    <row r="184" spans="1:6" x14ac:dyDescent="0.55000000000000004">
      <c r="A184" s="68">
        <v>43731</v>
      </c>
      <c r="B184">
        <v>-2.0000000000000001E-4</v>
      </c>
      <c r="C184">
        <v>-1.8E-3</v>
      </c>
      <c r="D184">
        <v>5.1000000000000004E-3</v>
      </c>
      <c r="E184">
        <v>8.9999999999999992E-5</v>
      </c>
      <c r="F184">
        <v>-1.1999999999999999E-3</v>
      </c>
    </row>
    <row r="185" spans="1:6" x14ac:dyDescent="0.55000000000000004">
      <c r="A185" s="68">
        <v>43732</v>
      </c>
      <c r="B185">
        <v>-1.01E-2</v>
      </c>
      <c r="C185">
        <v>-7.4999999999999997E-3</v>
      </c>
      <c r="D185">
        <v>2.0000000000000001E-4</v>
      </c>
      <c r="E185">
        <v>8.9999999999999992E-5</v>
      </c>
      <c r="F185">
        <v>1.2E-2</v>
      </c>
    </row>
    <row r="186" spans="1:6" x14ac:dyDescent="0.55000000000000004">
      <c r="A186" s="68">
        <v>43733</v>
      </c>
      <c r="B186">
        <v>6.8999999999999999E-3</v>
      </c>
      <c r="C186">
        <v>3.5999999999999999E-3</v>
      </c>
      <c r="D186">
        <v>5.3E-3</v>
      </c>
      <c r="E186">
        <v>8.9999999999999992E-5</v>
      </c>
      <c r="F186">
        <v>-6.0999999999999995E-3</v>
      </c>
    </row>
    <row r="187" spans="1:6" x14ac:dyDescent="0.55000000000000004">
      <c r="A187" s="68">
        <v>43734</v>
      </c>
      <c r="B187">
        <v>-4.0999999999999995E-3</v>
      </c>
      <c r="C187">
        <v>-9.7000000000000003E-3</v>
      </c>
      <c r="D187">
        <v>1.1999999999999999E-3</v>
      </c>
      <c r="E187">
        <v>8.9999999999999992E-5</v>
      </c>
      <c r="F187">
        <v>8.199999999999999E-3</v>
      </c>
    </row>
    <row r="188" spans="1:6" x14ac:dyDescent="0.55000000000000004">
      <c r="A188" s="68">
        <v>43735</v>
      </c>
      <c r="B188">
        <v>-6.1999999999999998E-3</v>
      </c>
      <c r="C188">
        <v>-3.5999999999999999E-3</v>
      </c>
      <c r="D188">
        <v>8.8000000000000005E-3</v>
      </c>
      <c r="E188">
        <v>8.9999999999999992E-5</v>
      </c>
      <c r="F188">
        <v>-6.7000000000000002E-3</v>
      </c>
    </row>
    <row r="189" spans="1:6" x14ac:dyDescent="0.55000000000000004">
      <c r="A189" s="68">
        <v>43738</v>
      </c>
      <c r="B189">
        <v>5.0000000000000001E-3</v>
      </c>
      <c r="C189">
        <v>-1.5E-3</v>
      </c>
      <c r="D189">
        <v>-4.7999999999999996E-3</v>
      </c>
      <c r="E189">
        <v>8.9999999999999992E-5</v>
      </c>
      <c r="F189">
        <v>2.8000000000000004E-3</v>
      </c>
    </row>
    <row r="190" spans="1:6" x14ac:dyDescent="0.55000000000000004">
      <c r="A190" s="68">
        <v>43739</v>
      </c>
      <c r="B190">
        <v>-1.3100000000000001E-2</v>
      </c>
      <c r="C190">
        <v>-4.6999999999999993E-3</v>
      </c>
      <c r="D190">
        <v>-6.0999999999999995E-3</v>
      </c>
      <c r="E190">
        <v>7.0000000000000007E-5</v>
      </c>
      <c r="F190">
        <v>1.18E-2</v>
      </c>
    </row>
    <row r="191" spans="1:6" x14ac:dyDescent="0.55000000000000004">
      <c r="A191" s="68">
        <v>43740</v>
      </c>
      <c r="B191">
        <v>-1.7299999999999999E-2</v>
      </c>
      <c r="C191">
        <v>8.6999999999999994E-3</v>
      </c>
      <c r="D191">
        <v>-3.4999999999999996E-3</v>
      </c>
      <c r="E191">
        <v>7.0000000000000007E-5</v>
      </c>
      <c r="F191">
        <v>8.1000000000000013E-3</v>
      </c>
    </row>
    <row r="192" spans="1:6" x14ac:dyDescent="0.55000000000000004">
      <c r="A192" s="68">
        <v>43741</v>
      </c>
      <c r="B192">
        <v>8.0000000000000002E-3</v>
      </c>
      <c r="C192">
        <v>-2E-3</v>
      </c>
      <c r="D192">
        <v>-9.1000000000000004E-3</v>
      </c>
      <c r="E192">
        <v>7.0000000000000007E-5</v>
      </c>
      <c r="F192">
        <v>-2.2000000000000001E-3</v>
      </c>
    </row>
    <row r="193" spans="1:6" x14ac:dyDescent="0.55000000000000004">
      <c r="A193" s="68">
        <v>43742</v>
      </c>
      <c r="B193">
        <v>1.3899999999999999E-2</v>
      </c>
      <c r="C193">
        <v>-4.8999999999999998E-3</v>
      </c>
      <c r="D193">
        <v>-8.9999999999999998E-4</v>
      </c>
      <c r="E193">
        <v>7.0000000000000007E-5</v>
      </c>
      <c r="F193">
        <v>9.300000000000001E-3</v>
      </c>
    </row>
    <row r="194" spans="1:6" x14ac:dyDescent="0.55000000000000004">
      <c r="A194" s="68">
        <v>43745</v>
      </c>
      <c r="B194">
        <v>-4.0999999999999995E-3</v>
      </c>
      <c r="C194">
        <v>1.6000000000000001E-3</v>
      </c>
      <c r="D194">
        <v>-2.0000000000000001E-4</v>
      </c>
      <c r="E194">
        <v>7.0000000000000007E-5</v>
      </c>
      <c r="F194">
        <v>-1.6000000000000001E-3</v>
      </c>
    </row>
    <row r="195" spans="1:6" x14ac:dyDescent="0.55000000000000004">
      <c r="A195" s="68">
        <v>43746</v>
      </c>
      <c r="B195">
        <v>-1.61E-2</v>
      </c>
      <c r="C195">
        <v>-1.4000000000000002E-3</v>
      </c>
      <c r="D195">
        <v>-1.1999999999999999E-3</v>
      </c>
      <c r="E195">
        <v>7.0000000000000007E-5</v>
      </c>
      <c r="F195">
        <v>6.8999999999999999E-3</v>
      </c>
    </row>
    <row r="196" spans="1:6" x14ac:dyDescent="0.55000000000000004">
      <c r="A196" s="68">
        <v>43747</v>
      </c>
      <c r="B196">
        <v>9.1999999999999998E-3</v>
      </c>
      <c r="C196">
        <v>-5.3E-3</v>
      </c>
      <c r="D196">
        <v>-1.1999999999999999E-3</v>
      </c>
      <c r="E196">
        <v>7.0000000000000007E-5</v>
      </c>
      <c r="F196">
        <v>4.0999999999999995E-3</v>
      </c>
    </row>
    <row r="197" spans="1:6" x14ac:dyDescent="0.55000000000000004">
      <c r="A197" s="68">
        <v>43748</v>
      </c>
      <c r="B197">
        <v>5.8999999999999999E-3</v>
      </c>
      <c r="C197">
        <v>-4.0000000000000001E-3</v>
      </c>
      <c r="D197">
        <v>2.7000000000000001E-3</v>
      </c>
      <c r="E197">
        <v>7.0000000000000007E-5</v>
      </c>
      <c r="F197">
        <v>-3.4999999999999996E-3</v>
      </c>
    </row>
    <row r="198" spans="1:6" x14ac:dyDescent="0.55000000000000004">
      <c r="A198" s="68">
        <v>43749</v>
      </c>
      <c r="B198">
        <v>1.23E-2</v>
      </c>
      <c r="C198">
        <v>4.8999999999999998E-3</v>
      </c>
      <c r="D198">
        <v>1.9E-3</v>
      </c>
      <c r="E198">
        <v>7.0000000000000007E-5</v>
      </c>
      <c r="F198">
        <v>-1.2E-2</v>
      </c>
    </row>
    <row r="199" spans="1:6" x14ac:dyDescent="0.55000000000000004">
      <c r="A199" s="68">
        <v>43752</v>
      </c>
      <c r="B199">
        <v>-1.8E-3</v>
      </c>
      <c r="C199">
        <v>-3.3E-3</v>
      </c>
      <c r="D199">
        <v>-5.9999999999999995E-4</v>
      </c>
      <c r="E199">
        <v>7.0000000000000007E-5</v>
      </c>
      <c r="F199">
        <v>2E-3</v>
      </c>
    </row>
    <row r="200" spans="1:6" x14ac:dyDescent="0.55000000000000004">
      <c r="A200" s="68">
        <v>43753</v>
      </c>
      <c r="B200">
        <v>1.03E-2</v>
      </c>
      <c r="C200">
        <v>2.5999999999999999E-3</v>
      </c>
      <c r="D200">
        <v>-2.3E-3</v>
      </c>
      <c r="E200">
        <v>7.0000000000000007E-5</v>
      </c>
      <c r="F200">
        <v>-3.0999999999999999E-3</v>
      </c>
    </row>
    <row r="201" spans="1:6" x14ac:dyDescent="0.55000000000000004">
      <c r="A201" s="68">
        <v>43754</v>
      </c>
      <c r="B201">
        <v>-2.3999999999999998E-3</v>
      </c>
      <c r="C201">
        <v>3.9000000000000003E-3</v>
      </c>
      <c r="D201">
        <v>2.3E-3</v>
      </c>
      <c r="E201">
        <v>7.0000000000000007E-5</v>
      </c>
      <c r="F201">
        <v>-1.9E-3</v>
      </c>
    </row>
    <row r="202" spans="1:6" x14ac:dyDescent="0.55000000000000004">
      <c r="A202" s="68">
        <v>43755</v>
      </c>
      <c r="B202">
        <v>3.7000000000000002E-3</v>
      </c>
      <c r="C202">
        <v>8.1000000000000013E-3</v>
      </c>
      <c r="D202">
        <v>-2.8000000000000004E-3</v>
      </c>
      <c r="E202">
        <v>7.0000000000000007E-5</v>
      </c>
      <c r="F202">
        <v>-8.0000000000000004E-4</v>
      </c>
    </row>
    <row r="203" spans="1:6" x14ac:dyDescent="0.55000000000000004">
      <c r="A203" s="68">
        <v>43756</v>
      </c>
      <c r="B203">
        <v>-4.8999999999999998E-3</v>
      </c>
      <c r="C203">
        <v>-3.8E-3</v>
      </c>
      <c r="D203">
        <v>9.0000000000000011E-3</v>
      </c>
      <c r="E203">
        <v>7.0000000000000007E-5</v>
      </c>
      <c r="F203">
        <v>4.6999999999999993E-3</v>
      </c>
    </row>
    <row r="204" spans="1:6" x14ac:dyDescent="0.55000000000000004">
      <c r="A204" s="68">
        <v>43759</v>
      </c>
      <c r="B204">
        <v>7.0999999999999995E-3</v>
      </c>
      <c r="C204">
        <v>1.8E-3</v>
      </c>
      <c r="D204">
        <v>3.3E-3</v>
      </c>
      <c r="E204">
        <v>7.0000000000000007E-5</v>
      </c>
      <c r="F204">
        <v>-4.4000000000000003E-3</v>
      </c>
    </row>
    <row r="205" spans="1:6" x14ac:dyDescent="0.55000000000000004">
      <c r="A205" s="68">
        <v>43760</v>
      </c>
      <c r="B205">
        <v>-3.4000000000000002E-3</v>
      </c>
      <c r="C205">
        <v>2.0999999999999999E-3</v>
      </c>
      <c r="D205">
        <v>8.8000000000000005E-3</v>
      </c>
      <c r="E205">
        <v>7.0000000000000007E-5</v>
      </c>
      <c r="F205">
        <v>-2.1099999999999997E-2</v>
      </c>
    </row>
    <row r="206" spans="1:6" x14ac:dyDescent="0.55000000000000004">
      <c r="A206" s="68">
        <v>43761</v>
      </c>
      <c r="B206">
        <v>2.5000000000000001E-3</v>
      </c>
      <c r="C206">
        <v>-8.9999999999999998E-4</v>
      </c>
      <c r="D206">
        <v>2.5000000000000001E-3</v>
      </c>
      <c r="E206">
        <v>7.0000000000000007E-5</v>
      </c>
      <c r="F206">
        <v>-6.8999999999999999E-3</v>
      </c>
    </row>
    <row r="207" spans="1:6" x14ac:dyDescent="0.55000000000000004">
      <c r="A207" s="68">
        <v>43762</v>
      </c>
      <c r="B207">
        <v>2.5999999999999999E-3</v>
      </c>
      <c r="C207">
        <v>-2.5999999999999999E-3</v>
      </c>
      <c r="D207">
        <v>-9.1000000000000004E-3</v>
      </c>
      <c r="E207">
        <v>7.0000000000000007E-5</v>
      </c>
      <c r="F207">
        <v>1.0700000000000001E-2</v>
      </c>
    </row>
    <row r="208" spans="1:6" x14ac:dyDescent="0.55000000000000004">
      <c r="A208" s="68">
        <v>43763</v>
      </c>
      <c r="B208">
        <v>5.0000000000000001E-3</v>
      </c>
      <c r="C208">
        <v>2.8000000000000004E-3</v>
      </c>
      <c r="D208">
        <v>8.0000000000000004E-4</v>
      </c>
      <c r="E208">
        <v>7.0000000000000007E-5</v>
      </c>
      <c r="F208">
        <v>-8.0000000000000002E-3</v>
      </c>
    </row>
    <row r="209" spans="1:6" x14ac:dyDescent="0.55000000000000004">
      <c r="A209" s="68">
        <v>43766</v>
      </c>
      <c r="B209">
        <v>6.1999999999999998E-3</v>
      </c>
      <c r="C209">
        <v>2.7000000000000001E-3</v>
      </c>
      <c r="D209">
        <v>-2.5000000000000001E-3</v>
      </c>
      <c r="E209">
        <v>7.0000000000000007E-5</v>
      </c>
      <c r="F209">
        <v>-1E-3</v>
      </c>
    </row>
    <row r="210" spans="1:6" x14ac:dyDescent="0.55000000000000004">
      <c r="A210" s="68">
        <v>43767</v>
      </c>
      <c r="B210">
        <v>-1.2999999999999999E-3</v>
      </c>
      <c r="C210">
        <v>2.8000000000000004E-3</v>
      </c>
      <c r="D210">
        <v>4.5999999999999999E-3</v>
      </c>
      <c r="E210">
        <v>7.0000000000000007E-5</v>
      </c>
      <c r="F210">
        <v>-1E-3</v>
      </c>
    </row>
    <row r="211" spans="1:6" x14ac:dyDescent="0.55000000000000004">
      <c r="A211" s="68">
        <v>43768</v>
      </c>
      <c r="B211">
        <v>2.7000000000000001E-3</v>
      </c>
      <c r="C211">
        <v>-3.9000000000000003E-3</v>
      </c>
      <c r="D211">
        <v>-1.1699999999999999E-2</v>
      </c>
      <c r="E211">
        <v>7.0000000000000007E-5</v>
      </c>
      <c r="F211">
        <v>9.8999999999999991E-3</v>
      </c>
    </row>
    <row r="212" spans="1:6" x14ac:dyDescent="0.55000000000000004">
      <c r="A212" s="68">
        <v>43769</v>
      </c>
      <c r="B212">
        <v>-3.8E-3</v>
      </c>
      <c r="C212">
        <v>-2.7000000000000001E-3</v>
      </c>
      <c r="D212">
        <v>-3.0999999999999999E-3</v>
      </c>
      <c r="E212">
        <v>7.0000000000000007E-5</v>
      </c>
      <c r="F212">
        <v>5.1000000000000004E-3</v>
      </c>
    </row>
    <row r="213" spans="1:6" x14ac:dyDescent="0.55000000000000004">
      <c r="A213" s="68">
        <v>43770</v>
      </c>
      <c r="B213">
        <v>1.0800000000000001E-2</v>
      </c>
      <c r="C213">
        <v>4.5000000000000005E-3</v>
      </c>
      <c r="D213">
        <v>7.9000000000000008E-3</v>
      </c>
      <c r="E213">
        <v>6.0000000000000002E-5</v>
      </c>
      <c r="F213">
        <v>-1.8600000000000002E-2</v>
      </c>
    </row>
    <row r="214" spans="1:6" x14ac:dyDescent="0.55000000000000004">
      <c r="A214" s="68">
        <v>43773</v>
      </c>
      <c r="B214">
        <v>4.0000000000000001E-3</v>
      </c>
      <c r="C214">
        <v>5.0000000000000001E-4</v>
      </c>
      <c r="D214">
        <v>1.3899999999999999E-2</v>
      </c>
      <c r="E214">
        <v>6.0000000000000002E-5</v>
      </c>
      <c r="F214">
        <v>-2.58E-2</v>
      </c>
    </row>
    <row r="215" spans="1:6" x14ac:dyDescent="0.55000000000000004">
      <c r="A215" s="68">
        <v>43774</v>
      </c>
      <c r="B215">
        <v>-2.9999999999999997E-4</v>
      </c>
      <c r="C215">
        <v>2.3999999999999998E-3</v>
      </c>
      <c r="D215">
        <v>4.8999999999999998E-3</v>
      </c>
      <c r="E215">
        <v>6.0000000000000002E-5</v>
      </c>
      <c r="F215">
        <v>-7.1999999999999998E-3</v>
      </c>
    </row>
    <row r="216" spans="1:6" x14ac:dyDescent="0.55000000000000004">
      <c r="A216" s="68">
        <v>43775</v>
      </c>
      <c r="B216">
        <v>-5.0000000000000001E-4</v>
      </c>
      <c r="C216">
        <v>-6.9999999999999993E-3</v>
      </c>
      <c r="D216">
        <v>1.8E-3</v>
      </c>
      <c r="E216">
        <v>6.0000000000000002E-5</v>
      </c>
      <c r="F216">
        <v>1.0200000000000001E-2</v>
      </c>
    </row>
    <row r="217" spans="1:6" x14ac:dyDescent="0.55000000000000004">
      <c r="A217" s="68">
        <v>43776</v>
      </c>
      <c r="B217">
        <v>3.8E-3</v>
      </c>
      <c r="C217">
        <v>-1.1999999999999999E-3</v>
      </c>
      <c r="D217">
        <v>5.3E-3</v>
      </c>
      <c r="E217">
        <v>6.0000000000000002E-5</v>
      </c>
      <c r="F217">
        <v>-1.15E-2</v>
      </c>
    </row>
    <row r="218" spans="1:6" x14ac:dyDescent="0.55000000000000004">
      <c r="A218" s="68">
        <v>43777</v>
      </c>
      <c r="B218">
        <v>3.0999999999999999E-3</v>
      </c>
      <c r="C218">
        <v>1E-3</v>
      </c>
      <c r="D218">
        <v>-3.8E-3</v>
      </c>
      <c r="E218">
        <v>6.0000000000000002E-5</v>
      </c>
      <c r="F218">
        <v>-1.6000000000000001E-3</v>
      </c>
    </row>
    <row r="219" spans="1:6" x14ac:dyDescent="0.55000000000000004">
      <c r="A219" s="68">
        <v>43780</v>
      </c>
      <c r="B219">
        <v>-1.9E-3</v>
      </c>
      <c r="C219">
        <v>-1E-4</v>
      </c>
      <c r="D219">
        <v>-2.0999999999999999E-3</v>
      </c>
      <c r="E219">
        <v>6.0000000000000002E-5</v>
      </c>
      <c r="F219">
        <v>8.199999999999999E-3</v>
      </c>
    </row>
    <row r="220" spans="1:6" x14ac:dyDescent="0.55000000000000004">
      <c r="A220" s="68">
        <v>43781</v>
      </c>
      <c r="B220">
        <v>1.6000000000000001E-3</v>
      </c>
      <c r="C220">
        <v>-1.1000000000000001E-3</v>
      </c>
      <c r="D220">
        <v>-1.4000000000000002E-3</v>
      </c>
      <c r="E220">
        <v>6.0000000000000002E-5</v>
      </c>
      <c r="F220">
        <v>5.1000000000000004E-3</v>
      </c>
    </row>
    <row r="221" spans="1:6" x14ac:dyDescent="0.55000000000000004">
      <c r="A221" s="68">
        <v>43782</v>
      </c>
      <c r="B221">
        <v>1E-4</v>
      </c>
      <c r="C221">
        <v>-2.2000000000000001E-3</v>
      </c>
      <c r="D221">
        <v>-8.199999999999999E-3</v>
      </c>
      <c r="E221">
        <v>6.0000000000000002E-5</v>
      </c>
      <c r="F221">
        <v>1.0500000000000001E-2</v>
      </c>
    </row>
    <row r="222" spans="1:6" x14ac:dyDescent="0.55000000000000004">
      <c r="A222" s="68">
        <v>43783</v>
      </c>
      <c r="B222">
        <v>7.000000000000001E-4</v>
      </c>
      <c r="C222">
        <v>-1.1999999999999999E-3</v>
      </c>
      <c r="D222">
        <v>-2.5999999999999999E-3</v>
      </c>
      <c r="E222">
        <v>6.0000000000000002E-5</v>
      </c>
      <c r="F222">
        <v>5.3E-3</v>
      </c>
    </row>
    <row r="223" spans="1:6" x14ac:dyDescent="0.55000000000000004">
      <c r="A223" s="68">
        <v>43784</v>
      </c>
      <c r="B223">
        <v>7.4000000000000003E-3</v>
      </c>
      <c r="C223">
        <v>-2.0999999999999999E-3</v>
      </c>
      <c r="D223">
        <v>-3.4999999999999996E-3</v>
      </c>
      <c r="E223">
        <v>6.0000000000000002E-5</v>
      </c>
      <c r="F223">
        <v>-5.4000000000000003E-3</v>
      </c>
    </row>
    <row r="224" spans="1:6" x14ac:dyDescent="0.55000000000000004">
      <c r="A224" s="68">
        <v>43787</v>
      </c>
      <c r="B224">
        <v>2.0000000000000001E-4</v>
      </c>
      <c r="C224">
        <v>-3.5999999999999999E-3</v>
      </c>
      <c r="D224">
        <v>-5.1000000000000004E-3</v>
      </c>
      <c r="E224">
        <v>6.0000000000000002E-5</v>
      </c>
      <c r="F224">
        <v>9.8999999999999991E-3</v>
      </c>
    </row>
    <row r="225" spans="1:6" x14ac:dyDescent="0.55000000000000004">
      <c r="A225" s="68">
        <v>43788</v>
      </c>
      <c r="B225">
        <v>2.0000000000000001E-4</v>
      </c>
      <c r="C225">
        <v>5.8999999999999999E-3</v>
      </c>
      <c r="D225">
        <v>-9.5999999999999992E-3</v>
      </c>
      <c r="E225">
        <v>6.0000000000000002E-5</v>
      </c>
      <c r="F225">
        <v>5.1999999999999998E-3</v>
      </c>
    </row>
    <row r="226" spans="1:6" x14ac:dyDescent="0.55000000000000004">
      <c r="A226" s="68">
        <v>43789</v>
      </c>
      <c r="B226">
        <v>-3.3E-3</v>
      </c>
      <c r="C226">
        <v>2.0000000000000001E-4</v>
      </c>
      <c r="D226">
        <v>-4.5000000000000005E-3</v>
      </c>
      <c r="E226">
        <v>6.0000000000000002E-5</v>
      </c>
      <c r="F226">
        <v>1E-4</v>
      </c>
    </row>
    <row r="227" spans="1:6" x14ac:dyDescent="0.55000000000000004">
      <c r="A227" s="68">
        <v>43790</v>
      </c>
      <c r="B227">
        <v>-1.4000000000000002E-3</v>
      </c>
      <c r="C227">
        <v>-3.2000000000000002E-3</v>
      </c>
      <c r="D227">
        <v>1.1999999999999999E-3</v>
      </c>
      <c r="E227">
        <v>6.0000000000000002E-5</v>
      </c>
      <c r="F227">
        <v>-9.8999999999999991E-3</v>
      </c>
    </row>
    <row r="228" spans="1:6" x14ac:dyDescent="0.55000000000000004">
      <c r="A228" s="68">
        <v>43791</v>
      </c>
      <c r="B228">
        <v>2.3999999999999998E-3</v>
      </c>
      <c r="C228">
        <v>5.0000000000000001E-4</v>
      </c>
      <c r="D228">
        <v>2.3999999999999998E-3</v>
      </c>
      <c r="E228">
        <v>6.0000000000000002E-5</v>
      </c>
      <c r="F228">
        <v>-1.0200000000000001E-2</v>
      </c>
    </row>
    <row r="229" spans="1:6" x14ac:dyDescent="0.55000000000000004">
      <c r="A229" s="68">
        <v>43794</v>
      </c>
      <c r="B229">
        <v>9.1999999999999998E-3</v>
      </c>
      <c r="C229">
        <v>1.3100000000000001E-2</v>
      </c>
      <c r="D229">
        <v>-4.0000000000000001E-3</v>
      </c>
      <c r="E229">
        <v>6.0000000000000002E-5</v>
      </c>
      <c r="F229">
        <v>-3.7000000000000002E-3</v>
      </c>
    </row>
    <row r="230" spans="1:6" x14ac:dyDescent="0.55000000000000004">
      <c r="A230" s="68">
        <v>43795</v>
      </c>
      <c r="B230">
        <v>1.9E-3</v>
      </c>
      <c r="C230">
        <v>5.0000000000000001E-4</v>
      </c>
      <c r="D230">
        <v>-8.8999999999999999E-3</v>
      </c>
      <c r="E230">
        <v>6.0000000000000002E-5</v>
      </c>
      <c r="F230">
        <v>9.3999999999999986E-3</v>
      </c>
    </row>
    <row r="231" spans="1:6" x14ac:dyDescent="0.55000000000000004">
      <c r="A231" s="68">
        <v>43796</v>
      </c>
      <c r="B231">
        <v>4.4000000000000003E-3</v>
      </c>
      <c r="C231">
        <v>2.3E-3</v>
      </c>
      <c r="D231">
        <v>-5.0000000000000001E-4</v>
      </c>
      <c r="E231">
        <v>6.0000000000000002E-5</v>
      </c>
      <c r="F231">
        <v>-2.2000000000000001E-3</v>
      </c>
    </row>
    <row r="232" spans="1:6" x14ac:dyDescent="0.55000000000000004">
      <c r="A232" s="68">
        <v>43798</v>
      </c>
      <c r="B232">
        <v>-4.1999999999999997E-3</v>
      </c>
      <c r="C232">
        <v>-4.0000000000000002E-4</v>
      </c>
      <c r="D232">
        <v>-3.3E-3</v>
      </c>
      <c r="E232">
        <v>6.0000000000000002E-5</v>
      </c>
      <c r="F232">
        <v>-1E-4</v>
      </c>
    </row>
    <row r="233" spans="1:6" x14ac:dyDescent="0.55000000000000004">
      <c r="A233" s="68">
        <v>43801</v>
      </c>
      <c r="B233">
        <v>-8.6999999999999994E-3</v>
      </c>
      <c r="C233">
        <v>-2.5000000000000001E-3</v>
      </c>
      <c r="D233">
        <v>5.1999999999999998E-3</v>
      </c>
      <c r="E233">
        <v>7.0000000000000007E-5</v>
      </c>
      <c r="F233">
        <v>-4.0999999999999995E-3</v>
      </c>
    </row>
    <row r="234" spans="1:6" x14ac:dyDescent="0.55000000000000004">
      <c r="A234" s="68">
        <v>43802</v>
      </c>
      <c r="B234">
        <v>-6.6E-3</v>
      </c>
      <c r="C234">
        <v>6.0000000000000001E-3</v>
      </c>
      <c r="D234">
        <v>-8.3000000000000001E-3</v>
      </c>
      <c r="E234">
        <v>7.0000000000000007E-5</v>
      </c>
      <c r="F234">
        <v>5.1999999999999998E-3</v>
      </c>
    </row>
    <row r="235" spans="1:6" x14ac:dyDescent="0.55000000000000004">
      <c r="A235" s="68">
        <v>43803</v>
      </c>
      <c r="B235">
        <v>6.0000000000000001E-3</v>
      </c>
      <c r="C235">
        <v>1.1000000000000001E-3</v>
      </c>
      <c r="D235">
        <v>2.5000000000000001E-3</v>
      </c>
      <c r="E235">
        <v>7.0000000000000007E-5</v>
      </c>
      <c r="F235">
        <v>-3.4000000000000002E-3</v>
      </c>
    </row>
    <row r="236" spans="1:6" x14ac:dyDescent="0.55000000000000004">
      <c r="A236" s="68">
        <v>43804</v>
      </c>
      <c r="B236">
        <v>1.2999999999999999E-3</v>
      </c>
      <c r="C236">
        <v>-2.3999999999999998E-3</v>
      </c>
      <c r="D236">
        <v>4.7999999999999996E-3</v>
      </c>
      <c r="E236">
        <v>7.0000000000000007E-5</v>
      </c>
      <c r="F236">
        <v>5.6000000000000008E-3</v>
      </c>
    </row>
    <row r="237" spans="1:6" x14ac:dyDescent="0.55000000000000004">
      <c r="A237" s="68">
        <v>43805</v>
      </c>
      <c r="B237">
        <v>9.1000000000000004E-3</v>
      </c>
      <c r="C237">
        <v>2.3999999999999998E-3</v>
      </c>
      <c r="D237">
        <v>4.0000000000000001E-3</v>
      </c>
      <c r="E237">
        <v>7.0000000000000007E-5</v>
      </c>
      <c r="F237">
        <v>-7.7000000000000002E-3</v>
      </c>
    </row>
    <row r="238" spans="1:6" x14ac:dyDescent="0.55000000000000004">
      <c r="A238" s="68">
        <v>43808</v>
      </c>
      <c r="B238">
        <v>-3.3E-3</v>
      </c>
      <c r="C238">
        <v>3.5999999999999999E-3</v>
      </c>
      <c r="D238">
        <v>1.1999999999999999E-3</v>
      </c>
      <c r="E238">
        <v>7.0000000000000007E-5</v>
      </c>
      <c r="F238">
        <v>-3.5999999999999999E-3</v>
      </c>
    </row>
    <row r="239" spans="1:6" x14ac:dyDescent="0.55000000000000004">
      <c r="A239" s="68">
        <v>43809</v>
      </c>
      <c r="B239">
        <v>-8.0000000000000004E-4</v>
      </c>
      <c r="C239">
        <v>2.8999999999999998E-3</v>
      </c>
      <c r="D239">
        <v>-1.1000000000000001E-3</v>
      </c>
      <c r="E239">
        <v>7.0000000000000007E-5</v>
      </c>
      <c r="F239">
        <v>-8.9999999999999998E-4</v>
      </c>
    </row>
    <row r="240" spans="1:6" x14ac:dyDescent="0.55000000000000004">
      <c r="A240" s="68">
        <v>43810</v>
      </c>
      <c r="B240">
        <v>2.8000000000000004E-3</v>
      </c>
      <c r="C240">
        <v>-8.0000000000000004E-4</v>
      </c>
      <c r="D240">
        <v>1E-3</v>
      </c>
      <c r="E240">
        <v>7.0000000000000007E-5</v>
      </c>
      <c r="F240">
        <v>4.6999999999999993E-3</v>
      </c>
    </row>
    <row r="241" spans="1:6" x14ac:dyDescent="0.55000000000000004">
      <c r="A241" s="68">
        <v>43811</v>
      </c>
      <c r="B241">
        <v>9.0000000000000011E-3</v>
      </c>
      <c r="C241">
        <v>-1.1000000000000001E-3</v>
      </c>
      <c r="D241">
        <v>1.1599999999999999E-2</v>
      </c>
      <c r="E241">
        <v>7.0000000000000007E-5</v>
      </c>
      <c r="F241">
        <v>-9.0000000000000011E-3</v>
      </c>
    </row>
    <row r="242" spans="1:6" x14ac:dyDescent="0.55000000000000004">
      <c r="A242" s="68">
        <v>43812</v>
      </c>
      <c r="B242">
        <v>-2.9999999999999997E-4</v>
      </c>
      <c r="C242">
        <v>-3.0000000000000001E-3</v>
      </c>
      <c r="D242">
        <v>-5.4000000000000003E-3</v>
      </c>
      <c r="E242">
        <v>7.0000000000000007E-5</v>
      </c>
      <c r="F242">
        <v>7.9000000000000008E-3</v>
      </c>
    </row>
    <row r="243" spans="1:6" x14ac:dyDescent="0.55000000000000004">
      <c r="A243" s="68">
        <v>43815</v>
      </c>
      <c r="B243">
        <v>7.4000000000000003E-3</v>
      </c>
      <c r="C243">
        <v>7.000000000000001E-4</v>
      </c>
      <c r="D243">
        <v>-4.0000000000000002E-4</v>
      </c>
      <c r="E243">
        <v>7.0000000000000007E-5</v>
      </c>
      <c r="F243">
        <v>-3.4000000000000002E-3</v>
      </c>
    </row>
    <row r="244" spans="1:6" x14ac:dyDescent="0.55000000000000004">
      <c r="A244" s="68">
        <v>43816</v>
      </c>
      <c r="B244">
        <v>1E-3</v>
      </c>
      <c r="C244">
        <v>4.1999999999999997E-3</v>
      </c>
      <c r="D244">
        <v>6.8000000000000005E-3</v>
      </c>
      <c r="E244">
        <v>7.0000000000000007E-5</v>
      </c>
      <c r="F244">
        <v>-1.1000000000000001E-3</v>
      </c>
    </row>
    <row r="245" spans="1:6" x14ac:dyDescent="0.55000000000000004">
      <c r="A245" s="68">
        <v>43817</v>
      </c>
      <c r="B245">
        <v>-5.0000000000000001E-4</v>
      </c>
      <c r="C245">
        <v>1.8E-3</v>
      </c>
      <c r="D245">
        <v>1E-3</v>
      </c>
      <c r="E245">
        <v>7.0000000000000007E-5</v>
      </c>
      <c r="F245">
        <v>-3.4000000000000002E-3</v>
      </c>
    </row>
    <row r="246" spans="1:6" x14ac:dyDescent="0.55000000000000004">
      <c r="A246" s="68">
        <v>43818</v>
      </c>
      <c r="B246">
        <v>4.3E-3</v>
      </c>
      <c r="C246">
        <v>-1E-4</v>
      </c>
      <c r="D246">
        <v>-4.3E-3</v>
      </c>
      <c r="E246">
        <v>7.0000000000000007E-5</v>
      </c>
      <c r="F246">
        <v>-2.3999999999999998E-3</v>
      </c>
    </row>
    <row r="247" spans="1:6" x14ac:dyDescent="0.55000000000000004">
      <c r="A247" s="68">
        <v>43819</v>
      </c>
      <c r="B247">
        <v>4.7999999999999996E-3</v>
      </c>
      <c r="C247">
        <v>-3.0000000000000001E-3</v>
      </c>
      <c r="D247">
        <v>-2.8000000000000004E-3</v>
      </c>
      <c r="E247">
        <v>7.0000000000000007E-5</v>
      </c>
      <c r="F247">
        <v>2.0999999999999999E-3</v>
      </c>
    </row>
    <row r="248" spans="1:6" x14ac:dyDescent="0.55000000000000004">
      <c r="A248" s="68">
        <v>43822</v>
      </c>
      <c r="B248">
        <v>1E-3</v>
      </c>
      <c r="C248">
        <v>2E-3</v>
      </c>
      <c r="D248">
        <v>-3.0999999999999999E-3</v>
      </c>
      <c r="E248">
        <v>7.0000000000000007E-5</v>
      </c>
      <c r="F248">
        <v>-6.6E-3</v>
      </c>
    </row>
    <row r="249" spans="1:6" x14ac:dyDescent="0.55000000000000004">
      <c r="A249" s="68">
        <v>43823</v>
      </c>
      <c r="B249">
        <v>1E-4</v>
      </c>
      <c r="C249">
        <v>3.7000000000000002E-3</v>
      </c>
      <c r="D249">
        <v>-2.0000000000000001E-4</v>
      </c>
      <c r="E249">
        <v>7.0000000000000007E-5</v>
      </c>
      <c r="F249">
        <v>1.2999999999999999E-3</v>
      </c>
    </row>
    <row r="250" spans="1:6" x14ac:dyDescent="0.55000000000000004">
      <c r="A250" s="68">
        <v>43825</v>
      </c>
      <c r="B250">
        <v>4.7999999999999996E-3</v>
      </c>
      <c r="C250">
        <v>-5.3E-3</v>
      </c>
      <c r="D250">
        <v>-2.0000000000000001E-4</v>
      </c>
      <c r="E250">
        <v>7.0000000000000007E-5</v>
      </c>
      <c r="F250">
        <v>3.2000000000000002E-3</v>
      </c>
    </row>
    <row r="251" spans="1:6" x14ac:dyDescent="0.55000000000000004">
      <c r="A251" s="68">
        <v>43826</v>
      </c>
      <c r="B251">
        <v>-1E-3</v>
      </c>
      <c r="C251">
        <v>-5.3E-3</v>
      </c>
      <c r="D251">
        <v>-7.000000000000001E-4</v>
      </c>
      <c r="E251">
        <v>7.0000000000000007E-5</v>
      </c>
      <c r="F251">
        <v>3.7000000000000002E-3</v>
      </c>
    </row>
    <row r="252" spans="1:6" x14ac:dyDescent="0.55000000000000004">
      <c r="A252" s="68">
        <v>43829</v>
      </c>
      <c r="B252">
        <v>-5.6999999999999993E-3</v>
      </c>
      <c r="C252">
        <v>1.7000000000000001E-3</v>
      </c>
      <c r="D252">
        <v>5.8999999999999999E-3</v>
      </c>
      <c r="E252">
        <v>7.0000000000000007E-5</v>
      </c>
      <c r="F252">
        <v>4.0000000000000002E-4</v>
      </c>
    </row>
    <row r="253" spans="1:6" x14ac:dyDescent="0.55000000000000004">
      <c r="A253" s="68">
        <v>43830</v>
      </c>
      <c r="B253">
        <v>2.8000000000000004E-3</v>
      </c>
      <c r="C253">
        <v>-1E-4</v>
      </c>
      <c r="D253">
        <v>1.1000000000000001E-3</v>
      </c>
      <c r="E253">
        <v>7.0000000000000007E-5</v>
      </c>
      <c r="F253">
        <v>-4.7999999999999996E-3</v>
      </c>
    </row>
    <row r="254" spans="1:6" x14ac:dyDescent="0.55000000000000004">
      <c r="A254" s="68">
        <v>43832</v>
      </c>
      <c r="B254">
        <v>8.6E-3</v>
      </c>
      <c r="C254">
        <v>-8.5000000000000006E-3</v>
      </c>
      <c r="D254">
        <v>-3.5999999999999999E-3</v>
      </c>
      <c r="E254">
        <v>6.0000000000000002E-5</v>
      </c>
      <c r="F254">
        <v>7.8000000000000005E-3</v>
      </c>
    </row>
    <row r="255" spans="1:6" x14ac:dyDescent="0.55000000000000004">
      <c r="A255" s="68">
        <v>43833</v>
      </c>
      <c r="B255">
        <v>-6.7000000000000002E-3</v>
      </c>
      <c r="C255">
        <v>3.7000000000000002E-3</v>
      </c>
      <c r="D255">
        <v>2.0000000000000001E-4</v>
      </c>
      <c r="E255">
        <v>6.0000000000000002E-5</v>
      </c>
      <c r="F255">
        <v>1E-4</v>
      </c>
    </row>
    <row r="256" spans="1:6" x14ac:dyDescent="0.55000000000000004">
      <c r="A256" s="68">
        <v>43836</v>
      </c>
      <c r="B256">
        <v>3.5999999999999999E-3</v>
      </c>
      <c r="C256">
        <v>-5.9999999999999995E-4</v>
      </c>
      <c r="D256">
        <v>-5.6000000000000008E-3</v>
      </c>
      <c r="E256">
        <v>6.0000000000000002E-5</v>
      </c>
      <c r="F256">
        <v>-6.9999999999999993E-3</v>
      </c>
    </row>
    <row r="257" spans="1:6" x14ac:dyDescent="0.55000000000000004">
      <c r="A257" s="68">
        <v>43837</v>
      </c>
      <c r="B257">
        <v>-1.9E-3</v>
      </c>
      <c r="C257">
        <v>-1E-4</v>
      </c>
      <c r="D257">
        <v>-2.0999999999999999E-3</v>
      </c>
      <c r="E257">
        <v>6.0000000000000002E-5</v>
      </c>
      <c r="F257">
        <v>0</v>
      </c>
    </row>
    <row r="258" spans="1:6" x14ac:dyDescent="0.55000000000000004">
      <c r="A258" s="68">
        <v>43838</v>
      </c>
      <c r="B258">
        <v>4.6999999999999993E-3</v>
      </c>
      <c r="C258">
        <v>-5.0000000000000001E-4</v>
      </c>
      <c r="D258">
        <v>-6.3E-3</v>
      </c>
      <c r="E258">
        <v>6.0000000000000002E-5</v>
      </c>
      <c r="F258">
        <v>9.5999999999999992E-3</v>
      </c>
    </row>
    <row r="259" spans="1:6" x14ac:dyDescent="0.55000000000000004">
      <c r="A259" s="68">
        <v>43839</v>
      </c>
      <c r="B259">
        <v>6.5000000000000006E-3</v>
      </c>
      <c r="C259">
        <v>-6.3E-3</v>
      </c>
      <c r="D259">
        <v>-4.7999999999999996E-3</v>
      </c>
      <c r="E259">
        <v>6.0000000000000002E-5</v>
      </c>
      <c r="F259">
        <v>7.4999999999999997E-3</v>
      </c>
    </row>
    <row r="260" spans="1:6" x14ac:dyDescent="0.55000000000000004">
      <c r="A260" s="68">
        <v>43840</v>
      </c>
      <c r="B260">
        <v>-3.4000000000000002E-3</v>
      </c>
      <c r="C260">
        <v>-1.6000000000000001E-3</v>
      </c>
      <c r="D260">
        <v>-3.4000000000000002E-3</v>
      </c>
      <c r="E260">
        <v>6.0000000000000002E-5</v>
      </c>
      <c r="F260">
        <v>2.2000000000000001E-3</v>
      </c>
    </row>
    <row r="261" spans="1:6" x14ac:dyDescent="0.55000000000000004">
      <c r="A261" s="68">
        <v>43843</v>
      </c>
      <c r="B261">
        <v>7.3000000000000001E-3</v>
      </c>
      <c r="C261">
        <v>-8.9999999999999998E-4</v>
      </c>
      <c r="D261">
        <v>-1.1999999999999999E-3</v>
      </c>
      <c r="E261">
        <v>6.0000000000000002E-5</v>
      </c>
      <c r="F261">
        <v>6.7000000000000002E-3</v>
      </c>
    </row>
    <row r="262" spans="1:6" x14ac:dyDescent="0.55000000000000004">
      <c r="A262" s="68">
        <v>43844</v>
      </c>
      <c r="B262">
        <v>-5.9999999999999995E-4</v>
      </c>
      <c r="C262">
        <v>3.8E-3</v>
      </c>
      <c r="D262">
        <v>-1.4000000000000002E-3</v>
      </c>
      <c r="E262">
        <v>6.0000000000000002E-5</v>
      </c>
      <c r="F262">
        <v>-9.3999999999999986E-3</v>
      </c>
    </row>
    <row r="263" spans="1:6" x14ac:dyDescent="0.55000000000000004">
      <c r="A263" s="68">
        <v>43845</v>
      </c>
      <c r="B263">
        <v>1.6000000000000001E-3</v>
      </c>
      <c r="C263">
        <v>4.5999999999999999E-3</v>
      </c>
      <c r="D263">
        <v>-8.3000000000000001E-3</v>
      </c>
      <c r="E263">
        <v>6.0000000000000002E-5</v>
      </c>
      <c r="F263">
        <v>1.5E-3</v>
      </c>
    </row>
    <row r="264" spans="1:6" x14ac:dyDescent="0.55000000000000004">
      <c r="A264" s="68">
        <v>43846</v>
      </c>
      <c r="B264">
        <v>8.8000000000000005E-3</v>
      </c>
      <c r="C264">
        <v>5.0000000000000001E-3</v>
      </c>
      <c r="D264">
        <v>-1.1000000000000001E-3</v>
      </c>
      <c r="E264">
        <v>6.0000000000000002E-5</v>
      </c>
      <c r="F264">
        <v>1.6000000000000001E-3</v>
      </c>
    </row>
    <row r="265" spans="1:6" x14ac:dyDescent="0.55000000000000004">
      <c r="A265" s="68">
        <v>43847</v>
      </c>
      <c r="B265">
        <v>2.8000000000000004E-3</v>
      </c>
      <c r="C265">
        <v>-6.3E-3</v>
      </c>
      <c r="D265">
        <v>-1E-3</v>
      </c>
      <c r="E265">
        <v>6.0000000000000002E-5</v>
      </c>
      <c r="F265">
        <v>9.0000000000000011E-3</v>
      </c>
    </row>
    <row r="266" spans="1:6" x14ac:dyDescent="0.55000000000000004">
      <c r="A266" s="68">
        <v>43851</v>
      </c>
      <c r="B266">
        <v>-3.2000000000000002E-3</v>
      </c>
      <c r="C266">
        <v>-5.1000000000000004E-3</v>
      </c>
      <c r="D266">
        <v>-6.0000000000000001E-3</v>
      </c>
      <c r="E266">
        <v>6.0000000000000002E-5</v>
      </c>
      <c r="F266">
        <v>8.6E-3</v>
      </c>
    </row>
    <row r="267" spans="1:6" x14ac:dyDescent="0.55000000000000004">
      <c r="A267" s="68">
        <v>43852</v>
      </c>
      <c r="B267">
        <v>8.0000000000000004E-4</v>
      </c>
      <c r="C267">
        <v>-2.8000000000000004E-3</v>
      </c>
      <c r="D267">
        <v>0</v>
      </c>
      <c r="E267">
        <v>6.0000000000000002E-5</v>
      </c>
      <c r="F267">
        <v>6.8000000000000005E-3</v>
      </c>
    </row>
    <row r="268" spans="1:6" x14ac:dyDescent="0.55000000000000004">
      <c r="A268" s="68">
        <v>43853</v>
      </c>
      <c r="B268">
        <v>8.0000000000000004E-4</v>
      </c>
      <c r="C268">
        <v>-5.0000000000000001E-4</v>
      </c>
      <c r="D268">
        <v>-1.4000000000000002E-3</v>
      </c>
      <c r="E268">
        <v>6.0000000000000002E-5</v>
      </c>
      <c r="F268">
        <v>3.3E-3</v>
      </c>
    </row>
    <row r="269" spans="1:6" x14ac:dyDescent="0.55000000000000004">
      <c r="A269" s="68">
        <v>43854</v>
      </c>
      <c r="B269">
        <v>-9.7000000000000003E-3</v>
      </c>
      <c r="C269">
        <v>-4.1999999999999997E-3</v>
      </c>
      <c r="D269">
        <v>-3.2000000000000002E-3</v>
      </c>
      <c r="E269">
        <v>6.0000000000000002E-5</v>
      </c>
      <c r="F269">
        <v>5.0000000000000001E-3</v>
      </c>
    </row>
    <row r="270" spans="1:6" x14ac:dyDescent="0.55000000000000004">
      <c r="A270" s="68">
        <v>43857</v>
      </c>
      <c r="B270">
        <v>-1.5600000000000001E-2</v>
      </c>
      <c r="C270">
        <v>3.7000000000000002E-3</v>
      </c>
      <c r="D270">
        <v>-4.1999999999999997E-3</v>
      </c>
      <c r="E270">
        <v>6.0000000000000002E-5</v>
      </c>
      <c r="F270">
        <v>4.8999999999999998E-3</v>
      </c>
    </row>
    <row r="271" spans="1:6" x14ac:dyDescent="0.55000000000000004">
      <c r="A271" s="68">
        <v>43858</v>
      </c>
      <c r="B271">
        <v>1.0200000000000001E-2</v>
      </c>
      <c r="C271">
        <v>-1.2999999999999999E-3</v>
      </c>
      <c r="D271">
        <v>-4.3E-3</v>
      </c>
      <c r="E271">
        <v>6.0000000000000002E-5</v>
      </c>
      <c r="F271">
        <v>8.3999999999999995E-3</v>
      </c>
    </row>
    <row r="272" spans="1:6" x14ac:dyDescent="0.55000000000000004">
      <c r="A272" s="68">
        <v>43859</v>
      </c>
      <c r="B272">
        <v>-1E-3</v>
      </c>
      <c r="C272">
        <v>-2.5999999999999999E-3</v>
      </c>
      <c r="D272">
        <v>-9.5999999999999992E-3</v>
      </c>
      <c r="E272">
        <v>6.0000000000000002E-5</v>
      </c>
      <c r="F272">
        <v>6.0000000000000001E-3</v>
      </c>
    </row>
    <row r="273" spans="1:6" x14ac:dyDescent="0.55000000000000004">
      <c r="A273" s="68">
        <v>43860</v>
      </c>
      <c r="B273">
        <v>3.4000000000000002E-3</v>
      </c>
      <c r="C273">
        <v>-6.8999999999999999E-3</v>
      </c>
      <c r="D273">
        <v>6.3E-3</v>
      </c>
      <c r="E273">
        <v>6.0000000000000002E-5</v>
      </c>
      <c r="F273">
        <v>4.8999999999999998E-3</v>
      </c>
    </row>
    <row r="274" spans="1:6" x14ac:dyDescent="0.55000000000000004">
      <c r="A274" s="68">
        <v>43861</v>
      </c>
      <c r="B274">
        <v>-1.7399999999999999E-2</v>
      </c>
      <c r="C274">
        <v>-4.3E-3</v>
      </c>
      <c r="D274">
        <v>-3.4000000000000002E-3</v>
      </c>
      <c r="E274">
        <v>6.0000000000000002E-5</v>
      </c>
      <c r="F274">
        <v>-2.3E-3</v>
      </c>
    </row>
    <row r="275" spans="1:6" x14ac:dyDescent="0.55000000000000004">
      <c r="A275" s="68">
        <v>43864</v>
      </c>
      <c r="B275">
        <v>8.3999999999999995E-3</v>
      </c>
      <c r="C275">
        <v>6.3E-3</v>
      </c>
      <c r="D275">
        <v>-7.0999999999999995E-3</v>
      </c>
      <c r="E275">
        <v>6.0000000000000002E-5</v>
      </c>
      <c r="F275">
        <v>3.5999999999999999E-3</v>
      </c>
    </row>
    <row r="276" spans="1:6" x14ac:dyDescent="0.55000000000000004">
      <c r="A276" s="68">
        <v>43865</v>
      </c>
      <c r="B276">
        <v>1.5700000000000002E-2</v>
      </c>
      <c r="C276">
        <v>-1E-4</v>
      </c>
      <c r="D276">
        <v>-6.7000000000000002E-3</v>
      </c>
      <c r="E276">
        <v>6.0000000000000002E-5</v>
      </c>
      <c r="F276">
        <v>-2.9999999999999997E-4</v>
      </c>
    </row>
    <row r="277" spans="1:6" x14ac:dyDescent="0.55000000000000004">
      <c r="A277" s="68">
        <v>43866</v>
      </c>
      <c r="B277">
        <v>9.7000000000000003E-3</v>
      </c>
      <c r="C277">
        <v>2.8999999999999998E-3</v>
      </c>
      <c r="D277">
        <v>1.4800000000000001E-2</v>
      </c>
      <c r="E277">
        <v>6.0000000000000002E-5</v>
      </c>
      <c r="F277">
        <v>-1.8000000000000002E-2</v>
      </c>
    </row>
    <row r="278" spans="1:6" x14ac:dyDescent="0.55000000000000004">
      <c r="A278" s="68">
        <v>43867</v>
      </c>
      <c r="B278">
        <v>2.7000000000000001E-3</v>
      </c>
      <c r="C278">
        <v>-4.5000000000000005E-3</v>
      </c>
      <c r="D278">
        <v>-8.6E-3</v>
      </c>
      <c r="E278">
        <v>6.0000000000000002E-5</v>
      </c>
      <c r="F278">
        <v>4.5999999999999999E-3</v>
      </c>
    </row>
    <row r="279" spans="1:6" x14ac:dyDescent="0.55000000000000004">
      <c r="A279" s="68">
        <v>43868</v>
      </c>
      <c r="B279">
        <v>-5.5000000000000005E-3</v>
      </c>
      <c r="C279">
        <v>-7.8000000000000005E-3</v>
      </c>
      <c r="D279">
        <v>0</v>
      </c>
      <c r="E279">
        <v>6.0000000000000002E-5</v>
      </c>
      <c r="F279">
        <v>3.7000000000000002E-3</v>
      </c>
    </row>
    <row r="280" spans="1:6" x14ac:dyDescent="0.55000000000000004">
      <c r="A280" s="68">
        <v>43871</v>
      </c>
      <c r="B280">
        <v>7.3000000000000001E-3</v>
      </c>
      <c r="C280">
        <v>-1E-4</v>
      </c>
      <c r="D280">
        <v>-9.0000000000000011E-3</v>
      </c>
      <c r="E280">
        <v>6.0000000000000002E-5</v>
      </c>
      <c r="F280">
        <v>0.01</v>
      </c>
    </row>
    <row r="281" spans="1:6" x14ac:dyDescent="0.55000000000000004">
      <c r="A281" s="68">
        <v>43872</v>
      </c>
      <c r="B281">
        <v>2.8000000000000004E-3</v>
      </c>
      <c r="C281">
        <v>5.0000000000000001E-4</v>
      </c>
      <c r="D281">
        <v>1.0700000000000001E-2</v>
      </c>
      <c r="E281">
        <v>6.0000000000000002E-5</v>
      </c>
      <c r="F281">
        <v>-1.0200000000000001E-2</v>
      </c>
    </row>
    <row r="282" spans="1:6" x14ac:dyDescent="0.55000000000000004">
      <c r="A282" s="68">
        <v>43873</v>
      </c>
      <c r="B282">
        <v>6.6E-3</v>
      </c>
      <c r="C282">
        <v>1.7000000000000001E-3</v>
      </c>
      <c r="D282">
        <v>-3.5999999999999999E-3</v>
      </c>
      <c r="E282">
        <v>6.0000000000000002E-5</v>
      </c>
      <c r="F282">
        <v>-4.4000000000000003E-3</v>
      </c>
    </row>
    <row r="283" spans="1:6" x14ac:dyDescent="0.55000000000000004">
      <c r="A283" s="68">
        <v>43874</v>
      </c>
      <c r="B283">
        <v>-8.9999999999999998E-4</v>
      </c>
      <c r="C283">
        <v>1.7000000000000001E-3</v>
      </c>
      <c r="D283">
        <v>-2.0000000000000001E-4</v>
      </c>
      <c r="E283">
        <v>6.0000000000000002E-5</v>
      </c>
      <c r="F283">
        <v>6.8999999999999999E-3</v>
      </c>
    </row>
    <row r="284" spans="1:6" x14ac:dyDescent="0.55000000000000004">
      <c r="A284" s="68">
        <v>43875</v>
      </c>
      <c r="B284">
        <v>1.5E-3</v>
      </c>
      <c r="C284">
        <v>-3.9000000000000003E-3</v>
      </c>
      <c r="D284">
        <v>-6.8000000000000005E-3</v>
      </c>
      <c r="E284">
        <v>6.0000000000000002E-5</v>
      </c>
      <c r="F284">
        <v>5.4000000000000003E-3</v>
      </c>
    </row>
    <row r="285" spans="1:6" x14ac:dyDescent="0.55000000000000004">
      <c r="A285" s="68">
        <v>43879</v>
      </c>
      <c r="B285">
        <v>-1.9E-3</v>
      </c>
      <c r="C285">
        <v>1.6000000000000001E-3</v>
      </c>
      <c r="D285">
        <v>-6.8000000000000005E-3</v>
      </c>
      <c r="E285">
        <v>6.0000000000000002E-5</v>
      </c>
      <c r="F285">
        <v>2.2000000000000001E-3</v>
      </c>
    </row>
    <row r="286" spans="1:6" x14ac:dyDescent="0.55000000000000004">
      <c r="A286" s="68">
        <v>43880</v>
      </c>
      <c r="B286">
        <v>6.0000000000000001E-3</v>
      </c>
      <c r="C286">
        <v>2.3E-3</v>
      </c>
      <c r="D286">
        <v>-4.0000000000000002E-4</v>
      </c>
      <c r="E286">
        <v>6.0000000000000002E-5</v>
      </c>
      <c r="F286">
        <v>-5.9999999999999995E-4</v>
      </c>
    </row>
    <row r="287" spans="1:6" x14ac:dyDescent="0.55000000000000004">
      <c r="A287" s="68">
        <v>43881</v>
      </c>
      <c r="B287">
        <v>-3.4999999999999996E-3</v>
      </c>
      <c r="C287">
        <v>4.5999999999999999E-3</v>
      </c>
      <c r="D287">
        <v>6.7000000000000002E-3</v>
      </c>
      <c r="E287">
        <v>6.0000000000000002E-5</v>
      </c>
      <c r="F287">
        <v>-5.6000000000000008E-3</v>
      </c>
    </row>
    <row r="288" spans="1:6" x14ac:dyDescent="0.55000000000000004">
      <c r="A288" s="68">
        <v>43882</v>
      </c>
      <c r="B288">
        <v>-1.1200000000000002E-2</v>
      </c>
      <c r="C288">
        <v>-8.0000000000000004E-4</v>
      </c>
      <c r="D288">
        <v>2.0000000000000001E-4</v>
      </c>
      <c r="E288">
        <v>6.0000000000000002E-5</v>
      </c>
      <c r="F288">
        <v>-2.0999999999999999E-3</v>
      </c>
    </row>
    <row r="289" spans="1:6" x14ac:dyDescent="0.55000000000000004">
      <c r="A289" s="68">
        <v>43885</v>
      </c>
      <c r="B289">
        <v>-3.39E-2</v>
      </c>
      <c r="C289">
        <v>1.7000000000000001E-3</v>
      </c>
      <c r="D289">
        <v>-1E-4</v>
      </c>
      <c r="E289">
        <v>6.0000000000000002E-5</v>
      </c>
      <c r="F289">
        <v>6.0000000000000001E-3</v>
      </c>
    </row>
    <row r="290" spans="1:6" x14ac:dyDescent="0.55000000000000004">
      <c r="A290" s="68">
        <v>43886</v>
      </c>
      <c r="B290">
        <v>-3.0899999999999997E-2</v>
      </c>
      <c r="C290">
        <v>-8.9999999999999998E-4</v>
      </c>
      <c r="D290">
        <v>-7.1999999999999998E-3</v>
      </c>
      <c r="E290">
        <v>6.0000000000000002E-5</v>
      </c>
      <c r="F290">
        <v>7.4999999999999997E-3</v>
      </c>
    </row>
    <row r="291" spans="1:6" x14ac:dyDescent="0.55000000000000004">
      <c r="A291" s="68">
        <v>43887</v>
      </c>
      <c r="B291">
        <v>-5.1999999999999998E-3</v>
      </c>
      <c r="C291">
        <v>-4.0999999999999995E-3</v>
      </c>
      <c r="D291">
        <v>-1.21E-2</v>
      </c>
      <c r="E291">
        <v>6.0000000000000002E-5</v>
      </c>
      <c r="F291">
        <v>1.1699999999999999E-2</v>
      </c>
    </row>
    <row r="292" spans="1:6" x14ac:dyDescent="0.55000000000000004">
      <c r="A292" s="68">
        <v>43888</v>
      </c>
      <c r="B292">
        <v>-4.2199999999999994E-2</v>
      </c>
      <c r="C292">
        <v>7.4999999999999997E-3</v>
      </c>
      <c r="D292">
        <v>1.1999999999999999E-3</v>
      </c>
      <c r="E292">
        <v>6.0000000000000002E-5</v>
      </c>
      <c r="F292">
        <v>-1.6000000000000001E-3</v>
      </c>
    </row>
    <row r="293" spans="1:6" x14ac:dyDescent="0.55000000000000004">
      <c r="A293" s="68">
        <v>43889</v>
      </c>
      <c r="B293">
        <v>-7.8000000000000005E-3</v>
      </c>
      <c r="C293">
        <v>2.8000000000000004E-3</v>
      </c>
      <c r="D293">
        <v>-7.8000000000000005E-3</v>
      </c>
      <c r="E293">
        <v>6.0000000000000002E-5</v>
      </c>
      <c r="F293">
        <v>-4.5999999999999999E-3</v>
      </c>
    </row>
    <row r="294" spans="1:6" x14ac:dyDescent="0.55000000000000004">
      <c r="A294" s="68">
        <v>43892</v>
      </c>
      <c r="B294">
        <v>4.3099999999999999E-2</v>
      </c>
      <c r="C294">
        <v>-1.7600000000000001E-2</v>
      </c>
      <c r="D294">
        <v>-4.0000000000000001E-3</v>
      </c>
      <c r="E294">
        <v>6.0000000000000002E-5</v>
      </c>
      <c r="F294">
        <v>2.0499999999999997E-2</v>
      </c>
    </row>
    <row r="295" spans="1:6" x14ac:dyDescent="0.55000000000000004">
      <c r="A295" s="68">
        <v>43893</v>
      </c>
      <c r="B295">
        <v>-2.7900000000000001E-2</v>
      </c>
      <c r="C295">
        <v>7.8000000000000005E-3</v>
      </c>
      <c r="D295">
        <v>-6.1999999999999998E-3</v>
      </c>
      <c r="E295">
        <v>6.0000000000000002E-5</v>
      </c>
      <c r="F295">
        <v>8.3999999999999995E-3</v>
      </c>
    </row>
    <row r="296" spans="1:6" x14ac:dyDescent="0.55000000000000004">
      <c r="A296" s="68">
        <v>43894</v>
      </c>
      <c r="B296">
        <v>4.0300000000000002E-2</v>
      </c>
      <c r="C296">
        <v>-1.0500000000000001E-2</v>
      </c>
      <c r="D296">
        <v>-1.1000000000000001E-2</v>
      </c>
      <c r="E296">
        <v>6.0000000000000002E-5</v>
      </c>
      <c r="F296">
        <v>1.09E-2</v>
      </c>
    </row>
    <row r="297" spans="1:6" x14ac:dyDescent="0.55000000000000004">
      <c r="A297" s="68">
        <v>43895</v>
      </c>
      <c r="B297">
        <v>-3.3799999999999997E-2</v>
      </c>
      <c r="C297">
        <v>1.9E-3</v>
      </c>
      <c r="D297">
        <v>-1.37E-2</v>
      </c>
      <c r="E297">
        <v>6.0000000000000002E-5</v>
      </c>
      <c r="F297">
        <v>4.6999999999999993E-3</v>
      </c>
    </row>
    <row r="298" spans="1:6" x14ac:dyDescent="0.55000000000000004">
      <c r="A298" s="68">
        <v>43896</v>
      </c>
      <c r="B298">
        <v>-1.78E-2</v>
      </c>
      <c r="C298">
        <v>4.0000000000000002E-4</v>
      </c>
      <c r="D298">
        <v>-1.4199999999999999E-2</v>
      </c>
      <c r="E298">
        <v>6.0000000000000002E-5</v>
      </c>
      <c r="F298">
        <v>5.5000000000000005E-3</v>
      </c>
    </row>
    <row r="299" spans="1:6" x14ac:dyDescent="0.55000000000000004">
      <c r="A299" s="68">
        <v>43899</v>
      </c>
      <c r="B299">
        <v>-7.7899999999999997E-2</v>
      </c>
      <c r="C299">
        <v>-4.5000000000000005E-3</v>
      </c>
      <c r="D299">
        <v>-4.7E-2</v>
      </c>
      <c r="E299">
        <v>6.0000000000000002E-5</v>
      </c>
      <c r="F299">
        <v>3.5699999999999996E-2</v>
      </c>
    </row>
    <row r="300" spans="1:6" x14ac:dyDescent="0.55000000000000004">
      <c r="A300" s="68">
        <v>43900</v>
      </c>
      <c r="B300">
        <v>4.7400000000000005E-2</v>
      </c>
      <c r="C300">
        <v>-2.4700000000000003E-2</v>
      </c>
      <c r="D300">
        <v>7.8000000000000005E-3</v>
      </c>
      <c r="E300">
        <v>6.0000000000000002E-5</v>
      </c>
      <c r="F300">
        <v>3.4000000000000002E-3</v>
      </c>
    </row>
    <row r="301" spans="1:6" x14ac:dyDescent="0.55000000000000004">
      <c r="A301" s="68">
        <v>43901</v>
      </c>
      <c r="B301">
        <v>-5.0499999999999996E-2</v>
      </c>
      <c r="C301">
        <v>-8.3999999999999995E-3</v>
      </c>
      <c r="D301">
        <v>-7.9000000000000008E-3</v>
      </c>
      <c r="E301">
        <v>6.0000000000000002E-5</v>
      </c>
      <c r="F301">
        <v>3.2000000000000002E-3</v>
      </c>
    </row>
    <row r="302" spans="1:6" x14ac:dyDescent="0.55000000000000004">
      <c r="A302" s="68">
        <v>43902</v>
      </c>
      <c r="B302">
        <v>-9.6300000000000011E-2</v>
      </c>
      <c r="C302">
        <v>-5.1999999999999998E-3</v>
      </c>
      <c r="D302">
        <v>-1.21E-2</v>
      </c>
      <c r="E302">
        <v>6.0000000000000002E-5</v>
      </c>
      <c r="F302">
        <v>1.1000000000000001E-3</v>
      </c>
    </row>
    <row r="303" spans="1:6" x14ac:dyDescent="0.55000000000000004">
      <c r="A303" s="68">
        <v>43903</v>
      </c>
      <c r="B303">
        <v>8.9600000000000013E-2</v>
      </c>
      <c r="C303">
        <v>-2.7099999999999999E-2</v>
      </c>
      <c r="D303">
        <v>2.9900000000000003E-2</v>
      </c>
      <c r="E303">
        <v>6.0000000000000002E-5</v>
      </c>
      <c r="F303">
        <v>-1.1299999999999999E-2</v>
      </c>
    </row>
    <row r="304" spans="1:6" x14ac:dyDescent="0.55000000000000004">
      <c r="A304" s="68">
        <v>43906</v>
      </c>
      <c r="B304">
        <v>-0.12</v>
      </c>
      <c r="C304">
        <v>-3.3E-3</v>
      </c>
      <c r="D304">
        <v>-7.7000000000000002E-3</v>
      </c>
      <c r="E304">
        <v>6.0000000000000002E-5</v>
      </c>
      <c r="F304">
        <v>-2.1400000000000002E-2</v>
      </c>
    </row>
    <row r="305" spans="1:6" x14ac:dyDescent="0.55000000000000004">
      <c r="A305" s="68">
        <v>43907</v>
      </c>
      <c r="B305">
        <v>5.8700000000000002E-2</v>
      </c>
      <c r="C305">
        <v>7.1999999999999998E-3</v>
      </c>
      <c r="D305">
        <v>-8.5000000000000006E-3</v>
      </c>
      <c r="E305">
        <v>6.0000000000000002E-5</v>
      </c>
      <c r="F305">
        <v>1.1899999999999999E-2</v>
      </c>
    </row>
    <row r="306" spans="1:6" x14ac:dyDescent="0.55000000000000004">
      <c r="A306" s="68">
        <v>43908</v>
      </c>
      <c r="B306">
        <v>-5.5599999999999997E-2</v>
      </c>
      <c r="C306">
        <v>-3.5900000000000001E-2</v>
      </c>
      <c r="D306">
        <v>-4.7100000000000003E-2</v>
      </c>
      <c r="E306">
        <v>6.0000000000000002E-5</v>
      </c>
      <c r="F306">
        <v>-1.8799999999999997E-2</v>
      </c>
    </row>
    <row r="307" spans="1:6" x14ac:dyDescent="0.55000000000000004">
      <c r="A307" s="68">
        <v>43909</v>
      </c>
      <c r="B307">
        <v>1.3100000000000001E-2</v>
      </c>
      <c r="C307">
        <v>5.5399999999999998E-2</v>
      </c>
      <c r="D307">
        <v>9.8999999999999991E-3</v>
      </c>
      <c r="E307">
        <v>6.0000000000000002E-5</v>
      </c>
      <c r="F307">
        <v>1.9E-3</v>
      </c>
    </row>
    <row r="308" spans="1:6" x14ac:dyDescent="0.55000000000000004">
      <c r="A308" s="68">
        <v>43910</v>
      </c>
      <c r="B308">
        <v>-4.1500000000000002E-2</v>
      </c>
      <c r="C308">
        <v>3.9000000000000003E-3</v>
      </c>
      <c r="D308">
        <v>-9.0000000000000011E-3</v>
      </c>
      <c r="E308">
        <v>6.0000000000000002E-5</v>
      </c>
      <c r="F308">
        <v>-8.3999999999999995E-3</v>
      </c>
    </row>
    <row r="309" spans="1:6" x14ac:dyDescent="0.55000000000000004">
      <c r="A309" s="68">
        <v>43913</v>
      </c>
      <c r="B309">
        <v>-2.5499999999999998E-2</v>
      </c>
      <c r="C309">
        <v>2.2000000000000002E-2</v>
      </c>
      <c r="D309">
        <v>-3.5000000000000003E-2</v>
      </c>
      <c r="E309">
        <v>6.0000000000000002E-5</v>
      </c>
      <c r="F309">
        <v>1.4499999999999999E-2</v>
      </c>
    </row>
    <row r="310" spans="1:6" x14ac:dyDescent="0.55000000000000004">
      <c r="A310" s="68">
        <v>43914</v>
      </c>
      <c r="B310">
        <v>9.3399999999999997E-2</v>
      </c>
      <c r="C310">
        <v>-1.18E-2</v>
      </c>
      <c r="D310">
        <v>2.35E-2</v>
      </c>
      <c r="E310">
        <v>6.0000000000000002E-5</v>
      </c>
      <c r="F310">
        <v>1.7000000000000001E-3</v>
      </c>
    </row>
    <row r="311" spans="1:6" x14ac:dyDescent="0.55000000000000004">
      <c r="A311" s="68">
        <v>43915</v>
      </c>
      <c r="B311">
        <v>1.18E-2</v>
      </c>
      <c r="C311">
        <v>-6.8000000000000005E-3</v>
      </c>
      <c r="D311">
        <v>1.8600000000000002E-2</v>
      </c>
      <c r="E311">
        <v>6.0000000000000002E-5</v>
      </c>
      <c r="F311">
        <v>-1.6000000000000001E-3</v>
      </c>
    </row>
    <row r="312" spans="1:6" x14ac:dyDescent="0.55000000000000004">
      <c r="A312" s="68">
        <v>43916</v>
      </c>
      <c r="B312">
        <v>6.0199999999999997E-2</v>
      </c>
      <c r="C312">
        <v>-6.7000000000000002E-3</v>
      </c>
      <c r="D312">
        <v>1.2E-2</v>
      </c>
      <c r="E312">
        <v>6.0000000000000002E-5</v>
      </c>
      <c r="F312">
        <v>4.3E-3</v>
      </c>
    </row>
    <row r="313" spans="1:6" x14ac:dyDescent="0.55000000000000004">
      <c r="A313" s="68">
        <v>43917</v>
      </c>
      <c r="B313">
        <v>-3.4799999999999998E-2</v>
      </c>
      <c r="C313">
        <v>-7.8000000000000005E-3</v>
      </c>
      <c r="D313">
        <v>-6.8999999999999999E-3</v>
      </c>
      <c r="E313">
        <v>6.0000000000000002E-5</v>
      </c>
      <c r="F313">
        <v>1.03E-2</v>
      </c>
    </row>
    <row r="314" spans="1:6" x14ac:dyDescent="0.55000000000000004">
      <c r="A314" s="68">
        <v>43920</v>
      </c>
      <c r="B314">
        <v>3.1600000000000003E-2</v>
      </c>
      <c r="C314">
        <v>-3.4999999999999996E-3</v>
      </c>
      <c r="D314">
        <v>-2.1600000000000001E-2</v>
      </c>
      <c r="E314">
        <v>6.0000000000000002E-5</v>
      </c>
      <c r="F314">
        <v>1.9599999999999999E-2</v>
      </c>
    </row>
    <row r="315" spans="1:6" x14ac:dyDescent="0.55000000000000004">
      <c r="A315" s="68">
        <v>43921</v>
      </c>
      <c r="B315">
        <v>-1.44E-2</v>
      </c>
      <c r="C315">
        <v>1.8100000000000002E-2</v>
      </c>
      <c r="D315">
        <v>-4.1999999999999997E-3</v>
      </c>
      <c r="E315">
        <v>6.0000000000000002E-5</v>
      </c>
      <c r="F315">
        <v>-1.1399999999999999E-2</v>
      </c>
    </row>
    <row r="316" spans="1:6" x14ac:dyDescent="0.55000000000000004">
      <c r="A316" s="68">
        <v>43922</v>
      </c>
      <c r="B316">
        <v>-4.5100000000000001E-2</v>
      </c>
      <c r="C316">
        <v>-1.54E-2</v>
      </c>
      <c r="D316">
        <v>-1.41E-2</v>
      </c>
      <c r="E316">
        <v>0</v>
      </c>
      <c r="F316">
        <v>2.3E-3</v>
      </c>
    </row>
    <row r="317" spans="1:6" x14ac:dyDescent="0.55000000000000004">
      <c r="A317" s="68">
        <v>43923</v>
      </c>
      <c r="B317">
        <v>2.1000000000000001E-2</v>
      </c>
      <c r="C317">
        <v>-9.8999999999999991E-3</v>
      </c>
      <c r="D317">
        <v>-2.8000000000000004E-3</v>
      </c>
      <c r="E317">
        <v>0</v>
      </c>
      <c r="F317">
        <v>-9.1000000000000004E-3</v>
      </c>
    </row>
    <row r="318" spans="1:6" x14ac:dyDescent="0.55000000000000004">
      <c r="A318" s="68">
        <v>43924</v>
      </c>
      <c r="B318">
        <v>-1.6399999999999998E-2</v>
      </c>
      <c r="C318">
        <v>-1.1000000000000001E-2</v>
      </c>
      <c r="D318">
        <v>-1.1299999999999999E-2</v>
      </c>
      <c r="E318">
        <v>0</v>
      </c>
      <c r="F318">
        <v>-2.5999999999999999E-3</v>
      </c>
    </row>
    <row r="319" spans="1:6" x14ac:dyDescent="0.55000000000000004">
      <c r="A319" s="68">
        <v>43927</v>
      </c>
      <c r="B319">
        <v>7.0599999999999996E-2</v>
      </c>
      <c r="C319">
        <v>7.3000000000000001E-3</v>
      </c>
      <c r="D319">
        <v>2.7000000000000001E-3</v>
      </c>
      <c r="E319">
        <v>0</v>
      </c>
      <c r="F319">
        <v>-3.2000000000000002E-3</v>
      </c>
    </row>
    <row r="320" spans="1:6" x14ac:dyDescent="0.55000000000000004">
      <c r="A320" s="68">
        <v>43928</v>
      </c>
      <c r="B320">
        <v>-1.1000000000000001E-3</v>
      </c>
      <c r="C320">
        <v>-5.3E-3</v>
      </c>
      <c r="D320">
        <v>2.1600000000000001E-2</v>
      </c>
      <c r="E320">
        <v>0</v>
      </c>
      <c r="F320">
        <v>-1.7899999999999999E-2</v>
      </c>
    </row>
    <row r="321" spans="1:6" x14ac:dyDescent="0.55000000000000004">
      <c r="A321" s="68">
        <v>43929</v>
      </c>
      <c r="B321">
        <v>3.4000000000000002E-2</v>
      </c>
      <c r="C321">
        <v>3.4999999999999996E-3</v>
      </c>
      <c r="D321">
        <v>1.2500000000000001E-2</v>
      </c>
      <c r="E321">
        <v>0</v>
      </c>
      <c r="F321">
        <v>-2.0799999999999999E-2</v>
      </c>
    </row>
    <row r="322" spans="1:6" x14ac:dyDescent="0.55000000000000004">
      <c r="A322" s="68">
        <v>43930</v>
      </c>
      <c r="B322">
        <v>1.5900000000000001E-2</v>
      </c>
      <c r="C322">
        <v>1.9299999999999998E-2</v>
      </c>
      <c r="D322">
        <v>3.1899999999999998E-2</v>
      </c>
      <c r="E322">
        <v>0</v>
      </c>
      <c r="F322">
        <v>-6.7000000000000002E-3</v>
      </c>
    </row>
    <row r="323" spans="1:6" x14ac:dyDescent="0.55000000000000004">
      <c r="A323" s="68">
        <v>43934</v>
      </c>
      <c r="B323">
        <v>-9.1999999999999998E-3</v>
      </c>
      <c r="C323">
        <v>-7.1999999999999998E-3</v>
      </c>
      <c r="D323">
        <v>-2.4199999999999999E-2</v>
      </c>
      <c r="E323">
        <v>0</v>
      </c>
      <c r="F323">
        <v>8.8999999999999999E-3</v>
      </c>
    </row>
    <row r="324" spans="1:6" x14ac:dyDescent="0.55000000000000004">
      <c r="A324" s="68">
        <v>43935</v>
      </c>
      <c r="B324">
        <v>3.0200000000000001E-2</v>
      </c>
      <c r="C324">
        <v>-1.1999999999999999E-3</v>
      </c>
      <c r="D324">
        <v>-3.1699999999999999E-2</v>
      </c>
      <c r="E324">
        <v>0</v>
      </c>
      <c r="F324">
        <v>2.0799999999999999E-2</v>
      </c>
    </row>
    <row r="325" spans="1:6" x14ac:dyDescent="0.55000000000000004">
      <c r="A325" s="68">
        <v>43936</v>
      </c>
      <c r="B325">
        <v>-2.1499999999999998E-2</v>
      </c>
      <c r="C325">
        <v>-1.18E-2</v>
      </c>
      <c r="D325">
        <v>-2.5000000000000001E-2</v>
      </c>
      <c r="E325">
        <v>0</v>
      </c>
      <c r="F325">
        <v>2.3199999999999998E-2</v>
      </c>
    </row>
    <row r="326" spans="1:6" x14ac:dyDescent="0.55000000000000004">
      <c r="A326" s="68">
        <v>43937</v>
      </c>
      <c r="B326">
        <v>6.1999999999999998E-3</v>
      </c>
      <c r="C326">
        <v>-2.2000000000000001E-3</v>
      </c>
      <c r="D326">
        <v>-2.9900000000000003E-2</v>
      </c>
      <c r="E326">
        <v>0</v>
      </c>
      <c r="F326">
        <v>3.8699999999999998E-2</v>
      </c>
    </row>
    <row r="327" spans="1:6" x14ac:dyDescent="0.55000000000000004">
      <c r="A327" s="68">
        <v>43938</v>
      </c>
      <c r="B327">
        <v>2.7200000000000002E-2</v>
      </c>
      <c r="C327">
        <v>7.1999999999999998E-3</v>
      </c>
      <c r="D327">
        <v>2.7099999999999999E-2</v>
      </c>
      <c r="E327">
        <v>0</v>
      </c>
      <c r="F327">
        <v>-5.5999999999999994E-2</v>
      </c>
    </row>
    <row r="328" spans="1:6" x14ac:dyDescent="0.55000000000000004">
      <c r="A328" s="68">
        <v>43941</v>
      </c>
      <c r="B328">
        <v>-1.5600000000000001E-2</v>
      </c>
      <c r="C328">
        <v>7.9000000000000008E-3</v>
      </c>
      <c r="D328">
        <v>-9.300000000000001E-3</v>
      </c>
      <c r="E328">
        <v>0</v>
      </c>
      <c r="F328">
        <v>1.4800000000000001E-2</v>
      </c>
    </row>
    <row r="329" spans="1:6" x14ac:dyDescent="0.55000000000000004">
      <c r="A329" s="68">
        <v>43942</v>
      </c>
      <c r="B329">
        <v>-3.0800000000000001E-2</v>
      </c>
      <c r="C329">
        <v>9.5999999999999992E-3</v>
      </c>
      <c r="D329">
        <v>1.1000000000000001E-3</v>
      </c>
      <c r="E329">
        <v>0</v>
      </c>
      <c r="F329">
        <v>-3.9000000000000003E-3</v>
      </c>
    </row>
    <row r="330" spans="1:6" x14ac:dyDescent="0.55000000000000004">
      <c r="A330" s="68">
        <v>43943</v>
      </c>
      <c r="B330">
        <v>2.3099999999999999E-2</v>
      </c>
      <c r="C330">
        <v>-6.9999999999999993E-3</v>
      </c>
      <c r="D330">
        <v>-1.6500000000000001E-2</v>
      </c>
      <c r="E330">
        <v>0</v>
      </c>
      <c r="F330">
        <v>4.5999999999999999E-3</v>
      </c>
    </row>
    <row r="331" spans="1:6" x14ac:dyDescent="0.55000000000000004">
      <c r="A331" s="68">
        <v>43944</v>
      </c>
      <c r="B331">
        <v>1.2999999999999999E-3</v>
      </c>
      <c r="C331">
        <v>1.1599999999999999E-2</v>
      </c>
      <c r="D331">
        <v>5.4000000000000003E-3</v>
      </c>
      <c r="E331">
        <v>0</v>
      </c>
      <c r="F331">
        <v>-2.4E-2</v>
      </c>
    </row>
    <row r="332" spans="1:6" x14ac:dyDescent="0.55000000000000004">
      <c r="A332" s="68">
        <v>43945</v>
      </c>
      <c r="B332">
        <v>1.44E-2</v>
      </c>
      <c r="C332">
        <v>3.2000000000000002E-3</v>
      </c>
      <c r="D332">
        <v>-1.1999999999999999E-3</v>
      </c>
      <c r="E332">
        <v>0</v>
      </c>
      <c r="F332">
        <v>3.4000000000000002E-3</v>
      </c>
    </row>
    <row r="333" spans="1:6" x14ac:dyDescent="0.55000000000000004">
      <c r="A333" s="68">
        <v>43948</v>
      </c>
      <c r="B333">
        <v>1.7299999999999999E-2</v>
      </c>
      <c r="C333">
        <v>1.6200000000000003E-2</v>
      </c>
      <c r="D333">
        <v>2.6800000000000001E-2</v>
      </c>
      <c r="E333">
        <v>0</v>
      </c>
      <c r="F333">
        <v>-2.3700000000000002E-2</v>
      </c>
    </row>
    <row r="334" spans="1:6" x14ac:dyDescent="0.55000000000000004">
      <c r="A334" s="68">
        <v>43949</v>
      </c>
      <c r="B334">
        <v>-4.5000000000000005E-3</v>
      </c>
      <c r="C334">
        <v>8.8000000000000005E-3</v>
      </c>
      <c r="D334">
        <v>2.8199999999999999E-2</v>
      </c>
      <c r="E334">
        <v>0</v>
      </c>
      <c r="F334">
        <v>-3.3599999999999998E-2</v>
      </c>
    </row>
    <row r="335" spans="1:6" x14ac:dyDescent="0.55000000000000004">
      <c r="A335" s="68">
        <v>43950</v>
      </c>
      <c r="B335">
        <v>2.92E-2</v>
      </c>
      <c r="C335">
        <v>1.8500000000000003E-2</v>
      </c>
      <c r="D335">
        <v>0.02</v>
      </c>
      <c r="E335">
        <v>0</v>
      </c>
      <c r="F335">
        <v>-4.7800000000000002E-2</v>
      </c>
    </row>
    <row r="336" spans="1:6" x14ac:dyDescent="0.55000000000000004">
      <c r="A336" s="68">
        <v>43951</v>
      </c>
      <c r="B336">
        <v>-1.18E-2</v>
      </c>
      <c r="C336">
        <v>-1.3899999999999999E-2</v>
      </c>
      <c r="D336">
        <v>-1.6399999999999998E-2</v>
      </c>
      <c r="E336">
        <v>0</v>
      </c>
      <c r="F336">
        <v>8.0000000000000002E-3</v>
      </c>
    </row>
    <row r="337" spans="1:6" x14ac:dyDescent="0.55000000000000004">
      <c r="A337" s="68">
        <v>43952</v>
      </c>
      <c r="B337">
        <v>-2.9100000000000001E-2</v>
      </c>
      <c r="C337">
        <v>-5.6000000000000008E-3</v>
      </c>
      <c r="D337">
        <v>-0.01</v>
      </c>
      <c r="E337">
        <v>0</v>
      </c>
      <c r="F337">
        <v>2.9100000000000001E-2</v>
      </c>
    </row>
    <row r="338" spans="1:6" x14ac:dyDescent="0.55000000000000004">
      <c r="A338" s="68">
        <v>43955</v>
      </c>
      <c r="B338">
        <v>5.3E-3</v>
      </c>
      <c r="C338">
        <v>1.7000000000000001E-3</v>
      </c>
      <c r="D338">
        <v>-1.37E-2</v>
      </c>
      <c r="E338">
        <v>0</v>
      </c>
      <c r="F338">
        <v>1.2999999999999999E-3</v>
      </c>
    </row>
    <row r="339" spans="1:6" x14ac:dyDescent="0.55000000000000004">
      <c r="A339" s="68">
        <v>43956</v>
      </c>
      <c r="B339">
        <v>9.4999999999999998E-3</v>
      </c>
      <c r="C339">
        <v>8.9999999999999998E-4</v>
      </c>
      <c r="D339">
        <v>-1.9799999999999998E-2</v>
      </c>
      <c r="E339">
        <v>0</v>
      </c>
      <c r="F339">
        <v>2.2700000000000001E-2</v>
      </c>
    </row>
    <row r="340" spans="1:6" x14ac:dyDescent="0.55000000000000004">
      <c r="A340" s="68">
        <v>43957</v>
      </c>
      <c r="B340">
        <v>-5.1999999999999998E-3</v>
      </c>
      <c r="C340">
        <v>5.8999999999999999E-3</v>
      </c>
      <c r="D340">
        <v>-2.7799999999999998E-2</v>
      </c>
      <c r="E340">
        <v>0</v>
      </c>
      <c r="F340">
        <v>2.1499999999999998E-2</v>
      </c>
    </row>
    <row r="341" spans="1:6" x14ac:dyDescent="0.55000000000000004">
      <c r="A341" s="68">
        <v>43958</v>
      </c>
      <c r="B341">
        <v>1.3300000000000001E-2</v>
      </c>
      <c r="C341">
        <v>-4.0000000000000002E-4</v>
      </c>
      <c r="D341">
        <v>3.9000000000000003E-3</v>
      </c>
      <c r="E341">
        <v>0</v>
      </c>
      <c r="F341">
        <v>-2.1400000000000002E-2</v>
      </c>
    </row>
    <row r="342" spans="1:6" x14ac:dyDescent="0.55000000000000004">
      <c r="A342" s="68">
        <v>43959</v>
      </c>
      <c r="B342">
        <v>1.9E-2</v>
      </c>
      <c r="C342">
        <v>1.41E-2</v>
      </c>
      <c r="D342">
        <v>2.4799999999999999E-2</v>
      </c>
      <c r="E342">
        <v>0</v>
      </c>
      <c r="F342">
        <v>-3.39E-2</v>
      </c>
    </row>
    <row r="343" spans="1:6" x14ac:dyDescent="0.55000000000000004">
      <c r="A343" s="68">
        <v>43962</v>
      </c>
      <c r="B343">
        <v>7.000000000000001E-4</v>
      </c>
      <c r="C343">
        <v>4.8999999999999998E-3</v>
      </c>
      <c r="D343">
        <v>-3.7499999999999999E-2</v>
      </c>
      <c r="E343">
        <v>0</v>
      </c>
      <c r="F343">
        <v>2.4700000000000003E-2</v>
      </c>
    </row>
    <row r="344" spans="1:6" x14ac:dyDescent="0.55000000000000004">
      <c r="A344" s="68">
        <v>43963</v>
      </c>
      <c r="B344">
        <v>-2.06E-2</v>
      </c>
      <c r="C344">
        <v>-8.6E-3</v>
      </c>
      <c r="D344">
        <v>-1.3500000000000002E-2</v>
      </c>
      <c r="E344">
        <v>0</v>
      </c>
      <c r="F344">
        <v>9.5999999999999992E-3</v>
      </c>
    </row>
    <row r="345" spans="1:6" x14ac:dyDescent="0.55000000000000004">
      <c r="A345" s="68">
        <v>43964</v>
      </c>
      <c r="B345">
        <v>-1.89E-2</v>
      </c>
      <c r="C345">
        <v>-9.3999999999999986E-3</v>
      </c>
      <c r="D345">
        <v>-2.12E-2</v>
      </c>
      <c r="E345">
        <v>0</v>
      </c>
      <c r="F345">
        <v>3.2300000000000002E-2</v>
      </c>
    </row>
    <row r="346" spans="1:6" x14ac:dyDescent="0.55000000000000004">
      <c r="A346" s="68">
        <v>43965</v>
      </c>
      <c r="B346">
        <v>1.1399999999999999E-2</v>
      </c>
      <c r="C346">
        <v>-1.49E-2</v>
      </c>
      <c r="D346">
        <v>9.300000000000001E-3</v>
      </c>
      <c r="E346">
        <v>0</v>
      </c>
      <c r="F346">
        <v>-0.01</v>
      </c>
    </row>
    <row r="347" spans="1:6" x14ac:dyDescent="0.55000000000000004">
      <c r="A347" s="68">
        <v>43966</v>
      </c>
      <c r="B347">
        <v>5.6999999999999993E-3</v>
      </c>
      <c r="C347">
        <v>1.6200000000000003E-2</v>
      </c>
      <c r="D347">
        <v>-1.1899999999999999E-2</v>
      </c>
      <c r="E347">
        <v>0</v>
      </c>
      <c r="F347">
        <v>6.3E-3</v>
      </c>
    </row>
    <row r="348" spans="1:6" x14ac:dyDescent="0.55000000000000004">
      <c r="A348" s="68">
        <v>43969</v>
      </c>
      <c r="B348">
        <v>3.2400000000000005E-2</v>
      </c>
      <c r="C348">
        <v>1.4999999999999999E-2</v>
      </c>
      <c r="D348">
        <v>4.58E-2</v>
      </c>
      <c r="E348">
        <v>0</v>
      </c>
      <c r="F348">
        <v>-6.1799999999999994E-2</v>
      </c>
    </row>
    <row r="349" spans="1:6" x14ac:dyDescent="0.55000000000000004">
      <c r="A349" s="68">
        <v>43970</v>
      </c>
      <c r="B349">
        <v>-1.01E-2</v>
      </c>
      <c r="C349">
        <v>-5.6000000000000008E-3</v>
      </c>
      <c r="D349">
        <v>-1.46E-2</v>
      </c>
      <c r="E349">
        <v>0</v>
      </c>
      <c r="F349">
        <v>1.1399999999999999E-2</v>
      </c>
    </row>
    <row r="350" spans="1:6" x14ac:dyDescent="0.55000000000000004">
      <c r="A350" s="68">
        <v>43971</v>
      </c>
      <c r="B350">
        <v>1.8000000000000002E-2</v>
      </c>
      <c r="C350">
        <v>1.0700000000000001E-2</v>
      </c>
      <c r="D350">
        <v>1.29E-2</v>
      </c>
      <c r="E350">
        <v>0</v>
      </c>
      <c r="F350">
        <v>-1.47E-2</v>
      </c>
    </row>
    <row r="351" spans="1:6" x14ac:dyDescent="0.55000000000000004">
      <c r="A351" s="68">
        <v>43972</v>
      </c>
      <c r="B351">
        <v>-6.9999999999999993E-3</v>
      </c>
      <c r="C351">
        <v>6.5000000000000006E-3</v>
      </c>
      <c r="D351">
        <v>4.0999999999999995E-3</v>
      </c>
      <c r="E351">
        <v>0</v>
      </c>
      <c r="F351">
        <v>-1.15E-2</v>
      </c>
    </row>
    <row r="352" spans="1:6" x14ac:dyDescent="0.55000000000000004">
      <c r="A352" s="68">
        <v>43973</v>
      </c>
      <c r="B352">
        <v>2.7000000000000001E-3</v>
      </c>
      <c r="C352">
        <v>4.6999999999999993E-3</v>
      </c>
      <c r="D352">
        <v>-8.6999999999999994E-3</v>
      </c>
      <c r="E352">
        <v>0</v>
      </c>
      <c r="F352">
        <v>8.3999999999999995E-3</v>
      </c>
    </row>
    <row r="353" spans="1:6" x14ac:dyDescent="0.55000000000000004">
      <c r="A353" s="68">
        <v>43977</v>
      </c>
      <c r="B353">
        <v>1.23E-2</v>
      </c>
      <c r="C353">
        <v>4.0000000000000002E-4</v>
      </c>
      <c r="D353">
        <v>4.5899999999999996E-2</v>
      </c>
      <c r="E353">
        <v>0</v>
      </c>
      <c r="F353">
        <v>-4.7199999999999999E-2</v>
      </c>
    </row>
    <row r="354" spans="1:6" x14ac:dyDescent="0.55000000000000004">
      <c r="A354" s="68">
        <v>43978</v>
      </c>
      <c r="B354">
        <v>1.54E-2</v>
      </c>
      <c r="C354">
        <v>6.0999999999999995E-3</v>
      </c>
      <c r="D354">
        <v>3.6200000000000003E-2</v>
      </c>
      <c r="E354">
        <v>0</v>
      </c>
      <c r="F354">
        <v>-2.53E-2</v>
      </c>
    </row>
    <row r="355" spans="1:6" x14ac:dyDescent="0.55000000000000004">
      <c r="A355" s="68">
        <v>43979</v>
      </c>
      <c r="B355">
        <v>-4.0999999999999995E-3</v>
      </c>
      <c r="C355">
        <v>-1.47E-2</v>
      </c>
      <c r="D355">
        <v>-2.41E-2</v>
      </c>
      <c r="E355">
        <v>0</v>
      </c>
      <c r="F355">
        <v>2.0899999999999998E-2</v>
      </c>
    </row>
    <row r="356" spans="1:6" x14ac:dyDescent="0.55000000000000004">
      <c r="A356" s="68">
        <v>43980</v>
      </c>
      <c r="B356">
        <v>6.0000000000000001E-3</v>
      </c>
      <c r="C356">
        <v>-2.8000000000000004E-3</v>
      </c>
      <c r="D356">
        <v>-1.9699999999999999E-2</v>
      </c>
      <c r="E356">
        <v>0</v>
      </c>
      <c r="F356">
        <v>2.41E-2</v>
      </c>
    </row>
    <row r="357" spans="1:6" x14ac:dyDescent="0.55000000000000004">
      <c r="A357" s="68">
        <v>43983</v>
      </c>
      <c r="B357">
        <v>5.1999999999999998E-3</v>
      </c>
      <c r="C357">
        <v>-2.0000000000000001E-4</v>
      </c>
      <c r="D357">
        <v>4.5000000000000005E-3</v>
      </c>
      <c r="E357">
        <v>0</v>
      </c>
      <c r="F357">
        <v>-1.9699999999999999E-2</v>
      </c>
    </row>
    <row r="358" spans="1:6" x14ac:dyDescent="0.55000000000000004">
      <c r="A358" s="68">
        <v>43984</v>
      </c>
      <c r="B358">
        <v>8.1000000000000013E-3</v>
      </c>
      <c r="C358">
        <v>-5.0000000000000001E-4</v>
      </c>
      <c r="D358">
        <v>4.5000000000000005E-3</v>
      </c>
      <c r="E358">
        <v>0</v>
      </c>
      <c r="F358">
        <v>-1.32E-2</v>
      </c>
    </row>
    <row r="359" spans="1:6" x14ac:dyDescent="0.55000000000000004">
      <c r="A359" s="68">
        <v>43985</v>
      </c>
      <c r="B359">
        <v>1.4199999999999999E-2</v>
      </c>
      <c r="C359">
        <v>1.1000000000000001E-3</v>
      </c>
      <c r="D359">
        <v>2.6600000000000002E-2</v>
      </c>
      <c r="E359">
        <v>0</v>
      </c>
      <c r="F359">
        <v>-4.8000000000000001E-2</v>
      </c>
    </row>
    <row r="360" spans="1:6" x14ac:dyDescent="0.55000000000000004">
      <c r="A360" s="68">
        <v>43986</v>
      </c>
      <c r="B360">
        <v>-3.4000000000000002E-3</v>
      </c>
      <c r="C360">
        <v>-2.3999999999999998E-3</v>
      </c>
      <c r="D360">
        <v>2.98E-2</v>
      </c>
      <c r="E360">
        <v>0</v>
      </c>
      <c r="F360">
        <v>-3.44E-2</v>
      </c>
    </row>
    <row r="361" spans="1:6" x14ac:dyDescent="0.55000000000000004">
      <c r="A361" s="68">
        <v>43987</v>
      </c>
      <c r="B361">
        <v>2.5000000000000001E-2</v>
      </c>
      <c r="C361">
        <v>7.3000000000000001E-3</v>
      </c>
      <c r="D361">
        <v>2.6699999999999998E-2</v>
      </c>
      <c r="E361">
        <v>0</v>
      </c>
      <c r="F361">
        <v>-5.0499999999999996E-2</v>
      </c>
    </row>
    <row r="362" spans="1:6" x14ac:dyDescent="0.55000000000000004">
      <c r="A362" s="68">
        <v>43990</v>
      </c>
      <c r="B362">
        <v>1.3899999999999999E-2</v>
      </c>
      <c r="C362">
        <v>3.7000000000000002E-3</v>
      </c>
      <c r="D362">
        <v>2.1499999999999998E-2</v>
      </c>
      <c r="E362">
        <v>0</v>
      </c>
      <c r="F362">
        <v>-5.0799999999999998E-2</v>
      </c>
    </row>
    <row r="363" spans="1:6" x14ac:dyDescent="0.55000000000000004">
      <c r="A363" s="68">
        <v>43991</v>
      </c>
      <c r="B363">
        <v>-8.5000000000000006E-3</v>
      </c>
      <c r="C363">
        <v>-3.0000000000000001E-3</v>
      </c>
      <c r="D363">
        <v>-1.9400000000000001E-2</v>
      </c>
      <c r="E363">
        <v>0</v>
      </c>
      <c r="F363">
        <v>4.36E-2</v>
      </c>
    </row>
    <row r="364" spans="1:6" x14ac:dyDescent="0.55000000000000004">
      <c r="A364" s="68">
        <v>43992</v>
      </c>
      <c r="B364">
        <v>-5.6000000000000008E-3</v>
      </c>
      <c r="C364">
        <v>-8.199999999999999E-3</v>
      </c>
      <c r="D364">
        <v>-4.1599999999999998E-2</v>
      </c>
      <c r="E364">
        <v>0</v>
      </c>
      <c r="F364">
        <v>6.0100000000000001E-2</v>
      </c>
    </row>
    <row r="365" spans="1:6" x14ac:dyDescent="0.55000000000000004">
      <c r="A365" s="68">
        <v>43993</v>
      </c>
      <c r="B365">
        <v>-5.91E-2</v>
      </c>
      <c r="C365">
        <v>-8.3000000000000001E-3</v>
      </c>
      <c r="D365">
        <v>-3.0600000000000002E-2</v>
      </c>
      <c r="E365">
        <v>0</v>
      </c>
      <c r="F365">
        <v>5.1100000000000007E-2</v>
      </c>
    </row>
    <row r="366" spans="1:6" x14ac:dyDescent="0.55000000000000004">
      <c r="A366" s="68">
        <v>43994</v>
      </c>
      <c r="B366">
        <v>1.29E-2</v>
      </c>
      <c r="C366">
        <v>3.5999999999999999E-3</v>
      </c>
      <c r="D366">
        <v>1.8600000000000002E-2</v>
      </c>
      <c r="E366">
        <v>0</v>
      </c>
      <c r="F366">
        <v>-3.9300000000000002E-2</v>
      </c>
    </row>
    <row r="367" spans="1:6" x14ac:dyDescent="0.55000000000000004">
      <c r="A367" s="68">
        <v>43997</v>
      </c>
      <c r="B367">
        <v>1.09E-2</v>
      </c>
      <c r="C367">
        <v>1.4199999999999999E-2</v>
      </c>
      <c r="D367">
        <v>-4.0999999999999995E-3</v>
      </c>
      <c r="E367">
        <v>0</v>
      </c>
      <c r="F367">
        <v>6.8000000000000005E-3</v>
      </c>
    </row>
    <row r="368" spans="1:6" x14ac:dyDescent="0.55000000000000004">
      <c r="A368" s="68">
        <v>43998</v>
      </c>
      <c r="B368">
        <v>1.8600000000000002E-2</v>
      </c>
      <c r="C368">
        <v>6.3E-3</v>
      </c>
      <c r="D368">
        <v>4.7999999999999996E-3</v>
      </c>
      <c r="E368">
        <v>0</v>
      </c>
      <c r="F368">
        <v>-8.6999999999999994E-3</v>
      </c>
    </row>
    <row r="369" spans="1:6" x14ac:dyDescent="0.55000000000000004">
      <c r="A369" s="68">
        <v>43999</v>
      </c>
      <c r="B369">
        <v>-4.0000000000000001E-3</v>
      </c>
      <c r="C369">
        <v>-9.1000000000000004E-3</v>
      </c>
      <c r="D369">
        <v>-1.9799999999999998E-2</v>
      </c>
      <c r="E369">
        <v>0</v>
      </c>
      <c r="F369">
        <v>2.87E-2</v>
      </c>
    </row>
    <row r="370" spans="1:6" x14ac:dyDescent="0.55000000000000004">
      <c r="A370" s="68">
        <v>44000</v>
      </c>
      <c r="B370">
        <v>1.9E-3</v>
      </c>
      <c r="C370">
        <v>1E-3</v>
      </c>
      <c r="D370">
        <v>-5.6000000000000008E-3</v>
      </c>
      <c r="E370">
        <v>0</v>
      </c>
      <c r="F370">
        <v>-5.0000000000000001E-4</v>
      </c>
    </row>
    <row r="371" spans="1:6" x14ac:dyDescent="0.55000000000000004">
      <c r="A371" s="68">
        <v>44001</v>
      </c>
      <c r="B371">
        <v>-4.5000000000000005E-3</v>
      </c>
      <c r="C371">
        <v>8.9999999999999998E-4</v>
      </c>
      <c r="D371">
        <v>-6.4000000000000003E-3</v>
      </c>
      <c r="E371">
        <v>0</v>
      </c>
      <c r="F371">
        <v>1.21E-2</v>
      </c>
    </row>
    <row r="372" spans="1:6" x14ac:dyDescent="0.55000000000000004">
      <c r="A372" s="68">
        <v>44004</v>
      </c>
      <c r="B372">
        <v>7.0999999999999995E-3</v>
      </c>
      <c r="C372">
        <v>8.3000000000000001E-3</v>
      </c>
      <c r="D372">
        <v>-1.44E-2</v>
      </c>
      <c r="E372">
        <v>0</v>
      </c>
      <c r="F372">
        <v>1.5100000000000001E-2</v>
      </c>
    </row>
    <row r="373" spans="1:6" x14ac:dyDescent="0.55000000000000004">
      <c r="A373" s="68">
        <v>44005</v>
      </c>
      <c r="B373">
        <v>4.1999999999999997E-3</v>
      </c>
      <c r="C373">
        <v>1.4000000000000002E-3</v>
      </c>
      <c r="D373">
        <v>-5.6000000000000008E-3</v>
      </c>
      <c r="E373">
        <v>0</v>
      </c>
      <c r="F373">
        <v>3.2000000000000002E-3</v>
      </c>
    </row>
    <row r="374" spans="1:6" x14ac:dyDescent="0.55000000000000004">
      <c r="A374" s="68">
        <v>44006</v>
      </c>
      <c r="B374">
        <v>-2.6099999999999998E-2</v>
      </c>
      <c r="C374">
        <v>-5.0000000000000001E-3</v>
      </c>
      <c r="D374">
        <v>-1.3000000000000001E-2</v>
      </c>
      <c r="E374">
        <v>0</v>
      </c>
      <c r="F374">
        <v>2.9700000000000001E-2</v>
      </c>
    </row>
    <row r="375" spans="1:6" x14ac:dyDescent="0.55000000000000004">
      <c r="A375" s="68">
        <v>44007</v>
      </c>
      <c r="B375">
        <v>1.1200000000000002E-2</v>
      </c>
      <c r="C375">
        <v>2.5999999999999999E-3</v>
      </c>
      <c r="D375">
        <v>4.8999999999999998E-3</v>
      </c>
      <c r="E375">
        <v>0</v>
      </c>
      <c r="F375">
        <v>-5.0000000000000001E-3</v>
      </c>
    </row>
    <row r="376" spans="1:6" x14ac:dyDescent="0.55000000000000004">
      <c r="A376" s="68">
        <v>44008</v>
      </c>
      <c r="B376">
        <v>-2.4399999999999998E-2</v>
      </c>
      <c r="C376">
        <v>1.8E-3</v>
      </c>
      <c r="D376">
        <v>-1.4199999999999999E-2</v>
      </c>
      <c r="E376">
        <v>0</v>
      </c>
      <c r="F376">
        <v>1.32E-2</v>
      </c>
    </row>
    <row r="377" spans="1:6" x14ac:dyDescent="0.55000000000000004">
      <c r="A377" s="68">
        <v>44011</v>
      </c>
      <c r="B377">
        <v>1.5100000000000001E-2</v>
      </c>
      <c r="C377">
        <v>1.2199999999999999E-2</v>
      </c>
      <c r="D377">
        <v>1.77E-2</v>
      </c>
      <c r="E377">
        <v>0</v>
      </c>
      <c r="F377">
        <v>-2.63E-2</v>
      </c>
    </row>
    <row r="378" spans="1:6" x14ac:dyDescent="0.55000000000000004">
      <c r="A378" s="68">
        <v>44012</v>
      </c>
      <c r="B378">
        <v>1.5800000000000002E-2</v>
      </c>
      <c r="C378">
        <v>7.000000000000001E-4</v>
      </c>
      <c r="D378">
        <v>0</v>
      </c>
      <c r="E378">
        <v>0</v>
      </c>
      <c r="F378">
        <v>1.15E-2</v>
      </c>
    </row>
    <row r="379" spans="1:6" x14ac:dyDescent="0.55000000000000004">
      <c r="A379" s="68">
        <v>44013</v>
      </c>
      <c r="B379">
        <v>4.0999999999999995E-3</v>
      </c>
      <c r="C379">
        <v>-1.24E-2</v>
      </c>
      <c r="D379">
        <v>-2.5099999999999997E-2</v>
      </c>
      <c r="E379">
        <v>0</v>
      </c>
      <c r="F379">
        <v>2.0499999999999997E-2</v>
      </c>
    </row>
    <row r="380" spans="1:6" x14ac:dyDescent="0.55000000000000004">
      <c r="A380" s="68">
        <v>44014</v>
      </c>
      <c r="B380">
        <v>5.0000000000000001E-3</v>
      </c>
      <c r="C380">
        <v>-1E-4</v>
      </c>
      <c r="D380">
        <v>-8.9999999999999998E-4</v>
      </c>
      <c r="E380">
        <v>0</v>
      </c>
      <c r="F380">
        <v>2.0999999999999999E-3</v>
      </c>
    </row>
    <row r="381" spans="1:6" x14ac:dyDescent="0.55000000000000004">
      <c r="A381" s="68">
        <v>44018</v>
      </c>
      <c r="B381">
        <v>1.6500000000000001E-2</v>
      </c>
      <c r="C381">
        <v>-6.0999999999999995E-3</v>
      </c>
      <c r="D381">
        <v>3.7000000000000002E-3</v>
      </c>
      <c r="E381">
        <v>0</v>
      </c>
      <c r="F381">
        <v>-1.2999999999999999E-3</v>
      </c>
    </row>
    <row r="382" spans="1:6" x14ac:dyDescent="0.55000000000000004">
      <c r="A382" s="68">
        <v>44019</v>
      </c>
      <c r="B382">
        <v>-1.03E-2</v>
      </c>
      <c r="C382">
        <v>-5.1000000000000004E-3</v>
      </c>
      <c r="D382">
        <v>-1.5300000000000001E-2</v>
      </c>
      <c r="E382">
        <v>0</v>
      </c>
      <c r="F382">
        <v>2.63E-2</v>
      </c>
    </row>
    <row r="383" spans="1:6" x14ac:dyDescent="0.55000000000000004">
      <c r="A383" s="68">
        <v>44020</v>
      </c>
      <c r="B383">
        <v>9.1000000000000004E-3</v>
      </c>
      <c r="C383">
        <v>3.0999999999999999E-3</v>
      </c>
      <c r="D383">
        <v>-4.5999999999999999E-3</v>
      </c>
      <c r="E383">
        <v>0</v>
      </c>
      <c r="F383">
        <v>7.9000000000000008E-3</v>
      </c>
    </row>
    <row r="384" spans="1:6" x14ac:dyDescent="0.55000000000000004">
      <c r="A384" s="68">
        <v>44021</v>
      </c>
      <c r="B384">
        <v>-5.3E-3</v>
      </c>
      <c r="C384">
        <v>-9.0000000000000011E-3</v>
      </c>
      <c r="D384">
        <v>-2.5899999999999999E-2</v>
      </c>
      <c r="E384">
        <v>0</v>
      </c>
      <c r="F384">
        <v>2.9900000000000003E-2</v>
      </c>
    </row>
    <row r="385" spans="1:6" x14ac:dyDescent="0.55000000000000004">
      <c r="A385" s="68">
        <v>44022</v>
      </c>
      <c r="B385">
        <v>1.11E-2</v>
      </c>
      <c r="C385">
        <v>-1.2999999999999999E-3</v>
      </c>
      <c r="D385">
        <v>3.0299999999999997E-2</v>
      </c>
      <c r="E385">
        <v>0</v>
      </c>
      <c r="F385">
        <v>-2.6800000000000001E-2</v>
      </c>
    </row>
    <row r="386" spans="1:6" x14ac:dyDescent="0.55000000000000004">
      <c r="A386" s="68">
        <v>44025</v>
      </c>
      <c r="B386">
        <v>-1.2E-2</v>
      </c>
      <c r="C386">
        <v>-7.8000000000000005E-3</v>
      </c>
      <c r="D386">
        <v>1.9900000000000001E-2</v>
      </c>
      <c r="E386">
        <v>0</v>
      </c>
      <c r="F386">
        <v>-1.29E-2</v>
      </c>
    </row>
    <row r="387" spans="1:6" x14ac:dyDescent="0.55000000000000004">
      <c r="A387" s="68">
        <v>44026</v>
      </c>
      <c r="B387">
        <v>1.3500000000000002E-2</v>
      </c>
      <c r="C387">
        <v>3.5999999999999999E-3</v>
      </c>
      <c r="D387">
        <v>-3.4000000000000002E-3</v>
      </c>
      <c r="E387">
        <v>0</v>
      </c>
      <c r="F387">
        <v>7.0999999999999995E-3</v>
      </c>
    </row>
    <row r="388" spans="1:6" x14ac:dyDescent="0.55000000000000004">
      <c r="A388" s="68">
        <v>44027</v>
      </c>
      <c r="B388">
        <v>1.1399999999999999E-2</v>
      </c>
      <c r="C388">
        <v>2.4E-2</v>
      </c>
      <c r="D388">
        <v>1.2800000000000001E-2</v>
      </c>
      <c r="E388">
        <v>0</v>
      </c>
      <c r="F388">
        <v>-3.4500000000000003E-2</v>
      </c>
    </row>
    <row r="389" spans="1:6" x14ac:dyDescent="0.55000000000000004">
      <c r="A389" s="68">
        <v>44028</v>
      </c>
      <c r="B389">
        <v>-3.7000000000000002E-3</v>
      </c>
      <c r="C389">
        <v>-3.7000000000000002E-3</v>
      </c>
      <c r="D389">
        <v>7.9000000000000008E-3</v>
      </c>
      <c r="E389">
        <v>0</v>
      </c>
      <c r="F389">
        <v>4.0999999999999995E-3</v>
      </c>
    </row>
    <row r="390" spans="1:6" x14ac:dyDescent="0.55000000000000004">
      <c r="A390" s="68">
        <v>44029</v>
      </c>
      <c r="B390">
        <v>3.0000000000000001E-3</v>
      </c>
      <c r="C390">
        <v>1.8E-3</v>
      </c>
      <c r="D390">
        <v>-1.41E-2</v>
      </c>
      <c r="E390">
        <v>0</v>
      </c>
      <c r="F390">
        <v>1.8200000000000001E-2</v>
      </c>
    </row>
    <row r="391" spans="1:6" x14ac:dyDescent="0.55000000000000004">
      <c r="A391" s="68">
        <v>44032</v>
      </c>
      <c r="B391">
        <v>1.01E-2</v>
      </c>
      <c r="C391">
        <v>-4.3E-3</v>
      </c>
      <c r="D391">
        <v>-2.3799999999999998E-2</v>
      </c>
      <c r="E391">
        <v>0</v>
      </c>
      <c r="F391">
        <v>2.9399999999999999E-2</v>
      </c>
    </row>
    <row r="392" spans="1:6" x14ac:dyDescent="0.55000000000000004">
      <c r="A392" s="68">
        <v>44033</v>
      </c>
      <c r="B392">
        <v>1.6000000000000001E-3</v>
      </c>
      <c r="C392">
        <v>8.3000000000000001E-3</v>
      </c>
      <c r="D392">
        <v>3.2300000000000002E-2</v>
      </c>
      <c r="E392">
        <v>0</v>
      </c>
      <c r="F392">
        <v>-3.7100000000000001E-2</v>
      </c>
    </row>
    <row r="393" spans="1:6" x14ac:dyDescent="0.55000000000000004">
      <c r="A393" s="68">
        <v>44034</v>
      </c>
      <c r="B393">
        <v>4.8999999999999998E-3</v>
      </c>
      <c r="C393">
        <v>-5.7999999999999996E-3</v>
      </c>
      <c r="D393">
        <v>-3.4000000000000002E-3</v>
      </c>
      <c r="E393">
        <v>0</v>
      </c>
      <c r="F393">
        <v>5.7999999999999996E-3</v>
      </c>
    </row>
    <row r="394" spans="1:6" x14ac:dyDescent="0.55000000000000004">
      <c r="A394" s="68">
        <v>44035</v>
      </c>
      <c r="B394">
        <v>-1.2E-2</v>
      </c>
      <c r="C394">
        <v>7.1999999999999998E-3</v>
      </c>
      <c r="D394">
        <v>1.9199999999999998E-2</v>
      </c>
      <c r="E394">
        <v>0</v>
      </c>
      <c r="F394">
        <v>-1.8000000000000002E-2</v>
      </c>
    </row>
    <row r="395" spans="1:6" x14ac:dyDescent="0.55000000000000004">
      <c r="A395" s="68">
        <v>44036</v>
      </c>
      <c r="B395">
        <v>-7.4999999999999997E-3</v>
      </c>
      <c r="C395">
        <v>-7.9000000000000008E-3</v>
      </c>
      <c r="D395">
        <v>4.5999999999999999E-3</v>
      </c>
      <c r="E395">
        <v>0</v>
      </c>
      <c r="F395">
        <v>-1E-4</v>
      </c>
    </row>
    <row r="396" spans="1:6" x14ac:dyDescent="0.55000000000000004">
      <c r="A396" s="68">
        <v>44039</v>
      </c>
      <c r="B396">
        <v>8.8000000000000005E-3</v>
      </c>
      <c r="C396">
        <v>7.8000000000000005E-3</v>
      </c>
      <c r="D396">
        <v>-1.9400000000000001E-2</v>
      </c>
      <c r="E396">
        <v>0</v>
      </c>
      <c r="F396">
        <v>2.2200000000000001E-2</v>
      </c>
    </row>
    <row r="397" spans="1:6" x14ac:dyDescent="0.55000000000000004">
      <c r="A397" s="68">
        <v>44040</v>
      </c>
      <c r="B397">
        <v>-8.1000000000000013E-3</v>
      </c>
      <c r="C397">
        <v>-6.9999999999999993E-3</v>
      </c>
      <c r="D397">
        <v>9.7000000000000003E-3</v>
      </c>
      <c r="E397">
        <v>0</v>
      </c>
      <c r="F397">
        <v>-8.3999999999999995E-3</v>
      </c>
    </row>
    <row r="398" spans="1:6" x14ac:dyDescent="0.55000000000000004">
      <c r="A398" s="68">
        <v>44041</v>
      </c>
      <c r="B398">
        <v>1.3500000000000002E-2</v>
      </c>
      <c r="C398">
        <v>5.1999999999999998E-3</v>
      </c>
      <c r="D398">
        <v>8.6999999999999994E-3</v>
      </c>
      <c r="E398">
        <v>0</v>
      </c>
      <c r="F398">
        <v>-8.199999999999999E-3</v>
      </c>
    </row>
    <row r="399" spans="1:6" x14ac:dyDescent="0.55000000000000004">
      <c r="A399" s="68">
        <v>44042</v>
      </c>
      <c r="B399">
        <v>-2.8999999999999998E-3</v>
      </c>
      <c r="C399">
        <v>5.0000000000000001E-3</v>
      </c>
      <c r="D399">
        <v>-1.83E-2</v>
      </c>
      <c r="E399">
        <v>0</v>
      </c>
      <c r="F399">
        <v>2.3799999999999998E-2</v>
      </c>
    </row>
    <row r="400" spans="1:6" x14ac:dyDescent="0.55000000000000004">
      <c r="A400" s="68">
        <v>44043</v>
      </c>
      <c r="B400">
        <v>6.0999999999999995E-3</v>
      </c>
      <c r="C400">
        <v>-1.54E-2</v>
      </c>
      <c r="D400">
        <v>-6.5000000000000006E-3</v>
      </c>
      <c r="E400">
        <v>0</v>
      </c>
      <c r="F400">
        <v>1.1699999999999999E-2</v>
      </c>
    </row>
    <row r="401" spans="1:6" x14ac:dyDescent="0.55000000000000004">
      <c r="A401" s="68">
        <v>44046</v>
      </c>
      <c r="B401">
        <v>9.7999999999999997E-3</v>
      </c>
      <c r="C401">
        <v>1.2E-2</v>
      </c>
      <c r="D401">
        <v>-7.9000000000000008E-3</v>
      </c>
      <c r="E401">
        <v>0</v>
      </c>
      <c r="F401">
        <v>1.7500000000000002E-2</v>
      </c>
    </row>
    <row r="402" spans="1:6" x14ac:dyDescent="0.55000000000000004">
      <c r="A402" s="68">
        <v>44047</v>
      </c>
      <c r="B402">
        <v>3.7000000000000002E-3</v>
      </c>
      <c r="C402">
        <v>4.5000000000000005E-3</v>
      </c>
      <c r="D402">
        <v>5.0000000000000001E-4</v>
      </c>
      <c r="E402">
        <v>0</v>
      </c>
      <c r="F402">
        <v>-9.1999999999999998E-3</v>
      </c>
    </row>
    <row r="403" spans="1:6" x14ac:dyDescent="0.55000000000000004">
      <c r="A403" s="68">
        <v>44048</v>
      </c>
      <c r="B403">
        <v>7.8000000000000005E-3</v>
      </c>
      <c r="C403">
        <v>1.01E-2</v>
      </c>
      <c r="D403">
        <v>8.5000000000000006E-3</v>
      </c>
      <c r="E403">
        <v>0</v>
      </c>
      <c r="F403">
        <v>-1.2699999999999999E-2</v>
      </c>
    </row>
    <row r="404" spans="1:6" x14ac:dyDescent="0.55000000000000004">
      <c r="A404" s="68">
        <v>44049</v>
      </c>
      <c r="B404">
        <v>5.3E-3</v>
      </c>
      <c r="C404">
        <v>-4.1999999999999997E-3</v>
      </c>
      <c r="D404">
        <v>-7.9000000000000008E-3</v>
      </c>
      <c r="E404">
        <v>0</v>
      </c>
      <c r="F404">
        <v>3.5999999999999999E-3</v>
      </c>
    </row>
    <row r="405" spans="1:6" x14ac:dyDescent="0.55000000000000004">
      <c r="A405" s="68">
        <v>44050</v>
      </c>
      <c r="B405">
        <v>2.0000000000000001E-4</v>
      </c>
      <c r="C405">
        <v>8.5000000000000006E-3</v>
      </c>
      <c r="D405">
        <v>2.3399999999999997E-2</v>
      </c>
      <c r="E405">
        <v>0</v>
      </c>
      <c r="F405">
        <v>-2.0099999999999996E-2</v>
      </c>
    </row>
    <row r="406" spans="1:6" x14ac:dyDescent="0.55000000000000004">
      <c r="A406" s="68">
        <v>44053</v>
      </c>
      <c r="B406">
        <v>2.3999999999999998E-3</v>
      </c>
      <c r="C406">
        <v>8.1000000000000013E-3</v>
      </c>
      <c r="D406">
        <v>1.66E-2</v>
      </c>
      <c r="E406">
        <v>0</v>
      </c>
      <c r="F406">
        <v>-2.8199999999999999E-2</v>
      </c>
    </row>
    <row r="407" spans="1:6" x14ac:dyDescent="0.55000000000000004">
      <c r="A407" s="68">
        <v>44054</v>
      </c>
      <c r="B407">
        <v>-8.3000000000000001E-3</v>
      </c>
      <c r="C407">
        <v>-3.4000000000000002E-3</v>
      </c>
      <c r="D407">
        <v>1.5700000000000002E-2</v>
      </c>
      <c r="E407">
        <v>0</v>
      </c>
      <c r="F407">
        <v>-2.2099999999999998E-2</v>
      </c>
    </row>
    <row r="408" spans="1:6" x14ac:dyDescent="0.55000000000000004">
      <c r="A408" s="68">
        <v>44055</v>
      </c>
      <c r="B408">
        <v>1.3999999999999999E-2</v>
      </c>
      <c r="C408">
        <v>-4.7999999999999996E-3</v>
      </c>
      <c r="D408">
        <v>-1.3000000000000001E-2</v>
      </c>
      <c r="E408">
        <v>0</v>
      </c>
      <c r="F408">
        <v>1.8700000000000001E-2</v>
      </c>
    </row>
    <row r="409" spans="1:6" x14ac:dyDescent="0.55000000000000004">
      <c r="A409" s="68">
        <v>44056</v>
      </c>
      <c r="B409">
        <v>-1E-4</v>
      </c>
      <c r="C409">
        <v>2.0999999999999999E-3</v>
      </c>
      <c r="D409">
        <v>-1.3000000000000001E-2</v>
      </c>
      <c r="E409">
        <v>0</v>
      </c>
      <c r="F409">
        <v>1.55E-2</v>
      </c>
    </row>
    <row r="410" spans="1:6" x14ac:dyDescent="0.55000000000000004">
      <c r="A410" s="68">
        <v>44057</v>
      </c>
      <c r="B410">
        <v>-4.0000000000000002E-4</v>
      </c>
      <c r="C410">
        <v>-8.9999999999999998E-4</v>
      </c>
      <c r="D410">
        <v>1.03E-2</v>
      </c>
      <c r="E410">
        <v>0</v>
      </c>
      <c r="F410">
        <v>-1.1899999999999999E-2</v>
      </c>
    </row>
    <row r="411" spans="1:6" x14ac:dyDescent="0.55000000000000004">
      <c r="A411" s="68">
        <v>44060</v>
      </c>
      <c r="B411">
        <v>4.5000000000000005E-3</v>
      </c>
      <c r="C411">
        <v>5.7999999999999996E-3</v>
      </c>
      <c r="D411">
        <v>-1.9400000000000001E-2</v>
      </c>
      <c r="E411">
        <v>0</v>
      </c>
      <c r="F411">
        <v>2.3799999999999998E-2</v>
      </c>
    </row>
    <row r="412" spans="1:6" x14ac:dyDescent="0.55000000000000004">
      <c r="A412" s="68">
        <v>44061</v>
      </c>
      <c r="B412">
        <v>2.2000000000000001E-3</v>
      </c>
      <c r="C412">
        <v>-1.06E-2</v>
      </c>
      <c r="D412">
        <v>-1.3899999999999999E-2</v>
      </c>
      <c r="E412">
        <v>0</v>
      </c>
      <c r="F412">
        <v>1.7100000000000001E-2</v>
      </c>
    </row>
    <row r="413" spans="1:6" x14ac:dyDescent="0.55000000000000004">
      <c r="A413" s="68">
        <v>44062</v>
      </c>
      <c r="B413">
        <v>-3.8E-3</v>
      </c>
      <c r="C413">
        <v>4.6999999999999993E-3</v>
      </c>
      <c r="D413">
        <v>8.0000000000000004E-4</v>
      </c>
      <c r="E413">
        <v>0</v>
      </c>
      <c r="F413">
        <v>7.000000000000001E-4</v>
      </c>
    </row>
    <row r="414" spans="1:6" x14ac:dyDescent="0.55000000000000004">
      <c r="A414" s="68">
        <v>44063</v>
      </c>
      <c r="B414">
        <v>3.0999999999999999E-3</v>
      </c>
      <c r="C414">
        <v>-4.8999999999999998E-3</v>
      </c>
      <c r="D414">
        <v>-1.52E-2</v>
      </c>
      <c r="E414">
        <v>0</v>
      </c>
      <c r="F414">
        <v>1.41E-2</v>
      </c>
    </row>
    <row r="415" spans="1:6" x14ac:dyDescent="0.55000000000000004">
      <c r="A415" s="68">
        <v>44064</v>
      </c>
      <c r="B415">
        <v>2.5000000000000001E-3</v>
      </c>
      <c r="C415">
        <v>-1.06E-2</v>
      </c>
      <c r="D415">
        <v>-4.1999999999999997E-3</v>
      </c>
      <c r="E415">
        <v>0</v>
      </c>
      <c r="F415">
        <v>8.6E-3</v>
      </c>
    </row>
    <row r="416" spans="1:6" x14ac:dyDescent="0.55000000000000004">
      <c r="A416" s="68">
        <v>44067</v>
      </c>
      <c r="B416">
        <v>9.1999999999999998E-3</v>
      </c>
      <c r="C416">
        <v>-3.3E-3</v>
      </c>
      <c r="D416">
        <v>2.5600000000000001E-2</v>
      </c>
      <c r="E416">
        <v>0</v>
      </c>
      <c r="F416">
        <v>-3.3099999999999997E-2</v>
      </c>
    </row>
    <row r="417" spans="1:6" x14ac:dyDescent="0.55000000000000004">
      <c r="A417" s="68">
        <v>44068</v>
      </c>
      <c r="B417">
        <v>3.5999999999999999E-3</v>
      </c>
      <c r="C417">
        <v>1.4000000000000002E-3</v>
      </c>
      <c r="D417">
        <v>-6.0999999999999995E-3</v>
      </c>
      <c r="E417">
        <v>0</v>
      </c>
      <c r="F417">
        <v>1.06E-2</v>
      </c>
    </row>
    <row r="418" spans="1:6" x14ac:dyDescent="0.55000000000000004">
      <c r="A418" s="68">
        <v>44069</v>
      </c>
      <c r="B418">
        <v>0.01</v>
      </c>
      <c r="C418">
        <v>-1.11E-2</v>
      </c>
      <c r="D418">
        <v>-1.7399999999999999E-2</v>
      </c>
      <c r="E418">
        <v>0</v>
      </c>
      <c r="F418">
        <v>2.2599999999999999E-2</v>
      </c>
    </row>
    <row r="419" spans="1:6" x14ac:dyDescent="0.55000000000000004">
      <c r="A419" s="68">
        <v>44070</v>
      </c>
      <c r="B419">
        <v>1.8E-3</v>
      </c>
      <c r="C419">
        <v>-3.5999999999999999E-3</v>
      </c>
      <c r="D419">
        <v>9.7999999999999997E-3</v>
      </c>
      <c r="E419">
        <v>0</v>
      </c>
      <c r="F419">
        <v>-2.1299999999999999E-2</v>
      </c>
    </row>
    <row r="420" spans="1:6" x14ac:dyDescent="0.55000000000000004">
      <c r="A420" s="68">
        <v>44071</v>
      </c>
      <c r="B420">
        <v>6.9999999999999993E-3</v>
      </c>
      <c r="C420">
        <v>3.0000000000000001E-3</v>
      </c>
      <c r="D420">
        <v>-2.2000000000000001E-3</v>
      </c>
      <c r="E420">
        <v>0</v>
      </c>
      <c r="F420">
        <v>-9.1000000000000004E-3</v>
      </c>
    </row>
    <row r="421" spans="1:6" x14ac:dyDescent="0.55000000000000004">
      <c r="A421" s="68">
        <v>44074</v>
      </c>
      <c r="B421">
        <v>-4.0000000000000002E-4</v>
      </c>
      <c r="C421">
        <v>-4.4000000000000003E-3</v>
      </c>
      <c r="D421">
        <v>-1.7500000000000002E-2</v>
      </c>
      <c r="E421">
        <v>0</v>
      </c>
      <c r="F421">
        <v>1.7500000000000002E-2</v>
      </c>
    </row>
    <row r="422" spans="1:6" x14ac:dyDescent="0.55000000000000004">
      <c r="A422" s="68">
        <v>44075</v>
      </c>
      <c r="B422">
        <v>9.1999999999999998E-3</v>
      </c>
      <c r="C422">
        <v>4.8999999999999998E-3</v>
      </c>
      <c r="D422">
        <v>-3.3E-3</v>
      </c>
      <c r="E422">
        <v>0</v>
      </c>
      <c r="F422">
        <v>1.34E-2</v>
      </c>
    </row>
    <row r="423" spans="1:6" x14ac:dyDescent="0.55000000000000004">
      <c r="A423" s="68">
        <v>44076</v>
      </c>
      <c r="B423">
        <v>1.2699999999999999E-2</v>
      </c>
      <c r="C423">
        <v>-5.1999999999999998E-3</v>
      </c>
      <c r="D423">
        <v>-4.3E-3</v>
      </c>
      <c r="E423">
        <v>0</v>
      </c>
      <c r="F423">
        <v>-2.8000000000000004E-3</v>
      </c>
    </row>
    <row r="424" spans="1:6" x14ac:dyDescent="0.55000000000000004">
      <c r="A424" s="68">
        <v>44077</v>
      </c>
      <c r="B424">
        <v>-3.7000000000000005E-2</v>
      </c>
      <c r="C424">
        <v>-2.5000000000000001E-3</v>
      </c>
      <c r="D424">
        <v>2.5699999999999997E-2</v>
      </c>
      <c r="E424">
        <v>0</v>
      </c>
      <c r="F424">
        <v>-3.56E-2</v>
      </c>
    </row>
    <row r="425" spans="1:6" x14ac:dyDescent="0.55000000000000004">
      <c r="A425" s="68">
        <v>44078</v>
      </c>
      <c r="B425">
        <v>-8.6999999999999994E-3</v>
      </c>
      <c r="C425">
        <v>-2E-3</v>
      </c>
      <c r="D425">
        <v>2.0899999999999998E-2</v>
      </c>
      <c r="E425">
        <v>0</v>
      </c>
      <c r="F425">
        <v>-2.3199999999999998E-2</v>
      </c>
    </row>
    <row r="426" spans="1:6" x14ac:dyDescent="0.55000000000000004">
      <c r="A426" s="68">
        <v>44082</v>
      </c>
      <c r="B426">
        <v>-2.9100000000000001E-2</v>
      </c>
      <c r="C426">
        <v>6.5000000000000006E-3</v>
      </c>
      <c r="D426">
        <v>-1.8E-3</v>
      </c>
      <c r="E426">
        <v>0</v>
      </c>
      <c r="F426">
        <v>-8.0000000000000004E-4</v>
      </c>
    </row>
    <row r="427" spans="1:6" x14ac:dyDescent="0.55000000000000004">
      <c r="A427" s="68">
        <v>44083</v>
      </c>
      <c r="B427">
        <v>2.07E-2</v>
      </c>
      <c r="C427">
        <v>-1.6000000000000001E-3</v>
      </c>
      <c r="D427">
        <v>-1.9599999999999999E-2</v>
      </c>
      <c r="E427">
        <v>0</v>
      </c>
      <c r="F427">
        <v>3.0099999999999998E-2</v>
      </c>
    </row>
    <row r="428" spans="1:6" x14ac:dyDescent="0.55000000000000004">
      <c r="A428" s="68">
        <v>44084</v>
      </c>
      <c r="B428">
        <v>-1.6399999999999998E-2</v>
      </c>
      <c r="C428">
        <v>3.2000000000000002E-3</v>
      </c>
      <c r="D428">
        <v>-5.0000000000000001E-4</v>
      </c>
      <c r="E428">
        <v>0</v>
      </c>
      <c r="F428">
        <v>3.4999999999999996E-3</v>
      </c>
    </row>
    <row r="429" spans="1:6" x14ac:dyDescent="0.55000000000000004">
      <c r="A429" s="68">
        <v>44085</v>
      </c>
      <c r="B429">
        <v>-5.9999999999999995E-4</v>
      </c>
      <c r="C429">
        <v>-8.3999999999999995E-3</v>
      </c>
      <c r="D429">
        <v>9.1000000000000004E-3</v>
      </c>
      <c r="E429">
        <v>0</v>
      </c>
      <c r="F429">
        <v>-4.5999999999999999E-3</v>
      </c>
    </row>
    <row r="430" spans="1:6" x14ac:dyDescent="0.55000000000000004">
      <c r="A430" s="68">
        <v>44088</v>
      </c>
      <c r="B430">
        <v>1.5900000000000001E-2</v>
      </c>
      <c r="C430">
        <v>1.1399999999999999E-2</v>
      </c>
      <c r="D430">
        <v>-7.8000000000000005E-3</v>
      </c>
      <c r="E430">
        <v>0</v>
      </c>
      <c r="F430">
        <v>-2.0000000000000001E-4</v>
      </c>
    </row>
    <row r="431" spans="1:6" x14ac:dyDescent="0.55000000000000004">
      <c r="A431" s="68">
        <v>44089</v>
      </c>
      <c r="B431">
        <v>5.6999999999999993E-3</v>
      </c>
      <c r="C431">
        <v>-2.8000000000000004E-3</v>
      </c>
      <c r="D431">
        <v>-1.4199999999999999E-2</v>
      </c>
      <c r="E431">
        <v>0</v>
      </c>
      <c r="F431">
        <v>1.1399999999999999E-2</v>
      </c>
    </row>
    <row r="432" spans="1:6" x14ac:dyDescent="0.55000000000000004">
      <c r="A432" s="68">
        <v>44090</v>
      </c>
      <c r="B432">
        <v>-3.9000000000000003E-3</v>
      </c>
      <c r="C432">
        <v>7.0999999999999995E-3</v>
      </c>
      <c r="D432">
        <v>1.34E-2</v>
      </c>
      <c r="E432">
        <v>0</v>
      </c>
      <c r="F432">
        <v>-2.4900000000000002E-2</v>
      </c>
    </row>
    <row r="433" spans="1:6" x14ac:dyDescent="0.55000000000000004">
      <c r="A433" s="68">
        <v>44091</v>
      </c>
      <c r="B433">
        <v>-8.5000000000000006E-3</v>
      </c>
      <c r="C433">
        <v>3.7000000000000002E-3</v>
      </c>
      <c r="D433">
        <v>1.9E-3</v>
      </c>
      <c r="E433">
        <v>0</v>
      </c>
      <c r="F433">
        <v>-5.0000000000000001E-3</v>
      </c>
    </row>
    <row r="434" spans="1:6" x14ac:dyDescent="0.55000000000000004">
      <c r="A434" s="68">
        <v>44092</v>
      </c>
      <c r="B434">
        <v>-8.8000000000000005E-3</v>
      </c>
      <c r="C434">
        <v>7.4999999999999997E-3</v>
      </c>
      <c r="D434">
        <v>-1.8E-3</v>
      </c>
      <c r="E434">
        <v>0</v>
      </c>
      <c r="F434">
        <v>9.300000000000001E-3</v>
      </c>
    </row>
    <row r="435" spans="1:6" x14ac:dyDescent="0.55000000000000004">
      <c r="A435" s="68">
        <v>44095</v>
      </c>
      <c r="B435">
        <v>-1.0800000000000001E-2</v>
      </c>
      <c r="C435">
        <v>-1.9099999999999999E-2</v>
      </c>
      <c r="D435">
        <v>-1.9099999999999999E-2</v>
      </c>
      <c r="E435">
        <v>0</v>
      </c>
      <c r="F435">
        <v>2.9100000000000001E-2</v>
      </c>
    </row>
    <row r="436" spans="1:6" x14ac:dyDescent="0.55000000000000004">
      <c r="A436" s="68">
        <v>44096</v>
      </c>
      <c r="B436">
        <v>1.0200000000000001E-2</v>
      </c>
      <c r="C436">
        <v>-1.1999999999999999E-3</v>
      </c>
      <c r="D436">
        <v>-1.6500000000000001E-2</v>
      </c>
      <c r="E436">
        <v>0</v>
      </c>
      <c r="F436">
        <v>1.9E-2</v>
      </c>
    </row>
    <row r="437" spans="1:6" x14ac:dyDescent="0.55000000000000004">
      <c r="A437" s="68">
        <v>44097</v>
      </c>
      <c r="B437">
        <v>-2.4799999999999999E-2</v>
      </c>
      <c r="C437">
        <v>-6.8999999999999999E-3</v>
      </c>
      <c r="D437">
        <v>1.7000000000000001E-3</v>
      </c>
      <c r="E437">
        <v>0</v>
      </c>
      <c r="F437">
        <v>2.8999999999999998E-3</v>
      </c>
    </row>
    <row r="438" spans="1:6" x14ac:dyDescent="0.55000000000000004">
      <c r="A438" s="68">
        <v>44098</v>
      </c>
      <c r="B438">
        <v>2.5000000000000001E-3</v>
      </c>
      <c r="C438">
        <v>-2.0999999999999999E-3</v>
      </c>
      <c r="D438">
        <v>3.2000000000000002E-3</v>
      </c>
      <c r="E438">
        <v>0</v>
      </c>
      <c r="F438">
        <v>-5.9999999999999995E-4</v>
      </c>
    </row>
    <row r="439" spans="1:6" x14ac:dyDescent="0.55000000000000004">
      <c r="A439" s="68">
        <v>44099</v>
      </c>
      <c r="B439">
        <v>1.72E-2</v>
      </c>
      <c r="C439">
        <v>1.2999999999999999E-3</v>
      </c>
      <c r="D439">
        <v>-1.3500000000000002E-2</v>
      </c>
      <c r="E439">
        <v>0</v>
      </c>
      <c r="F439">
        <v>7.1999999999999998E-3</v>
      </c>
    </row>
    <row r="440" spans="1:6" x14ac:dyDescent="0.55000000000000004">
      <c r="A440" s="68">
        <v>44102</v>
      </c>
      <c r="B440">
        <v>1.66E-2</v>
      </c>
      <c r="C440">
        <v>7.0999999999999995E-3</v>
      </c>
      <c r="D440">
        <v>1.0200000000000001E-2</v>
      </c>
      <c r="E440">
        <v>0</v>
      </c>
      <c r="F440">
        <v>-8.3999999999999995E-3</v>
      </c>
    </row>
    <row r="441" spans="1:6" x14ac:dyDescent="0.55000000000000004">
      <c r="A441" s="68">
        <v>44103</v>
      </c>
      <c r="B441">
        <v>-4.1999999999999997E-3</v>
      </c>
      <c r="C441">
        <v>7.4999999999999997E-3</v>
      </c>
      <c r="D441">
        <v>-1.3000000000000001E-2</v>
      </c>
      <c r="E441">
        <v>0</v>
      </c>
      <c r="F441">
        <v>1.6399999999999998E-2</v>
      </c>
    </row>
    <row r="442" spans="1:6" x14ac:dyDescent="0.55000000000000004">
      <c r="A442" s="68">
        <v>44104</v>
      </c>
      <c r="B442">
        <v>7.9000000000000008E-3</v>
      </c>
      <c r="C442">
        <v>-6.8999999999999999E-3</v>
      </c>
      <c r="D442">
        <v>1.8E-3</v>
      </c>
      <c r="E442">
        <v>0</v>
      </c>
      <c r="F442">
        <v>1.5E-3</v>
      </c>
    </row>
    <row r="443" spans="1:6" x14ac:dyDescent="0.55000000000000004">
      <c r="A443" s="68">
        <v>44105</v>
      </c>
      <c r="B443">
        <v>7.9000000000000008E-3</v>
      </c>
      <c r="C443">
        <v>1.06E-2</v>
      </c>
      <c r="D443">
        <v>-5.6999999999999993E-3</v>
      </c>
      <c r="E443">
        <v>0</v>
      </c>
      <c r="F443">
        <v>1.1699999999999999E-2</v>
      </c>
    </row>
    <row r="444" spans="1:6" x14ac:dyDescent="0.55000000000000004">
      <c r="A444" s="68">
        <v>44106</v>
      </c>
      <c r="B444">
        <v>-9.5999999999999992E-3</v>
      </c>
      <c r="C444">
        <v>1.0800000000000001E-2</v>
      </c>
      <c r="D444">
        <v>2.4399999999999998E-2</v>
      </c>
      <c r="E444">
        <v>0</v>
      </c>
      <c r="F444">
        <v>-2.6600000000000002E-2</v>
      </c>
    </row>
    <row r="445" spans="1:6" x14ac:dyDescent="0.55000000000000004">
      <c r="A445" s="68">
        <v>44109</v>
      </c>
      <c r="B445">
        <v>1.9299999999999998E-2</v>
      </c>
      <c r="C445">
        <v>9.8999999999999991E-3</v>
      </c>
      <c r="D445">
        <v>-1E-3</v>
      </c>
      <c r="E445">
        <v>0</v>
      </c>
      <c r="F445">
        <v>6.1999999999999998E-3</v>
      </c>
    </row>
    <row r="446" spans="1:6" x14ac:dyDescent="0.55000000000000004">
      <c r="A446" s="68">
        <v>44110</v>
      </c>
      <c r="B446">
        <v>-1.2800000000000001E-2</v>
      </c>
      <c r="C446">
        <v>7.6E-3</v>
      </c>
      <c r="D446">
        <v>2.3999999999999998E-3</v>
      </c>
      <c r="E446">
        <v>0</v>
      </c>
      <c r="F446">
        <v>-1.2999999999999999E-3</v>
      </c>
    </row>
    <row r="447" spans="1:6" x14ac:dyDescent="0.55000000000000004">
      <c r="A447" s="68">
        <v>44111</v>
      </c>
      <c r="B447">
        <v>1.84E-2</v>
      </c>
      <c r="C447">
        <v>4.5999999999999999E-3</v>
      </c>
      <c r="D447">
        <v>2.3999999999999998E-3</v>
      </c>
      <c r="E447">
        <v>0</v>
      </c>
      <c r="F447">
        <v>1E-3</v>
      </c>
    </row>
    <row r="448" spans="1:6" x14ac:dyDescent="0.55000000000000004">
      <c r="A448" s="68">
        <v>44112</v>
      </c>
      <c r="B448">
        <v>8.0000000000000002E-3</v>
      </c>
      <c r="C448">
        <v>1E-4</v>
      </c>
      <c r="D448">
        <v>0.01</v>
      </c>
      <c r="E448">
        <v>0</v>
      </c>
      <c r="F448">
        <v>-1.9099999999999999E-2</v>
      </c>
    </row>
    <row r="449" spans="1:6" x14ac:dyDescent="0.55000000000000004">
      <c r="A449" s="68">
        <v>44113</v>
      </c>
      <c r="B449">
        <v>9.300000000000001E-3</v>
      </c>
      <c r="C449">
        <v>1E-4</v>
      </c>
      <c r="D449">
        <v>-1.4199999999999999E-2</v>
      </c>
      <c r="E449">
        <v>0</v>
      </c>
      <c r="F449">
        <v>0.02</v>
      </c>
    </row>
    <row r="450" spans="1:6" x14ac:dyDescent="0.55000000000000004">
      <c r="A450" s="68">
        <v>44116</v>
      </c>
      <c r="B450">
        <v>1.5300000000000001E-2</v>
      </c>
      <c r="C450">
        <v>-8.199999999999999E-3</v>
      </c>
      <c r="D450">
        <v>-1.4000000000000002E-3</v>
      </c>
      <c r="E450">
        <v>0</v>
      </c>
      <c r="F450">
        <v>3.5999999999999999E-3</v>
      </c>
    </row>
    <row r="451" spans="1:6" x14ac:dyDescent="0.55000000000000004">
      <c r="A451" s="68">
        <v>44117</v>
      </c>
      <c r="B451">
        <v>-4.0999999999999995E-3</v>
      </c>
      <c r="C451">
        <v>1.9E-3</v>
      </c>
      <c r="D451">
        <v>-1.6899999999999998E-2</v>
      </c>
      <c r="E451">
        <v>0</v>
      </c>
      <c r="F451">
        <v>2.3300000000000001E-2</v>
      </c>
    </row>
    <row r="452" spans="1:6" x14ac:dyDescent="0.55000000000000004">
      <c r="A452" s="68">
        <v>44118</v>
      </c>
      <c r="B452">
        <v>-6.5000000000000006E-3</v>
      </c>
      <c r="C452">
        <v>1E-3</v>
      </c>
      <c r="D452">
        <v>5.9999999999999995E-4</v>
      </c>
      <c r="E452">
        <v>0</v>
      </c>
      <c r="F452">
        <v>-3.5999999999999999E-3</v>
      </c>
    </row>
    <row r="453" spans="1:6" x14ac:dyDescent="0.55000000000000004">
      <c r="A453" s="68">
        <v>44119</v>
      </c>
      <c r="B453">
        <v>-8.0000000000000004E-4</v>
      </c>
      <c r="C453">
        <v>8.8000000000000005E-3</v>
      </c>
      <c r="D453">
        <v>1.1200000000000002E-2</v>
      </c>
      <c r="E453">
        <v>0</v>
      </c>
      <c r="F453">
        <v>-9.4999999999999998E-3</v>
      </c>
    </row>
    <row r="454" spans="1:6" x14ac:dyDescent="0.55000000000000004">
      <c r="A454" s="68">
        <v>44120</v>
      </c>
      <c r="B454">
        <v>-5.9999999999999995E-4</v>
      </c>
      <c r="C454">
        <v>-2.0999999999999999E-3</v>
      </c>
      <c r="D454">
        <v>5.9999999999999995E-4</v>
      </c>
      <c r="E454">
        <v>0</v>
      </c>
      <c r="F454">
        <v>7.000000000000001E-4</v>
      </c>
    </row>
    <row r="455" spans="1:6" x14ac:dyDescent="0.55000000000000004">
      <c r="A455" s="68">
        <v>44123</v>
      </c>
      <c r="B455">
        <v>-1.5300000000000001E-2</v>
      </c>
      <c r="C455">
        <v>3.5999999999999999E-3</v>
      </c>
      <c r="D455">
        <v>2.8000000000000004E-3</v>
      </c>
      <c r="E455">
        <v>0</v>
      </c>
      <c r="F455">
        <v>-3.7000000000000002E-3</v>
      </c>
    </row>
    <row r="456" spans="1:6" x14ac:dyDescent="0.55000000000000004">
      <c r="A456" s="68">
        <v>44124</v>
      </c>
      <c r="B456">
        <v>3.4000000000000002E-3</v>
      </c>
      <c r="C456">
        <v>-2.5000000000000001E-3</v>
      </c>
      <c r="D456">
        <v>1.2800000000000001E-2</v>
      </c>
      <c r="E456">
        <v>0</v>
      </c>
      <c r="F456">
        <v>-1.1699999999999999E-2</v>
      </c>
    </row>
    <row r="457" spans="1:6" x14ac:dyDescent="0.55000000000000004">
      <c r="A457" s="68">
        <v>44125</v>
      </c>
      <c r="B457">
        <v>-3.5999999999999999E-3</v>
      </c>
      <c r="C457">
        <v>-4.3E-3</v>
      </c>
      <c r="D457">
        <v>3.0000000000000001E-3</v>
      </c>
      <c r="E457">
        <v>0</v>
      </c>
      <c r="F457">
        <v>-5.6000000000000008E-3</v>
      </c>
    </row>
    <row r="458" spans="1:6" x14ac:dyDescent="0.55000000000000004">
      <c r="A458" s="68">
        <v>44126</v>
      </c>
      <c r="B458">
        <v>6.7000000000000002E-3</v>
      </c>
      <c r="C458">
        <v>5.8999999999999999E-3</v>
      </c>
      <c r="D458">
        <v>1.0700000000000001E-2</v>
      </c>
      <c r="E458">
        <v>0</v>
      </c>
      <c r="F458">
        <v>-2.81E-2</v>
      </c>
    </row>
    <row r="459" spans="1:6" x14ac:dyDescent="0.55000000000000004">
      <c r="A459" s="68">
        <v>44127</v>
      </c>
      <c r="B459">
        <v>3.8E-3</v>
      </c>
      <c r="C459">
        <v>4.3E-3</v>
      </c>
      <c r="D459">
        <v>5.0000000000000001E-4</v>
      </c>
      <c r="E459">
        <v>0</v>
      </c>
      <c r="F459">
        <v>1.1000000000000001E-3</v>
      </c>
    </row>
    <row r="460" spans="1:6" x14ac:dyDescent="0.55000000000000004">
      <c r="A460" s="68">
        <v>44130</v>
      </c>
      <c r="B460">
        <v>-1.8500000000000003E-2</v>
      </c>
      <c r="C460">
        <v>-2.8000000000000004E-3</v>
      </c>
      <c r="D460">
        <v>-3.9000000000000003E-3</v>
      </c>
      <c r="E460">
        <v>0</v>
      </c>
      <c r="F460">
        <v>1.0700000000000001E-2</v>
      </c>
    </row>
    <row r="461" spans="1:6" x14ac:dyDescent="0.55000000000000004">
      <c r="A461" s="68">
        <v>44131</v>
      </c>
      <c r="B461">
        <v>-2.3E-3</v>
      </c>
      <c r="C461">
        <v>-4.0000000000000002E-4</v>
      </c>
      <c r="D461">
        <v>-2.3599999999999999E-2</v>
      </c>
      <c r="E461">
        <v>0</v>
      </c>
      <c r="F461">
        <v>2.7699999999999999E-2</v>
      </c>
    </row>
    <row r="462" spans="1:6" x14ac:dyDescent="0.55000000000000004">
      <c r="A462" s="68">
        <v>44132</v>
      </c>
      <c r="B462">
        <v>-3.4099999999999998E-2</v>
      </c>
      <c r="C462">
        <v>5.9999999999999995E-4</v>
      </c>
      <c r="D462">
        <v>5.6999999999999993E-3</v>
      </c>
      <c r="E462">
        <v>0</v>
      </c>
      <c r="F462">
        <v>1.7000000000000001E-3</v>
      </c>
    </row>
    <row r="463" spans="1:6" x14ac:dyDescent="0.55000000000000004">
      <c r="A463" s="68">
        <v>44133</v>
      </c>
      <c r="B463">
        <v>1.1299999999999999E-2</v>
      </c>
      <c r="C463">
        <v>1.7000000000000001E-3</v>
      </c>
      <c r="D463">
        <v>2.2000000000000001E-3</v>
      </c>
      <c r="E463">
        <v>0</v>
      </c>
      <c r="F463">
        <v>-1.1200000000000002E-2</v>
      </c>
    </row>
    <row r="464" spans="1:6" x14ac:dyDescent="0.55000000000000004">
      <c r="A464" s="68">
        <v>44134</v>
      </c>
      <c r="B464">
        <v>-1.4499999999999999E-2</v>
      </c>
      <c r="C464">
        <v>-7.9000000000000008E-3</v>
      </c>
      <c r="D464">
        <v>1.8500000000000003E-2</v>
      </c>
      <c r="E464">
        <v>0</v>
      </c>
      <c r="F464">
        <v>-2.3599999999999999E-2</v>
      </c>
    </row>
    <row r="465" spans="1:6" x14ac:dyDescent="0.55000000000000004">
      <c r="A465" s="68">
        <v>44137</v>
      </c>
      <c r="B465">
        <v>1.1699999999999999E-2</v>
      </c>
      <c r="C465">
        <v>4.5000000000000005E-3</v>
      </c>
      <c r="D465">
        <v>9.7999999999999997E-3</v>
      </c>
      <c r="E465">
        <v>0</v>
      </c>
      <c r="F465">
        <v>-1.3600000000000001E-2</v>
      </c>
    </row>
    <row r="466" spans="1:6" x14ac:dyDescent="0.55000000000000004">
      <c r="A466" s="68">
        <v>44138</v>
      </c>
      <c r="B466">
        <v>1.9299999999999998E-2</v>
      </c>
      <c r="C466">
        <v>9.3999999999999986E-3</v>
      </c>
      <c r="D466">
        <v>-2.0999999999999999E-3</v>
      </c>
      <c r="E466">
        <v>0</v>
      </c>
      <c r="F466">
        <v>2.3E-3</v>
      </c>
    </row>
    <row r="467" spans="1:6" x14ac:dyDescent="0.55000000000000004">
      <c r="A467" s="68">
        <v>44139</v>
      </c>
      <c r="B467">
        <v>2.2499999999999999E-2</v>
      </c>
      <c r="C467">
        <v>-1.43E-2</v>
      </c>
      <c r="D467">
        <v>-4.8899999999999999E-2</v>
      </c>
      <c r="E467">
        <v>0</v>
      </c>
      <c r="F467">
        <v>4.7899999999999998E-2</v>
      </c>
    </row>
    <row r="468" spans="1:6" x14ac:dyDescent="0.55000000000000004">
      <c r="A468" s="68">
        <v>44140</v>
      </c>
      <c r="B468">
        <v>2.1299999999999999E-2</v>
      </c>
      <c r="C468">
        <v>0.01</v>
      </c>
      <c r="D468">
        <v>4.8999999999999998E-3</v>
      </c>
      <c r="E468">
        <v>0</v>
      </c>
      <c r="F468">
        <v>-1.2999999999999999E-3</v>
      </c>
    </row>
    <row r="469" spans="1:6" x14ac:dyDescent="0.55000000000000004">
      <c r="A469" s="68">
        <v>44141</v>
      </c>
      <c r="B469">
        <v>1E-4</v>
      </c>
      <c r="C469">
        <v>-8.3000000000000001E-3</v>
      </c>
      <c r="D469">
        <v>-9.4999999999999998E-3</v>
      </c>
      <c r="E469">
        <v>0</v>
      </c>
      <c r="F469">
        <v>1.01E-2</v>
      </c>
    </row>
    <row r="470" spans="1:6" x14ac:dyDescent="0.55000000000000004">
      <c r="A470" s="68">
        <v>44144</v>
      </c>
      <c r="B470">
        <v>8.199999999999999E-3</v>
      </c>
      <c r="C470">
        <v>6.9999999999999993E-3</v>
      </c>
      <c r="D470">
        <v>6.7000000000000004E-2</v>
      </c>
      <c r="E470">
        <v>0</v>
      </c>
      <c r="F470">
        <v>-0.1431</v>
      </c>
    </row>
    <row r="471" spans="1:6" x14ac:dyDescent="0.55000000000000004">
      <c r="A471" s="68">
        <v>44145</v>
      </c>
      <c r="B471">
        <v>-1.7000000000000001E-3</v>
      </c>
      <c r="C471">
        <v>1.47E-2</v>
      </c>
      <c r="D471">
        <v>2.1700000000000001E-2</v>
      </c>
      <c r="E471">
        <v>0</v>
      </c>
      <c r="F471">
        <v>-1.9799999999999998E-2</v>
      </c>
    </row>
    <row r="472" spans="1:6" x14ac:dyDescent="0.55000000000000004">
      <c r="A472" s="68">
        <v>44146</v>
      </c>
      <c r="B472">
        <v>8.8000000000000005E-3</v>
      </c>
      <c r="C472">
        <v>-5.5000000000000005E-3</v>
      </c>
      <c r="D472">
        <v>-1.7500000000000002E-2</v>
      </c>
      <c r="E472">
        <v>0</v>
      </c>
      <c r="F472">
        <v>3.3700000000000001E-2</v>
      </c>
    </row>
    <row r="473" spans="1:6" x14ac:dyDescent="0.55000000000000004">
      <c r="A473" s="68">
        <v>44147</v>
      </c>
      <c r="B473">
        <v>-9.3999999999999986E-3</v>
      </c>
      <c r="C473">
        <v>-2.3E-3</v>
      </c>
      <c r="D473">
        <v>-1.18E-2</v>
      </c>
      <c r="E473">
        <v>0</v>
      </c>
      <c r="F473">
        <v>1.8200000000000001E-2</v>
      </c>
    </row>
    <row r="474" spans="1:6" x14ac:dyDescent="0.55000000000000004">
      <c r="A474" s="68">
        <v>44148</v>
      </c>
      <c r="B474">
        <v>1.3100000000000001E-2</v>
      </c>
      <c r="C474">
        <v>5.7999999999999996E-3</v>
      </c>
      <c r="D474">
        <v>1.1299999999999999E-2</v>
      </c>
      <c r="E474">
        <v>0</v>
      </c>
      <c r="F474">
        <v>-2.12E-2</v>
      </c>
    </row>
    <row r="475" spans="1:6" x14ac:dyDescent="0.55000000000000004">
      <c r="A475" s="68">
        <v>44151</v>
      </c>
      <c r="B475">
        <v>1.2199999999999999E-2</v>
      </c>
      <c r="C475">
        <v>7.4000000000000003E-3</v>
      </c>
      <c r="D475">
        <v>1.9099999999999999E-2</v>
      </c>
      <c r="E475">
        <v>0</v>
      </c>
      <c r="F475">
        <v>-3.2799999999999996E-2</v>
      </c>
    </row>
    <row r="476" spans="1:6" x14ac:dyDescent="0.55000000000000004">
      <c r="A476" s="68">
        <v>44152</v>
      </c>
      <c r="B476">
        <v>-1.9E-3</v>
      </c>
      <c r="C476">
        <v>6.0999999999999995E-3</v>
      </c>
      <c r="D476">
        <v>2.0000000000000001E-4</v>
      </c>
      <c r="E476">
        <v>0</v>
      </c>
      <c r="F476">
        <v>-2.7000000000000001E-3</v>
      </c>
    </row>
    <row r="477" spans="1:6" x14ac:dyDescent="0.55000000000000004">
      <c r="A477" s="68">
        <v>44153</v>
      </c>
      <c r="B477">
        <v>-9.300000000000001E-3</v>
      </c>
      <c r="C477">
        <v>-1E-4</v>
      </c>
      <c r="D477">
        <v>0</v>
      </c>
      <c r="E477">
        <v>0</v>
      </c>
      <c r="F477">
        <v>2.3E-3</v>
      </c>
    </row>
    <row r="478" spans="1:6" x14ac:dyDescent="0.55000000000000004">
      <c r="A478" s="68">
        <v>44154</v>
      </c>
      <c r="B478">
        <v>5.8999999999999999E-3</v>
      </c>
      <c r="C478">
        <v>4.8999999999999998E-3</v>
      </c>
      <c r="D478">
        <v>-7.1999999999999998E-3</v>
      </c>
      <c r="E478">
        <v>0</v>
      </c>
      <c r="F478">
        <v>3.7000000000000002E-3</v>
      </c>
    </row>
    <row r="479" spans="1:6" x14ac:dyDescent="0.55000000000000004">
      <c r="A479" s="68">
        <v>44155</v>
      </c>
      <c r="B479">
        <v>-5.1000000000000004E-3</v>
      </c>
      <c r="C479">
        <v>6.9999999999999993E-3</v>
      </c>
      <c r="D479">
        <v>-6.0999999999999995E-3</v>
      </c>
      <c r="E479">
        <v>0</v>
      </c>
      <c r="F479">
        <v>7.0999999999999995E-3</v>
      </c>
    </row>
    <row r="480" spans="1:6" x14ac:dyDescent="0.55000000000000004">
      <c r="A480" s="68">
        <v>44158</v>
      </c>
      <c r="B480">
        <v>8.3000000000000001E-3</v>
      </c>
      <c r="C480">
        <v>8.5000000000000006E-3</v>
      </c>
      <c r="D480">
        <v>1.55E-2</v>
      </c>
      <c r="E480">
        <v>0</v>
      </c>
      <c r="F480">
        <v>-2.7099999999999999E-2</v>
      </c>
    </row>
    <row r="481" spans="1:6" x14ac:dyDescent="0.55000000000000004">
      <c r="A481" s="68">
        <v>44159</v>
      </c>
      <c r="B481">
        <v>1.5600000000000001E-2</v>
      </c>
      <c r="C481">
        <v>-1.5E-3</v>
      </c>
      <c r="D481">
        <v>2.7300000000000001E-2</v>
      </c>
      <c r="E481">
        <v>0</v>
      </c>
      <c r="F481">
        <v>-3.8199999999999998E-2</v>
      </c>
    </row>
    <row r="482" spans="1:6" x14ac:dyDescent="0.55000000000000004">
      <c r="A482" s="68">
        <v>44160</v>
      </c>
      <c r="B482">
        <v>2.9999999999999997E-4</v>
      </c>
      <c r="C482">
        <v>1E-4</v>
      </c>
      <c r="D482">
        <v>-1.2699999999999999E-2</v>
      </c>
      <c r="E482">
        <v>0</v>
      </c>
      <c r="F482">
        <v>1.5100000000000001E-2</v>
      </c>
    </row>
    <row r="483" spans="1:6" x14ac:dyDescent="0.55000000000000004">
      <c r="A483" s="68">
        <v>44162</v>
      </c>
      <c r="B483">
        <v>4.3E-3</v>
      </c>
      <c r="C483">
        <v>4.5000000000000005E-3</v>
      </c>
      <c r="D483">
        <v>-1.6399999999999998E-2</v>
      </c>
      <c r="E483">
        <v>0</v>
      </c>
      <c r="F483">
        <v>1.7899999999999999E-2</v>
      </c>
    </row>
    <row r="484" spans="1:6" x14ac:dyDescent="0.55000000000000004">
      <c r="A484" s="68">
        <v>44165</v>
      </c>
      <c r="B484">
        <v>-5.3E-3</v>
      </c>
      <c r="C484">
        <v>-9.7999999999999997E-3</v>
      </c>
      <c r="D484">
        <v>-2.0499999999999997E-2</v>
      </c>
      <c r="E484">
        <v>0</v>
      </c>
      <c r="F484">
        <v>3.04E-2</v>
      </c>
    </row>
    <row r="485" spans="1:6" x14ac:dyDescent="0.55000000000000004">
      <c r="A485" s="68">
        <v>44166</v>
      </c>
      <c r="B485">
        <v>9.7999999999999997E-3</v>
      </c>
      <c r="C485">
        <v>-2.3E-3</v>
      </c>
      <c r="D485">
        <v>5.4000000000000003E-3</v>
      </c>
      <c r="E485">
        <v>0</v>
      </c>
      <c r="F485">
        <v>-8.1000000000000013E-3</v>
      </c>
    </row>
    <row r="486" spans="1:6" x14ac:dyDescent="0.55000000000000004">
      <c r="A486" s="68">
        <v>44167</v>
      </c>
      <c r="B486">
        <v>1.1000000000000001E-3</v>
      </c>
      <c r="C486">
        <v>-8.9999999999999998E-4</v>
      </c>
      <c r="D486">
        <v>1.0500000000000001E-2</v>
      </c>
      <c r="E486">
        <v>0</v>
      </c>
      <c r="F486">
        <v>-2.2799999999999997E-2</v>
      </c>
    </row>
    <row r="487" spans="1:6" x14ac:dyDescent="0.55000000000000004">
      <c r="A487" s="68">
        <v>44168</v>
      </c>
      <c r="B487">
        <v>1.8E-3</v>
      </c>
      <c r="C487">
        <v>4.5999999999999999E-3</v>
      </c>
      <c r="D487">
        <v>-5.0000000000000001E-4</v>
      </c>
      <c r="E487">
        <v>0</v>
      </c>
      <c r="F487">
        <v>-5.6000000000000008E-3</v>
      </c>
    </row>
    <row r="488" spans="1:6" x14ac:dyDescent="0.55000000000000004">
      <c r="A488" s="68">
        <v>44169</v>
      </c>
      <c r="B488">
        <v>1.0200000000000001E-2</v>
      </c>
      <c r="C488">
        <v>1.3999999999999999E-2</v>
      </c>
      <c r="D488">
        <v>8.5000000000000006E-3</v>
      </c>
      <c r="E488">
        <v>0</v>
      </c>
      <c r="F488">
        <v>-1.83E-2</v>
      </c>
    </row>
    <row r="489" spans="1:6" x14ac:dyDescent="0.55000000000000004">
      <c r="A489" s="68">
        <v>44172</v>
      </c>
      <c r="B489">
        <v>2.9999999999999997E-4</v>
      </c>
      <c r="C489">
        <v>2.2000000000000001E-3</v>
      </c>
      <c r="D489">
        <v>-1.01E-2</v>
      </c>
      <c r="E489">
        <v>0</v>
      </c>
      <c r="F489">
        <v>1.5300000000000001E-2</v>
      </c>
    </row>
    <row r="490" spans="1:6" x14ac:dyDescent="0.55000000000000004">
      <c r="A490" s="68">
        <v>44173</v>
      </c>
      <c r="B490">
        <v>4.6999999999999993E-3</v>
      </c>
      <c r="C490">
        <v>9.7000000000000003E-3</v>
      </c>
      <c r="D490">
        <v>-7.4999999999999997E-3</v>
      </c>
      <c r="E490">
        <v>0</v>
      </c>
      <c r="F490">
        <v>1.9E-3</v>
      </c>
    </row>
    <row r="491" spans="1:6" x14ac:dyDescent="0.55000000000000004">
      <c r="A491" s="68">
        <v>44174</v>
      </c>
      <c r="B491">
        <v>-1.03E-2</v>
      </c>
      <c r="C491">
        <v>-5.9999999999999995E-4</v>
      </c>
      <c r="D491">
        <v>1.34E-2</v>
      </c>
      <c r="E491">
        <v>0</v>
      </c>
      <c r="F491">
        <v>-1.41E-2</v>
      </c>
    </row>
    <row r="492" spans="1:6" x14ac:dyDescent="0.55000000000000004">
      <c r="A492" s="68">
        <v>44175</v>
      </c>
      <c r="B492">
        <v>2.3999999999999998E-3</v>
      </c>
      <c r="C492">
        <v>1.09E-2</v>
      </c>
      <c r="D492">
        <v>-4.6999999999999993E-3</v>
      </c>
      <c r="E492">
        <v>0</v>
      </c>
      <c r="F492">
        <v>-1.8E-3</v>
      </c>
    </row>
    <row r="493" spans="1:6" x14ac:dyDescent="0.55000000000000004">
      <c r="A493" s="68">
        <v>44176</v>
      </c>
      <c r="B493">
        <v>-2E-3</v>
      </c>
      <c r="C493">
        <v>-3.5999999999999999E-3</v>
      </c>
      <c r="D493">
        <v>-7.1999999999999998E-3</v>
      </c>
      <c r="E493">
        <v>0</v>
      </c>
      <c r="F493">
        <v>6.5000000000000006E-3</v>
      </c>
    </row>
    <row r="494" spans="1:6" x14ac:dyDescent="0.55000000000000004">
      <c r="A494" s="68">
        <v>44179</v>
      </c>
      <c r="B494">
        <v>-2.8000000000000004E-3</v>
      </c>
      <c r="C494">
        <v>6.0000000000000001E-3</v>
      </c>
      <c r="D494">
        <v>-1.54E-2</v>
      </c>
      <c r="E494">
        <v>0</v>
      </c>
      <c r="F494">
        <v>1.09E-2</v>
      </c>
    </row>
    <row r="495" spans="1:6" x14ac:dyDescent="0.55000000000000004">
      <c r="A495" s="68">
        <v>44180</v>
      </c>
      <c r="B495">
        <v>1.2800000000000001E-2</v>
      </c>
      <c r="C495">
        <v>1.0500000000000001E-2</v>
      </c>
      <c r="D495">
        <v>4.0000000000000001E-3</v>
      </c>
      <c r="E495">
        <v>0</v>
      </c>
      <c r="F495">
        <v>-3.0000000000000001E-3</v>
      </c>
    </row>
    <row r="496" spans="1:6" x14ac:dyDescent="0.55000000000000004">
      <c r="A496" s="68">
        <v>44181</v>
      </c>
      <c r="B496">
        <v>1.7000000000000001E-3</v>
      </c>
      <c r="C496">
        <v>-4.1999999999999997E-3</v>
      </c>
      <c r="D496">
        <v>-3.7000000000000002E-3</v>
      </c>
      <c r="E496">
        <v>0</v>
      </c>
      <c r="F496">
        <v>5.8999999999999999E-3</v>
      </c>
    </row>
    <row r="497" spans="1:6" x14ac:dyDescent="0.55000000000000004">
      <c r="A497" s="68">
        <v>44182</v>
      </c>
      <c r="B497">
        <v>7.9000000000000008E-3</v>
      </c>
      <c r="C497">
        <v>7.0999999999999995E-3</v>
      </c>
      <c r="D497">
        <v>-6.7000000000000002E-3</v>
      </c>
      <c r="E497">
        <v>0</v>
      </c>
      <c r="F497">
        <v>1.1599999999999999E-2</v>
      </c>
    </row>
    <row r="498" spans="1:6" x14ac:dyDescent="0.55000000000000004">
      <c r="A498" s="68">
        <v>44183</v>
      </c>
      <c r="B498">
        <v>-1.1999999999999999E-3</v>
      </c>
      <c r="C498">
        <v>1.1000000000000001E-3</v>
      </c>
      <c r="D498">
        <v>-1.15E-2</v>
      </c>
      <c r="E498">
        <v>0</v>
      </c>
      <c r="F498">
        <v>1.0800000000000001E-2</v>
      </c>
    </row>
    <row r="499" spans="1:6" x14ac:dyDescent="0.55000000000000004">
      <c r="A499" s="68">
        <v>44186</v>
      </c>
      <c r="B499">
        <v>-2.3E-3</v>
      </c>
      <c r="C499">
        <v>1.2999999999999999E-3</v>
      </c>
      <c r="D499">
        <v>-2.9999999999999997E-4</v>
      </c>
      <c r="E499">
        <v>0</v>
      </c>
      <c r="F499">
        <v>1.1299999999999999E-2</v>
      </c>
    </row>
    <row r="500" spans="1:6" x14ac:dyDescent="0.55000000000000004">
      <c r="A500" s="68">
        <v>44187</v>
      </c>
      <c r="B500">
        <v>5.9999999999999995E-4</v>
      </c>
      <c r="C500">
        <v>1.23E-2</v>
      </c>
      <c r="D500">
        <v>-1.6200000000000003E-2</v>
      </c>
      <c r="E500">
        <v>0</v>
      </c>
      <c r="F500">
        <v>1.8500000000000003E-2</v>
      </c>
    </row>
    <row r="501" spans="1:6" x14ac:dyDescent="0.55000000000000004">
      <c r="A501" s="68">
        <v>44188</v>
      </c>
      <c r="B501">
        <v>1E-3</v>
      </c>
      <c r="C501">
        <v>3.4000000000000002E-3</v>
      </c>
      <c r="D501">
        <v>0.02</v>
      </c>
      <c r="E501">
        <v>0</v>
      </c>
      <c r="F501">
        <v>-2.1600000000000001E-2</v>
      </c>
    </row>
    <row r="502" spans="1:6" x14ac:dyDescent="0.55000000000000004">
      <c r="A502" s="68">
        <v>44189</v>
      </c>
      <c r="B502">
        <v>2.0999999999999999E-3</v>
      </c>
      <c r="C502">
        <v>-3.9000000000000003E-3</v>
      </c>
      <c r="D502">
        <v>-1.7000000000000001E-3</v>
      </c>
      <c r="E502">
        <v>0</v>
      </c>
      <c r="F502">
        <v>2.2000000000000001E-3</v>
      </c>
    </row>
    <row r="503" spans="1:6" x14ac:dyDescent="0.55000000000000004">
      <c r="A503" s="68">
        <v>44193</v>
      </c>
      <c r="B503">
        <v>4.5999999999999999E-3</v>
      </c>
      <c r="C503">
        <v>-7.1999999999999998E-3</v>
      </c>
      <c r="D503">
        <v>3.2000000000000002E-3</v>
      </c>
      <c r="E503">
        <v>0</v>
      </c>
      <c r="F503">
        <v>-4.8999999999999998E-3</v>
      </c>
    </row>
    <row r="504" spans="1:6" x14ac:dyDescent="0.55000000000000004">
      <c r="A504" s="68">
        <v>44194</v>
      </c>
      <c r="B504">
        <v>-4.0000000000000001E-3</v>
      </c>
      <c r="C504">
        <v>-1.52E-2</v>
      </c>
      <c r="D504">
        <v>2.3999999999999998E-3</v>
      </c>
      <c r="E504">
        <v>0</v>
      </c>
      <c r="F504">
        <v>-4.0999999999999995E-3</v>
      </c>
    </row>
    <row r="505" spans="1:6" x14ac:dyDescent="0.55000000000000004">
      <c r="A505" s="68">
        <v>44195</v>
      </c>
      <c r="B505">
        <v>2.7000000000000001E-3</v>
      </c>
      <c r="C505">
        <v>9.8999999999999991E-3</v>
      </c>
      <c r="D505">
        <v>4.0000000000000002E-4</v>
      </c>
      <c r="E505">
        <v>0</v>
      </c>
      <c r="F505">
        <v>-2.3999999999999998E-3</v>
      </c>
    </row>
    <row r="506" spans="1:6" x14ac:dyDescent="0.55000000000000004">
      <c r="A506" s="68">
        <v>44196</v>
      </c>
      <c r="B506">
        <v>3.9000000000000003E-3</v>
      </c>
      <c r="C506">
        <v>-8.6999999999999994E-3</v>
      </c>
      <c r="D506">
        <v>4.5000000000000005E-3</v>
      </c>
      <c r="E506">
        <v>0</v>
      </c>
      <c r="F506">
        <v>-6.0999999999999995E-3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13AF-F947-4D85-93A3-D240757B299B}">
  <dimension ref="A1:F1242"/>
  <sheetViews>
    <sheetView topLeftCell="A1223" workbookViewId="0">
      <selection activeCell="C1239" activeCellId="1" sqref="D1233 C1239"/>
    </sheetView>
  </sheetViews>
  <sheetFormatPr defaultRowHeight="14.4" x14ac:dyDescent="0.55000000000000004"/>
  <cols>
    <col min="2" max="5" width="9.7890625" bestFit="1" customWidth="1"/>
    <col min="6" max="6" width="13.89453125" bestFit="1" customWidth="1"/>
  </cols>
  <sheetData>
    <row r="1" spans="1:5" x14ac:dyDescent="0.55000000000000004">
      <c r="A1" t="s">
        <v>392</v>
      </c>
    </row>
    <row r="2" spans="1:5" x14ac:dyDescent="0.55000000000000004">
      <c r="A2" t="s">
        <v>393</v>
      </c>
      <c r="B2" t="s">
        <v>394</v>
      </c>
    </row>
    <row r="4" spans="1:5" x14ac:dyDescent="0.55000000000000004">
      <c r="B4" t="s">
        <v>395</v>
      </c>
      <c r="C4" t="s">
        <v>396</v>
      </c>
      <c r="D4" t="s">
        <v>397</v>
      </c>
      <c r="E4" t="s">
        <v>398</v>
      </c>
    </row>
    <row r="5" spans="1:5" x14ac:dyDescent="0.55000000000000004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 x14ac:dyDescent="0.55000000000000004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 x14ac:dyDescent="0.55000000000000004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 x14ac:dyDescent="0.55000000000000004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 x14ac:dyDescent="0.55000000000000004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 x14ac:dyDescent="0.55000000000000004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 x14ac:dyDescent="0.55000000000000004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 x14ac:dyDescent="0.55000000000000004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 x14ac:dyDescent="0.55000000000000004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 x14ac:dyDescent="0.55000000000000004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 x14ac:dyDescent="0.55000000000000004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 x14ac:dyDescent="0.55000000000000004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 x14ac:dyDescent="0.55000000000000004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 x14ac:dyDescent="0.55000000000000004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 x14ac:dyDescent="0.55000000000000004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 x14ac:dyDescent="0.55000000000000004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 x14ac:dyDescent="0.55000000000000004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 x14ac:dyDescent="0.55000000000000004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 x14ac:dyDescent="0.55000000000000004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 x14ac:dyDescent="0.55000000000000004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 x14ac:dyDescent="0.55000000000000004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 x14ac:dyDescent="0.55000000000000004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 x14ac:dyDescent="0.55000000000000004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 x14ac:dyDescent="0.55000000000000004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 x14ac:dyDescent="0.55000000000000004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 x14ac:dyDescent="0.55000000000000004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 x14ac:dyDescent="0.55000000000000004">
      <c r="A31">
        <v>192809</v>
      </c>
      <c r="B31">
        <v>2.88</v>
      </c>
      <c r="C31">
        <v>2.33</v>
      </c>
      <c r="D31">
        <v>0.99</v>
      </c>
      <c r="E31">
        <v>0.27</v>
      </c>
    </row>
    <row r="32" spans="1:5" x14ac:dyDescent="0.55000000000000004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 x14ac:dyDescent="0.55000000000000004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 x14ac:dyDescent="0.55000000000000004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 x14ac:dyDescent="0.55000000000000004">
      <c r="A35">
        <v>192901</v>
      </c>
      <c r="B35">
        <v>4.66</v>
      </c>
      <c r="C35">
        <v>-3.54</v>
      </c>
      <c r="D35">
        <v>-1.21</v>
      </c>
      <c r="E35">
        <v>0.34</v>
      </c>
    </row>
    <row r="36" spans="1:5" x14ac:dyDescent="0.55000000000000004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 x14ac:dyDescent="0.55000000000000004">
      <c r="A37">
        <v>192903</v>
      </c>
      <c r="B37">
        <v>-0.89</v>
      </c>
      <c r="C37">
        <v>-4.74</v>
      </c>
      <c r="D37">
        <v>1.61</v>
      </c>
      <c r="E37">
        <v>0.34</v>
      </c>
    </row>
    <row r="38" spans="1:5" x14ac:dyDescent="0.55000000000000004">
      <c r="A38">
        <v>192904</v>
      </c>
      <c r="B38">
        <v>1.43</v>
      </c>
      <c r="C38">
        <v>-1</v>
      </c>
      <c r="D38">
        <v>0.6</v>
      </c>
      <c r="E38">
        <v>0.36</v>
      </c>
    </row>
    <row r="39" spans="1:5" x14ac:dyDescent="0.55000000000000004">
      <c r="A39">
        <v>192905</v>
      </c>
      <c r="B39">
        <v>-6.39</v>
      </c>
      <c r="C39">
        <v>-5.35</v>
      </c>
      <c r="D39">
        <v>-1.4</v>
      </c>
      <c r="E39">
        <v>0.44</v>
      </c>
    </row>
    <row r="40" spans="1:5" x14ac:dyDescent="0.55000000000000004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 x14ac:dyDescent="0.55000000000000004">
      <c r="A41">
        <v>192907</v>
      </c>
      <c r="B41">
        <v>4.46</v>
      </c>
      <c r="C41">
        <v>-3.88</v>
      </c>
      <c r="D41">
        <v>2.66</v>
      </c>
      <c r="E41">
        <v>0.33</v>
      </c>
    </row>
    <row r="42" spans="1:5" x14ac:dyDescent="0.55000000000000004">
      <c r="A42">
        <v>192908</v>
      </c>
      <c r="B42">
        <v>8.18</v>
      </c>
      <c r="C42">
        <v>-9.52</v>
      </c>
      <c r="D42">
        <v>0.06</v>
      </c>
      <c r="E42">
        <v>0.4</v>
      </c>
    </row>
    <row r="43" spans="1:5" x14ac:dyDescent="0.55000000000000004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 x14ac:dyDescent="0.55000000000000004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 x14ac:dyDescent="0.55000000000000004">
      <c r="A45">
        <v>192911</v>
      </c>
      <c r="B45">
        <v>-12.74</v>
      </c>
      <c r="C45">
        <v>-1.9</v>
      </c>
      <c r="D45">
        <v>5.33</v>
      </c>
      <c r="E45">
        <v>0.37</v>
      </c>
    </row>
    <row r="46" spans="1:5" x14ac:dyDescent="0.55000000000000004">
      <c r="A46">
        <v>192912</v>
      </c>
      <c r="B46">
        <v>1.33</v>
      </c>
      <c r="C46">
        <v>-4.33</v>
      </c>
      <c r="D46">
        <v>-0.59</v>
      </c>
      <c r="E46">
        <v>0.37</v>
      </c>
    </row>
    <row r="47" spans="1:5" x14ac:dyDescent="0.55000000000000004">
      <c r="A47">
        <v>193001</v>
      </c>
      <c r="B47">
        <v>5.61</v>
      </c>
      <c r="C47">
        <v>3.54</v>
      </c>
      <c r="D47">
        <v>-1.01</v>
      </c>
      <c r="E47">
        <v>0.14000000000000001</v>
      </c>
    </row>
    <row r="48" spans="1:5" x14ac:dyDescent="0.55000000000000004">
      <c r="A48">
        <v>193002</v>
      </c>
      <c r="B48">
        <v>2.5</v>
      </c>
      <c r="C48">
        <v>0.13</v>
      </c>
      <c r="D48">
        <v>0.39</v>
      </c>
      <c r="E48">
        <v>0.3</v>
      </c>
    </row>
    <row r="49" spans="1:5" x14ac:dyDescent="0.55000000000000004">
      <c r="A49">
        <v>193003</v>
      </c>
      <c r="B49">
        <v>7.1</v>
      </c>
      <c r="C49">
        <v>3.43</v>
      </c>
      <c r="D49">
        <v>0.15</v>
      </c>
      <c r="E49">
        <v>0.35</v>
      </c>
    </row>
    <row r="50" spans="1:5" x14ac:dyDescent="0.55000000000000004">
      <c r="A50">
        <v>193004</v>
      </c>
      <c r="B50">
        <v>-2.06</v>
      </c>
      <c r="C50">
        <v>-0.2</v>
      </c>
      <c r="D50">
        <v>-0.84</v>
      </c>
      <c r="E50">
        <v>0.21</v>
      </c>
    </row>
    <row r="51" spans="1:5" x14ac:dyDescent="0.55000000000000004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 x14ac:dyDescent="0.55000000000000004">
      <c r="A52">
        <v>193006</v>
      </c>
      <c r="B52">
        <v>-16.27</v>
      </c>
      <c r="C52">
        <v>-3.24</v>
      </c>
      <c r="D52">
        <v>2</v>
      </c>
      <c r="E52">
        <v>0.27</v>
      </c>
    </row>
    <row r="53" spans="1:5" x14ac:dyDescent="0.55000000000000004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 x14ac:dyDescent="0.55000000000000004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 x14ac:dyDescent="0.55000000000000004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55000000000000004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 x14ac:dyDescent="0.55000000000000004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 x14ac:dyDescent="0.55000000000000004">
      <c r="A58">
        <v>193012</v>
      </c>
      <c r="B58">
        <v>-7.83</v>
      </c>
      <c r="C58">
        <v>-4.67</v>
      </c>
      <c r="D58">
        <v>-5.4</v>
      </c>
      <c r="E58">
        <v>0.14000000000000001</v>
      </c>
    </row>
    <row r="59" spans="1:5" x14ac:dyDescent="0.55000000000000004">
      <c r="A59">
        <v>193101</v>
      </c>
      <c r="B59">
        <v>6.24</v>
      </c>
      <c r="C59">
        <v>3.77</v>
      </c>
      <c r="D59">
        <v>7.16</v>
      </c>
      <c r="E59">
        <v>0.15</v>
      </c>
    </row>
    <row r="60" spans="1:5" x14ac:dyDescent="0.55000000000000004">
      <c r="A60">
        <v>193102</v>
      </c>
      <c r="B60">
        <v>10.88</v>
      </c>
      <c r="C60">
        <v>3.38</v>
      </c>
      <c r="D60">
        <v>1.61</v>
      </c>
      <c r="E60">
        <v>0.04</v>
      </c>
    </row>
    <row r="61" spans="1:5" x14ac:dyDescent="0.55000000000000004">
      <c r="A61">
        <v>193103</v>
      </c>
      <c r="B61">
        <v>-6.43</v>
      </c>
      <c r="C61">
        <v>3.07</v>
      </c>
      <c r="D61">
        <v>-3.66</v>
      </c>
      <c r="E61">
        <v>0.13</v>
      </c>
    </row>
    <row r="62" spans="1:5" x14ac:dyDescent="0.55000000000000004">
      <c r="A62">
        <v>193104</v>
      </c>
      <c r="B62">
        <v>-9.98</v>
      </c>
      <c r="C62">
        <v>-4.62</v>
      </c>
      <c r="D62">
        <v>-3.94</v>
      </c>
      <c r="E62">
        <v>0.08</v>
      </c>
    </row>
    <row r="63" spans="1:5" x14ac:dyDescent="0.55000000000000004">
      <c r="A63">
        <v>193105</v>
      </c>
      <c r="B63">
        <v>-13.24</v>
      </c>
      <c r="C63">
        <v>5.17</v>
      </c>
      <c r="D63">
        <v>-6.58</v>
      </c>
      <c r="E63">
        <v>0.09</v>
      </c>
    </row>
    <row r="64" spans="1:5" x14ac:dyDescent="0.55000000000000004">
      <c r="A64">
        <v>193106</v>
      </c>
      <c r="B64">
        <v>13.9</v>
      </c>
      <c r="C64">
        <v>-5.38</v>
      </c>
      <c r="D64">
        <v>11.31</v>
      </c>
      <c r="E64">
        <v>0.08</v>
      </c>
    </row>
    <row r="65" spans="1:5" x14ac:dyDescent="0.55000000000000004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 x14ac:dyDescent="0.55000000000000004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 x14ac:dyDescent="0.55000000000000004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 x14ac:dyDescent="0.55000000000000004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55000000000000004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 x14ac:dyDescent="0.55000000000000004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 x14ac:dyDescent="0.55000000000000004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 x14ac:dyDescent="0.55000000000000004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 x14ac:dyDescent="0.55000000000000004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55000000000000004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 x14ac:dyDescent="0.55000000000000004">
      <c r="A75">
        <v>193205</v>
      </c>
      <c r="B75">
        <v>-20.51</v>
      </c>
      <c r="C75">
        <v>3.91</v>
      </c>
      <c r="D75">
        <v>-2.99</v>
      </c>
      <c r="E75">
        <v>0.06</v>
      </c>
    </row>
    <row r="76" spans="1:5" x14ac:dyDescent="0.55000000000000004">
      <c r="A76">
        <v>193206</v>
      </c>
      <c r="B76">
        <v>-0.7</v>
      </c>
      <c r="C76">
        <v>0.34</v>
      </c>
      <c r="D76">
        <v>5.3</v>
      </c>
      <c r="E76">
        <v>0.02</v>
      </c>
    </row>
    <row r="77" spans="1:5" x14ac:dyDescent="0.55000000000000004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 x14ac:dyDescent="0.55000000000000004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 x14ac:dyDescent="0.55000000000000004">
      <c r="A79">
        <v>193209</v>
      </c>
      <c r="B79">
        <v>-2.94</v>
      </c>
      <c r="C79">
        <v>-2.44</v>
      </c>
      <c r="D79">
        <v>-6.82</v>
      </c>
      <c r="E79">
        <v>0.03</v>
      </c>
    </row>
    <row r="80" spans="1:5" x14ac:dyDescent="0.55000000000000004">
      <c r="A80">
        <v>193210</v>
      </c>
      <c r="B80">
        <v>-13.17</v>
      </c>
      <c r="C80">
        <v>-2.76</v>
      </c>
      <c r="D80">
        <v>-10.050000000000001</v>
      </c>
      <c r="E80">
        <v>0.02</v>
      </c>
    </row>
    <row r="81" spans="1:5" x14ac:dyDescent="0.55000000000000004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 x14ac:dyDescent="0.55000000000000004">
      <c r="A82">
        <v>193212</v>
      </c>
      <c r="B82">
        <v>4.4000000000000004</v>
      </c>
      <c r="C82">
        <v>-8.27</v>
      </c>
      <c r="D82">
        <v>-8.17</v>
      </c>
      <c r="E82">
        <v>0.01</v>
      </c>
    </row>
    <row r="83" spans="1:5" x14ac:dyDescent="0.55000000000000004">
      <c r="A83">
        <v>193301</v>
      </c>
      <c r="B83">
        <v>1.25</v>
      </c>
      <c r="C83">
        <v>0.69</v>
      </c>
      <c r="D83">
        <v>6.23</v>
      </c>
      <c r="E83">
        <v>0.01</v>
      </c>
    </row>
    <row r="84" spans="1:5" x14ac:dyDescent="0.55000000000000004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 x14ac:dyDescent="0.55000000000000004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 x14ac:dyDescent="0.55000000000000004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 x14ac:dyDescent="0.55000000000000004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 x14ac:dyDescent="0.55000000000000004">
      <c r="A88">
        <v>193306</v>
      </c>
      <c r="B88">
        <v>13.11</v>
      </c>
      <c r="C88">
        <v>8.56</v>
      </c>
      <c r="D88">
        <v>-2.0499999999999998</v>
      </c>
      <c r="E88">
        <v>0.02</v>
      </c>
    </row>
    <row r="89" spans="1:5" x14ac:dyDescent="0.55000000000000004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 x14ac:dyDescent="0.55000000000000004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 x14ac:dyDescent="0.55000000000000004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 x14ac:dyDescent="0.55000000000000004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 x14ac:dyDescent="0.55000000000000004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 x14ac:dyDescent="0.55000000000000004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 x14ac:dyDescent="0.55000000000000004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 x14ac:dyDescent="0.55000000000000004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 x14ac:dyDescent="0.55000000000000004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 x14ac:dyDescent="0.55000000000000004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 x14ac:dyDescent="0.55000000000000004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 x14ac:dyDescent="0.55000000000000004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 x14ac:dyDescent="0.55000000000000004">
      <c r="A101">
        <v>193407</v>
      </c>
      <c r="B101">
        <v>-10.96</v>
      </c>
      <c r="C101">
        <v>-6.92</v>
      </c>
      <c r="D101">
        <v>-10.64</v>
      </c>
      <c r="E101">
        <v>0.01</v>
      </c>
    </row>
    <row r="102" spans="1:5" x14ac:dyDescent="0.55000000000000004">
      <c r="A102">
        <v>193408</v>
      </c>
      <c r="B102">
        <v>5.58</v>
      </c>
      <c r="C102">
        <v>5.39</v>
      </c>
      <c r="D102">
        <v>0.45</v>
      </c>
      <c r="E102">
        <v>0.01</v>
      </c>
    </row>
    <row r="103" spans="1:5" x14ac:dyDescent="0.55000000000000004">
      <c r="A103">
        <v>193409</v>
      </c>
      <c r="B103">
        <v>-0.23</v>
      </c>
      <c r="C103">
        <v>-1.5</v>
      </c>
      <c r="D103">
        <v>-1.22</v>
      </c>
      <c r="E103">
        <v>0.01</v>
      </c>
    </row>
    <row r="104" spans="1:5" x14ac:dyDescent="0.55000000000000004">
      <c r="A104">
        <v>193410</v>
      </c>
      <c r="B104">
        <v>-1.66</v>
      </c>
      <c r="C104">
        <v>1.25</v>
      </c>
      <c r="D104">
        <v>-5.1100000000000003</v>
      </c>
      <c r="E104">
        <v>0.01</v>
      </c>
    </row>
    <row r="105" spans="1:5" x14ac:dyDescent="0.55000000000000004">
      <c r="A105">
        <v>193411</v>
      </c>
      <c r="B105">
        <v>8.33</v>
      </c>
      <c r="C105">
        <v>6.5</v>
      </c>
      <c r="D105">
        <v>-2.2400000000000002</v>
      </c>
      <c r="E105">
        <v>0.01</v>
      </c>
    </row>
    <row r="106" spans="1:5" x14ac:dyDescent="0.55000000000000004">
      <c r="A106">
        <v>193412</v>
      </c>
      <c r="B106">
        <v>0.36</v>
      </c>
      <c r="C106">
        <v>3.06</v>
      </c>
      <c r="D106">
        <v>-3.2</v>
      </c>
      <c r="E106">
        <v>0.01</v>
      </c>
    </row>
    <row r="107" spans="1:5" x14ac:dyDescent="0.55000000000000004">
      <c r="A107">
        <v>193501</v>
      </c>
      <c r="B107">
        <v>-3.45</v>
      </c>
      <c r="C107">
        <v>1.1000000000000001</v>
      </c>
      <c r="D107">
        <v>-1.86</v>
      </c>
      <c r="E107">
        <v>0.01</v>
      </c>
    </row>
    <row r="108" spans="1:5" x14ac:dyDescent="0.55000000000000004">
      <c r="A108">
        <v>193502</v>
      </c>
      <c r="B108">
        <v>-1.94</v>
      </c>
      <c r="C108">
        <v>0.41</v>
      </c>
      <c r="D108">
        <v>-7.27</v>
      </c>
      <c r="E108">
        <v>0.02</v>
      </c>
    </row>
    <row r="109" spans="1:5" x14ac:dyDescent="0.55000000000000004">
      <c r="A109">
        <v>193503</v>
      </c>
      <c r="B109">
        <v>-3.68</v>
      </c>
      <c r="C109">
        <v>-3.57</v>
      </c>
      <c r="D109">
        <v>-5.0999999999999996</v>
      </c>
      <c r="E109">
        <v>0.01</v>
      </c>
    </row>
    <row r="110" spans="1:5" x14ac:dyDescent="0.55000000000000004">
      <c r="A110">
        <v>193504</v>
      </c>
      <c r="B110">
        <v>9.06</v>
      </c>
      <c r="C110">
        <v>-1.51</v>
      </c>
      <c r="D110">
        <v>4.3499999999999996</v>
      </c>
      <c r="E110">
        <v>0.01</v>
      </c>
    </row>
    <row r="111" spans="1:5" x14ac:dyDescent="0.55000000000000004">
      <c r="A111">
        <v>193505</v>
      </c>
      <c r="B111">
        <v>3.47</v>
      </c>
      <c r="C111">
        <v>-3.38</v>
      </c>
      <c r="D111">
        <v>2.56</v>
      </c>
      <c r="E111">
        <v>0.01</v>
      </c>
    </row>
    <row r="112" spans="1:5" x14ac:dyDescent="0.55000000000000004">
      <c r="A112">
        <v>193506</v>
      </c>
      <c r="B112">
        <v>5.93</v>
      </c>
      <c r="C112">
        <v>-2.5099999999999998</v>
      </c>
      <c r="D112">
        <v>-1.65</v>
      </c>
      <c r="E112">
        <v>0.01</v>
      </c>
    </row>
    <row r="113" spans="1:5" x14ac:dyDescent="0.55000000000000004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 x14ac:dyDescent="0.55000000000000004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 x14ac:dyDescent="0.55000000000000004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 x14ac:dyDescent="0.55000000000000004">
      <c r="A116">
        <v>193510</v>
      </c>
      <c r="B116">
        <v>7.03</v>
      </c>
      <c r="C116">
        <v>2.64</v>
      </c>
      <c r="D116">
        <v>-2.33</v>
      </c>
      <c r="E116">
        <v>0.01</v>
      </c>
    </row>
    <row r="117" spans="1:5" x14ac:dyDescent="0.55000000000000004">
      <c r="A117">
        <v>193511</v>
      </c>
      <c r="B117">
        <v>4.88</v>
      </c>
      <c r="C117">
        <v>4.28</v>
      </c>
      <c r="D117">
        <v>11.91</v>
      </c>
      <c r="E117">
        <v>0.02</v>
      </c>
    </row>
    <row r="118" spans="1:5" x14ac:dyDescent="0.55000000000000004">
      <c r="A118">
        <v>193512</v>
      </c>
      <c r="B118">
        <v>4.5599999999999996</v>
      </c>
      <c r="C118">
        <v>0.23</v>
      </c>
      <c r="D118">
        <v>1.07</v>
      </c>
      <c r="E118">
        <v>0.01</v>
      </c>
    </row>
    <row r="119" spans="1:5" x14ac:dyDescent="0.55000000000000004">
      <c r="A119">
        <v>193601</v>
      </c>
      <c r="B119">
        <v>6.89</v>
      </c>
      <c r="C119">
        <v>5.14</v>
      </c>
      <c r="D119">
        <v>10.51</v>
      </c>
      <c r="E119">
        <v>0.01</v>
      </c>
    </row>
    <row r="120" spans="1:5" x14ac:dyDescent="0.55000000000000004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 x14ac:dyDescent="0.55000000000000004">
      <c r="A121">
        <v>193603</v>
      </c>
      <c r="B121">
        <v>0.99</v>
      </c>
      <c r="C121">
        <v>0.65</v>
      </c>
      <c r="D121">
        <v>-1.66</v>
      </c>
      <c r="E121">
        <v>0.02</v>
      </c>
    </row>
    <row r="122" spans="1:5" x14ac:dyDescent="0.55000000000000004">
      <c r="A122">
        <v>193604</v>
      </c>
      <c r="B122">
        <v>-8.14</v>
      </c>
      <c r="C122">
        <v>-6.04</v>
      </c>
      <c r="D122">
        <v>-2.08</v>
      </c>
      <c r="E122">
        <v>0.02</v>
      </c>
    </row>
    <row r="123" spans="1:5" x14ac:dyDescent="0.55000000000000004">
      <c r="A123">
        <v>193605</v>
      </c>
      <c r="B123">
        <v>5.19</v>
      </c>
      <c r="C123">
        <v>0.83</v>
      </c>
      <c r="D123">
        <v>2.63</v>
      </c>
      <c r="E123">
        <v>0.02</v>
      </c>
    </row>
    <row r="124" spans="1:5" x14ac:dyDescent="0.55000000000000004">
      <c r="A124">
        <v>193606</v>
      </c>
      <c r="B124">
        <v>2.4</v>
      </c>
      <c r="C124">
        <v>-3.26</v>
      </c>
      <c r="D124">
        <v>-1.2</v>
      </c>
      <c r="E124">
        <v>0.03</v>
      </c>
    </row>
    <row r="125" spans="1:5" x14ac:dyDescent="0.55000000000000004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 x14ac:dyDescent="0.55000000000000004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 x14ac:dyDescent="0.55000000000000004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 x14ac:dyDescent="0.55000000000000004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 x14ac:dyDescent="0.55000000000000004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 x14ac:dyDescent="0.55000000000000004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 x14ac:dyDescent="0.55000000000000004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 x14ac:dyDescent="0.55000000000000004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 x14ac:dyDescent="0.55000000000000004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 x14ac:dyDescent="0.55000000000000004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 x14ac:dyDescent="0.55000000000000004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 x14ac:dyDescent="0.55000000000000004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 x14ac:dyDescent="0.55000000000000004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 x14ac:dyDescent="0.55000000000000004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 x14ac:dyDescent="0.55000000000000004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 x14ac:dyDescent="0.55000000000000004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 x14ac:dyDescent="0.55000000000000004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 x14ac:dyDescent="0.55000000000000004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 x14ac:dyDescent="0.55000000000000004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 x14ac:dyDescent="0.55000000000000004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 x14ac:dyDescent="0.55000000000000004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 x14ac:dyDescent="0.55000000000000004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 x14ac:dyDescent="0.55000000000000004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 x14ac:dyDescent="0.55000000000000004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 x14ac:dyDescent="0.55000000000000004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 x14ac:dyDescent="0.55000000000000004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 x14ac:dyDescent="0.55000000000000004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 x14ac:dyDescent="0.55000000000000004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 x14ac:dyDescent="0.55000000000000004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 x14ac:dyDescent="0.55000000000000004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 x14ac:dyDescent="0.55000000000000004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 x14ac:dyDescent="0.55000000000000004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55000000000000004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 x14ac:dyDescent="0.55000000000000004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 x14ac:dyDescent="0.55000000000000004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 x14ac:dyDescent="0.55000000000000004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 x14ac:dyDescent="0.55000000000000004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55000000000000004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55000000000000004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 x14ac:dyDescent="0.55000000000000004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55000000000000004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55000000000000004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55000000000000004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 x14ac:dyDescent="0.55000000000000004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 x14ac:dyDescent="0.55000000000000004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55000000000000004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55000000000000004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55000000000000004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 x14ac:dyDescent="0.55000000000000004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55000000000000004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55000000000000004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55000000000000004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55000000000000004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55000000000000004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55000000000000004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55000000000000004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 x14ac:dyDescent="0.55000000000000004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55000000000000004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 x14ac:dyDescent="0.55000000000000004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 x14ac:dyDescent="0.55000000000000004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55000000000000004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 x14ac:dyDescent="0.55000000000000004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 x14ac:dyDescent="0.55000000000000004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55000000000000004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55000000000000004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55000000000000004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 x14ac:dyDescent="0.55000000000000004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 x14ac:dyDescent="0.55000000000000004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55000000000000004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 x14ac:dyDescent="0.55000000000000004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55000000000000004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55000000000000004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55000000000000004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 x14ac:dyDescent="0.55000000000000004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 x14ac:dyDescent="0.55000000000000004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 x14ac:dyDescent="0.55000000000000004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 x14ac:dyDescent="0.55000000000000004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 x14ac:dyDescent="0.55000000000000004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 x14ac:dyDescent="0.55000000000000004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 x14ac:dyDescent="0.55000000000000004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 x14ac:dyDescent="0.55000000000000004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 x14ac:dyDescent="0.55000000000000004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 x14ac:dyDescent="0.55000000000000004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 x14ac:dyDescent="0.55000000000000004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 x14ac:dyDescent="0.55000000000000004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 x14ac:dyDescent="0.55000000000000004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 x14ac:dyDescent="0.55000000000000004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 x14ac:dyDescent="0.55000000000000004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 x14ac:dyDescent="0.55000000000000004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 x14ac:dyDescent="0.55000000000000004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 x14ac:dyDescent="0.55000000000000004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 x14ac:dyDescent="0.55000000000000004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 x14ac:dyDescent="0.55000000000000004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 x14ac:dyDescent="0.55000000000000004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 x14ac:dyDescent="0.55000000000000004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 x14ac:dyDescent="0.55000000000000004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 x14ac:dyDescent="0.55000000000000004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 x14ac:dyDescent="0.55000000000000004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 x14ac:dyDescent="0.55000000000000004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 x14ac:dyDescent="0.55000000000000004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 x14ac:dyDescent="0.55000000000000004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 x14ac:dyDescent="0.55000000000000004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 x14ac:dyDescent="0.55000000000000004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 x14ac:dyDescent="0.55000000000000004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 x14ac:dyDescent="0.55000000000000004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 x14ac:dyDescent="0.55000000000000004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 x14ac:dyDescent="0.55000000000000004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 x14ac:dyDescent="0.55000000000000004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 x14ac:dyDescent="0.55000000000000004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 x14ac:dyDescent="0.55000000000000004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 x14ac:dyDescent="0.55000000000000004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 x14ac:dyDescent="0.55000000000000004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 x14ac:dyDescent="0.55000000000000004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 x14ac:dyDescent="0.55000000000000004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 x14ac:dyDescent="0.55000000000000004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 x14ac:dyDescent="0.55000000000000004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 x14ac:dyDescent="0.55000000000000004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 x14ac:dyDescent="0.55000000000000004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 x14ac:dyDescent="0.55000000000000004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 x14ac:dyDescent="0.55000000000000004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 x14ac:dyDescent="0.55000000000000004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 x14ac:dyDescent="0.55000000000000004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 x14ac:dyDescent="0.55000000000000004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 x14ac:dyDescent="0.55000000000000004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 x14ac:dyDescent="0.55000000000000004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 x14ac:dyDescent="0.55000000000000004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 x14ac:dyDescent="0.55000000000000004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 x14ac:dyDescent="0.55000000000000004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 x14ac:dyDescent="0.55000000000000004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 x14ac:dyDescent="0.55000000000000004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 x14ac:dyDescent="0.55000000000000004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 x14ac:dyDescent="0.55000000000000004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 x14ac:dyDescent="0.55000000000000004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55000000000000004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 x14ac:dyDescent="0.55000000000000004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55000000000000004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 x14ac:dyDescent="0.55000000000000004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 x14ac:dyDescent="0.55000000000000004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 x14ac:dyDescent="0.55000000000000004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 x14ac:dyDescent="0.55000000000000004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 x14ac:dyDescent="0.55000000000000004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 x14ac:dyDescent="0.55000000000000004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 x14ac:dyDescent="0.55000000000000004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 x14ac:dyDescent="0.55000000000000004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 x14ac:dyDescent="0.55000000000000004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 x14ac:dyDescent="0.55000000000000004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 x14ac:dyDescent="0.55000000000000004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 x14ac:dyDescent="0.55000000000000004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 x14ac:dyDescent="0.55000000000000004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 x14ac:dyDescent="0.55000000000000004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 x14ac:dyDescent="0.55000000000000004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 x14ac:dyDescent="0.55000000000000004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 x14ac:dyDescent="0.55000000000000004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 x14ac:dyDescent="0.55000000000000004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 x14ac:dyDescent="0.55000000000000004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 x14ac:dyDescent="0.55000000000000004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 x14ac:dyDescent="0.55000000000000004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 x14ac:dyDescent="0.55000000000000004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 x14ac:dyDescent="0.55000000000000004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 x14ac:dyDescent="0.55000000000000004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 x14ac:dyDescent="0.55000000000000004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 x14ac:dyDescent="0.55000000000000004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 x14ac:dyDescent="0.55000000000000004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 x14ac:dyDescent="0.55000000000000004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 x14ac:dyDescent="0.55000000000000004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 x14ac:dyDescent="0.55000000000000004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 x14ac:dyDescent="0.55000000000000004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 x14ac:dyDescent="0.55000000000000004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 x14ac:dyDescent="0.55000000000000004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 x14ac:dyDescent="0.55000000000000004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 x14ac:dyDescent="0.55000000000000004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 x14ac:dyDescent="0.55000000000000004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 x14ac:dyDescent="0.55000000000000004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 x14ac:dyDescent="0.55000000000000004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 x14ac:dyDescent="0.55000000000000004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 x14ac:dyDescent="0.55000000000000004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 x14ac:dyDescent="0.55000000000000004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 x14ac:dyDescent="0.55000000000000004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 x14ac:dyDescent="0.55000000000000004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 x14ac:dyDescent="0.55000000000000004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 x14ac:dyDescent="0.55000000000000004">
      <c r="A305">
        <v>195107</v>
      </c>
      <c r="B305">
        <v>6.94</v>
      </c>
      <c r="C305">
        <v>-1.99</v>
      </c>
      <c r="D305">
        <v>2.0099999999999998</v>
      </c>
      <c r="E305">
        <v>0.13</v>
      </c>
    </row>
    <row r="306" spans="1:5" x14ac:dyDescent="0.55000000000000004">
      <c r="A306">
        <v>195108</v>
      </c>
      <c r="B306">
        <v>4.2699999999999996</v>
      </c>
      <c r="C306">
        <v>0.99</v>
      </c>
      <c r="D306">
        <v>-0.16</v>
      </c>
      <c r="E306">
        <v>0.13</v>
      </c>
    </row>
    <row r="307" spans="1:5" x14ac:dyDescent="0.55000000000000004">
      <c r="A307">
        <v>195109</v>
      </c>
      <c r="B307">
        <v>0.7</v>
      </c>
      <c r="C307">
        <v>1.9</v>
      </c>
      <c r="D307">
        <v>0.59</v>
      </c>
      <c r="E307">
        <v>0.12</v>
      </c>
    </row>
    <row r="308" spans="1:5" x14ac:dyDescent="0.55000000000000004">
      <c r="A308">
        <v>195110</v>
      </c>
      <c r="B308">
        <v>-2.5299999999999998</v>
      </c>
      <c r="C308">
        <v>-0.23</v>
      </c>
      <c r="D308">
        <v>0.25</v>
      </c>
      <c r="E308">
        <v>0.16</v>
      </c>
    </row>
    <row r="309" spans="1:5" x14ac:dyDescent="0.55000000000000004">
      <c r="A309">
        <v>195111</v>
      </c>
      <c r="B309">
        <v>0.56999999999999995</v>
      </c>
      <c r="C309">
        <v>-0.28999999999999998</v>
      </c>
      <c r="D309">
        <v>-0.06</v>
      </c>
      <c r="E309">
        <v>0.11</v>
      </c>
    </row>
    <row r="310" spans="1:5" x14ac:dyDescent="0.55000000000000004">
      <c r="A310">
        <v>195112</v>
      </c>
      <c r="B310">
        <v>3.33</v>
      </c>
      <c r="C310">
        <v>-2.25</v>
      </c>
      <c r="D310">
        <v>-1.55</v>
      </c>
      <c r="E310">
        <v>0.12</v>
      </c>
    </row>
    <row r="311" spans="1:5" x14ac:dyDescent="0.55000000000000004">
      <c r="A311">
        <v>195201</v>
      </c>
      <c r="B311">
        <v>1.45</v>
      </c>
      <c r="C311">
        <v>-0.61</v>
      </c>
      <c r="D311">
        <v>1.54</v>
      </c>
      <c r="E311">
        <v>0.15</v>
      </c>
    </row>
    <row r="312" spans="1:5" x14ac:dyDescent="0.55000000000000004">
      <c r="A312">
        <v>195202</v>
      </c>
      <c r="B312">
        <v>-2.62</v>
      </c>
      <c r="C312">
        <v>0.79</v>
      </c>
      <c r="D312">
        <v>-0.6</v>
      </c>
      <c r="E312">
        <v>0.12</v>
      </c>
    </row>
    <row r="313" spans="1:5" x14ac:dyDescent="0.55000000000000004">
      <c r="A313">
        <v>195203</v>
      </c>
      <c r="B313">
        <v>4.4400000000000004</v>
      </c>
      <c r="C313">
        <v>-2.99</v>
      </c>
      <c r="D313">
        <v>2.16</v>
      </c>
      <c r="E313">
        <v>0.11</v>
      </c>
    </row>
    <row r="314" spans="1:5" x14ac:dyDescent="0.55000000000000004">
      <c r="A314">
        <v>195204</v>
      </c>
      <c r="B314">
        <v>-4.97</v>
      </c>
      <c r="C314">
        <v>0.48</v>
      </c>
      <c r="D314">
        <v>-0.1</v>
      </c>
      <c r="E314">
        <v>0.12</v>
      </c>
    </row>
    <row r="315" spans="1:5" x14ac:dyDescent="0.55000000000000004">
      <c r="A315">
        <v>195205</v>
      </c>
      <c r="B315">
        <v>3.2</v>
      </c>
      <c r="C315">
        <v>-1.01</v>
      </c>
      <c r="D315">
        <v>7.0000000000000007E-2</v>
      </c>
      <c r="E315">
        <v>0.13</v>
      </c>
    </row>
    <row r="316" spans="1:5" x14ac:dyDescent="0.55000000000000004">
      <c r="A316">
        <v>195206</v>
      </c>
      <c r="B316">
        <v>3.83</v>
      </c>
      <c r="C316">
        <v>-1.61</v>
      </c>
      <c r="D316">
        <v>1.23</v>
      </c>
      <c r="E316">
        <v>0.15</v>
      </c>
    </row>
    <row r="317" spans="1:5" x14ac:dyDescent="0.55000000000000004">
      <c r="A317">
        <v>195207</v>
      </c>
      <c r="B317">
        <v>0.91</v>
      </c>
      <c r="C317">
        <v>-0.4</v>
      </c>
      <c r="D317">
        <v>-0.33</v>
      </c>
      <c r="E317">
        <v>0.15</v>
      </c>
    </row>
    <row r="318" spans="1:5" x14ac:dyDescent="0.55000000000000004">
      <c r="A318">
        <v>195208</v>
      </c>
      <c r="B318">
        <v>-0.76</v>
      </c>
      <c r="C318">
        <v>1.1499999999999999</v>
      </c>
      <c r="D318">
        <v>7.0000000000000007E-2</v>
      </c>
      <c r="E318">
        <v>0.15</v>
      </c>
    </row>
    <row r="319" spans="1:5" x14ac:dyDescent="0.55000000000000004">
      <c r="A319">
        <v>195209</v>
      </c>
      <c r="B319">
        <v>-2.0299999999999998</v>
      </c>
      <c r="C319">
        <v>1.1200000000000001</v>
      </c>
      <c r="D319">
        <v>-1.44</v>
      </c>
      <c r="E319">
        <v>0.16</v>
      </c>
    </row>
    <row r="320" spans="1:5" x14ac:dyDescent="0.55000000000000004">
      <c r="A320">
        <v>195210</v>
      </c>
      <c r="B320">
        <v>-0.66</v>
      </c>
      <c r="C320">
        <v>-1.02</v>
      </c>
      <c r="D320">
        <v>-0.54</v>
      </c>
      <c r="E320">
        <v>0.14000000000000001</v>
      </c>
    </row>
    <row r="321" spans="1:5" x14ac:dyDescent="0.55000000000000004">
      <c r="A321">
        <v>195211</v>
      </c>
      <c r="B321">
        <v>5.94</v>
      </c>
      <c r="C321">
        <v>-0.72</v>
      </c>
      <c r="D321">
        <v>0.99</v>
      </c>
      <c r="E321">
        <v>0.1</v>
      </c>
    </row>
    <row r="322" spans="1:5" x14ac:dyDescent="0.55000000000000004">
      <c r="A322">
        <v>195212</v>
      </c>
      <c r="B322">
        <v>2.93</v>
      </c>
      <c r="C322">
        <v>-1.48</v>
      </c>
      <c r="D322">
        <v>0.2</v>
      </c>
      <c r="E322">
        <v>0.16</v>
      </c>
    </row>
    <row r="323" spans="1:5" x14ac:dyDescent="0.55000000000000004">
      <c r="A323">
        <v>195301</v>
      </c>
      <c r="B323">
        <v>-0.34</v>
      </c>
      <c r="C323">
        <v>3.55</v>
      </c>
      <c r="D323">
        <v>1.34</v>
      </c>
      <c r="E323">
        <v>0.16</v>
      </c>
    </row>
    <row r="324" spans="1:5" x14ac:dyDescent="0.55000000000000004">
      <c r="A324">
        <v>195302</v>
      </c>
      <c r="B324">
        <v>-0.27</v>
      </c>
      <c r="C324">
        <v>2.16</v>
      </c>
      <c r="D324">
        <v>-0.09</v>
      </c>
      <c r="E324">
        <v>0.14000000000000001</v>
      </c>
    </row>
    <row r="325" spans="1:5" x14ac:dyDescent="0.55000000000000004">
      <c r="A325">
        <v>195303</v>
      </c>
      <c r="B325">
        <v>-1.43</v>
      </c>
      <c r="C325">
        <v>-0.18</v>
      </c>
      <c r="D325">
        <v>-0.84</v>
      </c>
      <c r="E325">
        <v>0.18</v>
      </c>
    </row>
    <row r="326" spans="1:5" x14ac:dyDescent="0.55000000000000004">
      <c r="A326">
        <v>195304</v>
      </c>
      <c r="B326">
        <v>-2.83</v>
      </c>
      <c r="C326">
        <v>0.27</v>
      </c>
      <c r="D326">
        <v>1.54</v>
      </c>
      <c r="E326">
        <v>0.16</v>
      </c>
    </row>
    <row r="327" spans="1:5" x14ac:dyDescent="0.55000000000000004">
      <c r="A327">
        <v>195305</v>
      </c>
      <c r="B327">
        <v>0.52</v>
      </c>
      <c r="C327">
        <v>-7.0000000000000007E-2</v>
      </c>
      <c r="D327">
        <v>0.24</v>
      </c>
      <c r="E327">
        <v>0.17</v>
      </c>
    </row>
    <row r="328" spans="1:5" x14ac:dyDescent="0.55000000000000004">
      <c r="A328">
        <v>195306</v>
      </c>
      <c r="B328">
        <v>-1.89</v>
      </c>
      <c r="C328">
        <v>-1.85</v>
      </c>
      <c r="D328">
        <v>-0.51</v>
      </c>
      <c r="E328">
        <v>0.18</v>
      </c>
    </row>
    <row r="329" spans="1:5" x14ac:dyDescent="0.55000000000000004">
      <c r="A329">
        <v>195307</v>
      </c>
      <c r="B329">
        <v>2.4</v>
      </c>
      <c r="C329">
        <v>-1.05</v>
      </c>
      <c r="D329">
        <v>-0.23</v>
      </c>
      <c r="E329">
        <v>0.15</v>
      </c>
    </row>
    <row r="330" spans="1:5" x14ac:dyDescent="0.55000000000000004">
      <c r="A330">
        <v>195308</v>
      </c>
      <c r="B330">
        <v>-4.5199999999999996</v>
      </c>
      <c r="C330">
        <v>0.36</v>
      </c>
      <c r="D330">
        <v>-3.54</v>
      </c>
      <c r="E330">
        <v>0.17</v>
      </c>
    </row>
    <row r="331" spans="1:5" x14ac:dyDescent="0.55000000000000004">
      <c r="A331">
        <v>195309</v>
      </c>
      <c r="B331">
        <v>0.2</v>
      </c>
      <c r="C331">
        <v>-0.85</v>
      </c>
      <c r="D331">
        <v>-2.42</v>
      </c>
      <c r="E331">
        <v>0.16</v>
      </c>
    </row>
    <row r="332" spans="1:5" x14ac:dyDescent="0.55000000000000004">
      <c r="A332">
        <v>195310</v>
      </c>
      <c r="B332">
        <v>4.5999999999999996</v>
      </c>
      <c r="C332">
        <v>-1.37</v>
      </c>
      <c r="D332">
        <v>-0.2</v>
      </c>
      <c r="E332">
        <v>0.13</v>
      </c>
    </row>
    <row r="333" spans="1:5" x14ac:dyDescent="0.55000000000000004">
      <c r="A333">
        <v>195311</v>
      </c>
      <c r="B333">
        <v>2.83</v>
      </c>
      <c r="C333">
        <v>-1.3</v>
      </c>
      <c r="D333">
        <v>-0.16</v>
      </c>
      <c r="E333">
        <v>0.08</v>
      </c>
    </row>
    <row r="334" spans="1:5" x14ac:dyDescent="0.55000000000000004">
      <c r="A334">
        <v>195312</v>
      </c>
      <c r="B334">
        <v>0.03</v>
      </c>
      <c r="C334">
        <v>-0.85</v>
      </c>
      <c r="D334">
        <v>-2.82</v>
      </c>
      <c r="E334">
        <v>0.13</v>
      </c>
    </row>
    <row r="335" spans="1:5" x14ac:dyDescent="0.55000000000000004">
      <c r="A335">
        <v>195401</v>
      </c>
      <c r="B335">
        <v>5.13</v>
      </c>
      <c r="C335">
        <v>0.47</v>
      </c>
      <c r="D335">
        <v>3.49</v>
      </c>
      <c r="E335">
        <v>0.11</v>
      </c>
    </row>
    <row r="336" spans="1:5" x14ac:dyDescent="0.55000000000000004">
      <c r="A336">
        <v>195402</v>
      </c>
      <c r="B336">
        <v>1.67</v>
      </c>
      <c r="C336">
        <v>-0.17</v>
      </c>
      <c r="D336">
        <v>-0.28999999999999998</v>
      </c>
      <c r="E336">
        <v>7.0000000000000007E-2</v>
      </c>
    </row>
    <row r="337" spans="1:5" x14ac:dyDescent="0.55000000000000004">
      <c r="A337">
        <v>195403</v>
      </c>
      <c r="B337">
        <v>3.65</v>
      </c>
      <c r="C337">
        <v>-0.49</v>
      </c>
      <c r="D337">
        <v>-1.45</v>
      </c>
      <c r="E337">
        <v>0.08</v>
      </c>
    </row>
    <row r="338" spans="1:5" x14ac:dyDescent="0.55000000000000004">
      <c r="A338">
        <v>195404</v>
      </c>
      <c r="B338">
        <v>4.2699999999999996</v>
      </c>
      <c r="C338">
        <v>-3.48</v>
      </c>
      <c r="D338">
        <v>-0.37</v>
      </c>
      <c r="E338">
        <v>0.09</v>
      </c>
    </row>
    <row r="339" spans="1:5" x14ac:dyDescent="0.55000000000000004">
      <c r="A339">
        <v>195405</v>
      </c>
      <c r="B339">
        <v>3.09</v>
      </c>
      <c r="C339">
        <v>0.39</v>
      </c>
      <c r="D339">
        <v>2.46</v>
      </c>
      <c r="E339">
        <v>0.05</v>
      </c>
    </row>
    <row r="340" spans="1:5" x14ac:dyDescent="0.55000000000000004">
      <c r="A340">
        <v>195406</v>
      </c>
      <c r="B340">
        <v>1.07</v>
      </c>
      <c r="C340">
        <v>0.4</v>
      </c>
      <c r="D340">
        <v>-0.01</v>
      </c>
      <c r="E340">
        <v>0.06</v>
      </c>
    </row>
    <row r="341" spans="1:5" x14ac:dyDescent="0.55000000000000004">
      <c r="A341">
        <v>195407</v>
      </c>
      <c r="B341">
        <v>4.99</v>
      </c>
      <c r="C341">
        <v>1.05</v>
      </c>
      <c r="D341">
        <v>4.16</v>
      </c>
      <c r="E341">
        <v>0.05</v>
      </c>
    </row>
    <row r="342" spans="1:5" x14ac:dyDescent="0.55000000000000004">
      <c r="A342">
        <v>195408</v>
      </c>
      <c r="B342">
        <v>-2.34</v>
      </c>
      <c r="C342">
        <v>2.68</v>
      </c>
      <c r="D342">
        <v>-1.39</v>
      </c>
      <c r="E342">
        <v>0.05</v>
      </c>
    </row>
    <row r="343" spans="1:5" x14ac:dyDescent="0.55000000000000004">
      <c r="A343">
        <v>195409</v>
      </c>
      <c r="B343">
        <v>6.39</v>
      </c>
      <c r="C343">
        <v>-2.5499999999999998</v>
      </c>
      <c r="D343">
        <v>0.69</v>
      </c>
      <c r="E343">
        <v>0.09</v>
      </c>
    </row>
    <row r="344" spans="1:5" x14ac:dyDescent="0.55000000000000004">
      <c r="A344">
        <v>195410</v>
      </c>
      <c r="B344">
        <v>-1.67</v>
      </c>
      <c r="C344">
        <v>0.6</v>
      </c>
      <c r="D344">
        <v>0.68</v>
      </c>
      <c r="E344">
        <v>7.0000000000000007E-2</v>
      </c>
    </row>
    <row r="345" spans="1:5" x14ac:dyDescent="0.55000000000000004">
      <c r="A345">
        <v>195411</v>
      </c>
      <c r="B345">
        <v>9.3800000000000008</v>
      </c>
      <c r="C345">
        <v>-2.64</v>
      </c>
      <c r="D345">
        <v>4.3899999999999997</v>
      </c>
      <c r="E345">
        <v>0.06</v>
      </c>
    </row>
    <row r="346" spans="1:5" x14ac:dyDescent="0.55000000000000004">
      <c r="A346">
        <v>195412</v>
      </c>
      <c r="B346">
        <v>5.48</v>
      </c>
      <c r="C346">
        <v>2.17</v>
      </c>
      <c r="D346">
        <v>5.65</v>
      </c>
      <c r="E346">
        <v>0.08</v>
      </c>
    </row>
    <row r="347" spans="1:5" x14ac:dyDescent="0.55000000000000004">
      <c r="A347">
        <v>195501</v>
      </c>
      <c r="B347">
        <v>0.6</v>
      </c>
      <c r="C347">
        <v>0.27</v>
      </c>
      <c r="D347">
        <v>2.14</v>
      </c>
      <c r="E347">
        <v>0.08</v>
      </c>
    </row>
    <row r="348" spans="1:5" x14ac:dyDescent="0.55000000000000004">
      <c r="A348">
        <v>195502</v>
      </c>
      <c r="B348">
        <v>3.02</v>
      </c>
      <c r="C348">
        <v>1.56</v>
      </c>
      <c r="D348">
        <v>0.59</v>
      </c>
      <c r="E348">
        <v>0.09</v>
      </c>
    </row>
    <row r="349" spans="1:5" x14ac:dyDescent="0.55000000000000004">
      <c r="A349">
        <v>195503</v>
      </c>
      <c r="B349">
        <v>-0.16</v>
      </c>
      <c r="C349">
        <v>-0.67</v>
      </c>
      <c r="D349">
        <v>1.97</v>
      </c>
      <c r="E349">
        <v>0.1</v>
      </c>
    </row>
    <row r="350" spans="1:5" x14ac:dyDescent="0.55000000000000004">
      <c r="A350">
        <v>195504</v>
      </c>
      <c r="B350">
        <v>3.11</v>
      </c>
      <c r="C350">
        <v>-1.72</v>
      </c>
      <c r="D350">
        <v>0.68</v>
      </c>
      <c r="E350">
        <v>0.1</v>
      </c>
    </row>
    <row r="351" spans="1:5" x14ac:dyDescent="0.55000000000000004">
      <c r="A351">
        <v>195505</v>
      </c>
      <c r="B351">
        <v>0.93</v>
      </c>
      <c r="C351">
        <v>-0.24</v>
      </c>
      <c r="D351">
        <v>-0.96</v>
      </c>
      <c r="E351">
        <v>0.14000000000000001</v>
      </c>
    </row>
    <row r="352" spans="1:5" x14ac:dyDescent="0.55000000000000004">
      <c r="A352">
        <v>195506</v>
      </c>
      <c r="B352">
        <v>6.55</v>
      </c>
      <c r="C352">
        <v>-4.6100000000000003</v>
      </c>
      <c r="D352">
        <v>1.84</v>
      </c>
      <c r="E352">
        <v>0.1</v>
      </c>
    </row>
    <row r="353" spans="1:5" x14ac:dyDescent="0.55000000000000004">
      <c r="A353">
        <v>195507</v>
      </c>
      <c r="B353">
        <v>1.9</v>
      </c>
      <c r="C353">
        <v>-1.1599999999999999</v>
      </c>
      <c r="D353">
        <v>0.34</v>
      </c>
      <c r="E353">
        <v>0.1</v>
      </c>
    </row>
    <row r="354" spans="1:5" x14ac:dyDescent="0.55000000000000004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55000000000000004">
      <c r="A355">
        <v>195509</v>
      </c>
      <c r="B355">
        <v>-0.36</v>
      </c>
      <c r="C355">
        <v>0.28000000000000003</v>
      </c>
      <c r="D355">
        <v>-0.99</v>
      </c>
      <c r="E355">
        <v>0.16</v>
      </c>
    </row>
    <row r="356" spans="1:5" x14ac:dyDescent="0.55000000000000004">
      <c r="A356">
        <v>195510</v>
      </c>
      <c r="B356">
        <v>-2.68</v>
      </c>
      <c r="C356">
        <v>1.51</v>
      </c>
      <c r="D356">
        <v>-0.16</v>
      </c>
      <c r="E356">
        <v>0.18</v>
      </c>
    </row>
    <row r="357" spans="1:5" x14ac:dyDescent="0.55000000000000004">
      <c r="A357">
        <v>195511</v>
      </c>
      <c r="B357">
        <v>7.03</v>
      </c>
      <c r="C357">
        <v>-2.2000000000000002</v>
      </c>
      <c r="D357">
        <v>0.32</v>
      </c>
      <c r="E357">
        <v>0.17</v>
      </c>
    </row>
    <row r="358" spans="1:5" x14ac:dyDescent="0.55000000000000004">
      <c r="A358">
        <v>195512</v>
      </c>
      <c r="B358">
        <v>1.49</v>
      </c>
      <c r="C358">
        <v>2.12</v>
      </c>
      <c r="D358">
        <v>-2.29</v>
      </c>
      <c r="E358">
        <v>0.18</v>
      </c>
    </row>
    <row r="359" spans="1:5" x14ac:dyDescent="0.55000000000000004">
      <c r="A359">
        <v>195601</v>
      </c>
      <c r="B359">
        <v>-3.03</v>
      </c>
      <c r="C359">
        <v>0.4</v>
      </c>
      <c r="D359">
        <v>0.94</v>
      </c>
      <c r="E359">
        <v>0.22</v>
      </c>
    </row>
    <row r="360" spans="1:5" x14ac:dyDescent="0.55000000000000004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55000000000000004">
      <c r="A361">
        <v>195603</v>
      </c>
      <c r="B361">
        <v>6.64</v>
      </c>
      <c r="C361">
        <v>-2.14</v>
      </c>
      <c r="D361">
        <v>-0.5</v>
      </c>
      <c r="E361">
        <v>0.15</v>
      </c>
    </row>
    <row r="362" spans="1:5" x14ac:dyDescent="0.55000000000000004">
      <c r="A362">
        <v>195604</v>
      </c>
      <c r="B362">
        <v>0.28000000000000003</v>
      </c>
      <c r="C362">
        <v>0.04</v>
      </c>
      <c r="D362">
        <v>-0.25</v>
      </c>
      <c r="E362">
        <v>0.19</v>
      </c>
    </row>
    <row r="363" spans="1:5" x14ac:dyDescent="0.55000000000000004">
      <c r="A363">
        <v>195605</v>
      </c>
      <c r="B363">
        <v>-5.2</v>
      </c>
      <c r="C363">
        <v>1.46</v>
      </c>
      <c r="D363">
        <v>-1.31</v>
      </c>
      <c r="E363">
        <v>0.23</v>
      </c>
    </row>
    <row r="364" spans="1:5" x14ac:dyDescent="0.55000000000000004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55000000000000004">
      <c r="A365">
        <v>195607</v>
      </c>
      <c r="B365">
        <v>4.84</v>
      </c>
      <c r="C365">
        <v>-1.67</v>
      </c>
      <c r="D365">
        <v>-0.05</v>
      </c>
      <c r="E365">
        <v>0.22</v>
      </c>
    </row>
    <row r="366" spans="1:5" x14ac:dyDescent="0.55000000000000004">
      <c r="A366">
        <v>195608</v>
      </c>
      <c r="B366">
        <v>-3.18</v>
      </c>
      <c r="C366">
        <v>1.9</v>
      </c>
      <c r="D366">
        <v>-0.72</v>
      </c>
      <c r="E366">
        <v>0.17</v>
      </c>
    </row>
    <row r="367" spans="1:5" x14ac:dyDescent="0.55000000000000004">
      <c r="A367">
        <v>195609</v>
      </c>
      <c r="B367">
        <v>-5.14</v>
      </c>
      <c r="C367">
        <v>1.57</v>
      </c>
      <c r="D367">
        <v>1.77</v>
      </c>
      <c r="E367">
        <v>0.18</v>
      </c>
    </row>
    <row r="368" spans="1:5" x14ac:dyDescent="0.55000000000000004">
      <c r="A368">
        <v>195610</v>
      </c>
      <c r="B368">
        <v>0.52</v>
      </c>
      <c r="C368">
        <v>-0.09</v>
      </c>
      <c r="D368">
        <v>-0.06</v>
      </c>
      <c r="E368">
        <v>0.25</v>
      </c>
    </row>
    <row r="369" spans="1:5" x14ac:dyDescent="0.55000000000000004">
      <c r="A369">
        <v>195611</v>
      </c>
      <c r="B369">
        <v>0.36</v>
      </c>
      <c r="C369">
        <v>-0.22</v>
      </c>
      <c r="D369">
        <v>1.77</v>
      </c>
      <c r="E369">
        <v>0.2</v>
      </c>
    </row>
    <row r="370" spans="1:5" x14ac:dyDescent="0.55000000000000004">
      <c r="A370">
        <v>195612</v>
      </c>
      <c r="B370">
        <v>3.16</v>
      </c>
      <c r="C370">
        <v>-0.02</v>
      </c>
      <c r="D370">
        <v>-2.16</v>
      </c>
      <c r="E370">
        <v>0.24</v>
      </c>
    </row>
    <row r="371" spans="1:5" x14ac:dyDescent="0.55000000000000004">
      <c r="A371">
        <v>195701</v>
      </c>
      <c r="B371">
        <v>-3.58</v>
      </c>
      <c r="C371">
        <v>3.37</v>
      </c>
      <c r="D371">
        <v>2.82</v>
      </c>
      <c r="E371">
        <v>0.27</v>
      </c>
    </row>
    <row r="372" spans="1:5" x14ac:dyDescent="0.55000000000000004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55000000000000004">
      <c r="A373">
        <v>195703</v>
      </c>
      <c r="B373">
        <v>2.13</v>
      </c>
      <c r="C373">
        <v>0.27</v>
      </c>
      <c r="D373">
        <v>-0.46</v>
      </c>
      <c r="E373">
        <v>0.23</v>
      </c>
    </row>
    <row r="374" spans="1:5" x14ac:dyDescent="0.55000000000000004">
      <c r="A374">
        <v>195704</v>
      </c>
      <c r="B374">
        <v>4.26</v>
      </c>
      <c r="C374">
        <v>-1.61</v>
      </c>
      <c r="D374">
        <v>-1.47</v>
      </c>
      <c r="E374">
        <v>0.25</v>
      </c>
    </row>
    <row r="375" spans="1:5" x14ac:dyDescent="0.55000000000000004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55000000000000004">
      <c r="A376">
        <v>195706</v>
      </c>
      <c r="B376">
        <v>-0.74</v>
      </c>
      <c r="C376">
        <v>0.55000000000000004</v>
      </c>
      <c r="D376">
        <v>0.03</v>
      </c>
      <c r="E376">
        <v>0.24</v>
      </c>
    </row>
    <row r="377" spans="1:5" x14ac:dyDescent="0.55000000000000004">
      <c r="A377">
        <v>195707</v>
      </c>
      <c r="B377">
        <v>0.66</v>
      </c>
      <c r="C377">
        <v>-0.77</v>
      </c>
      <c r="D377">
        <v>0.42</v>
      </c>
      <c r="E377">
        <v>0.3</v>
      </c>
    </row>
    <row r="378" spans="1:5" x14ac:dyDescent="0.55000000000000004">
      <c r="A378">
        <v>195708</v>
      </c>
      <c r="B378">
        <v>-5.1100000000000003</v>
      </c>
      <c r="C378">
        <v>0.05</v>
      </c>
      <c r="D378">
        <v>-0.42</v>
      </c>
      <c r="E378">
        <v>0.25</v>
      </c>
    </row>
    <row r="379" spans="1:5" x14ac:dyDescent="0.55000000000000004">
      <c r="A379">
        <v>195709</v>
      </c>
      <c r="B379">
        <v>-5.98</v>
      </c>
      <c r="C379">
        <v>0.06</v>
      </c>
      <c r="D379">
        <v>0.91</v>
      </c>
      <c r="E379">
        <v>0.26</v>
      </c>
    </row>
    <row r="380" spans="1:5" x14ac:dyDescent="0.55000000000000004">
      <c r="A380">
        <v>195710</v>
      </c>
      <c r="B380">
        <v>-4.32</v>
      </c>
      <c r="C380">
        <v>-2.5299999999999998</v>
      </c>
      <c r="D380">
        <v>-1.83</v>
      </c>
      <c r="E380">
        <v>0.28999999999999998</v>
      </c>
    </row>
    <row r="381" spans="1:5" x14ac:dyDescent="0.55000000000000004">
      <c r="A381">
        <v>195711</v>
      </c>
      <c r="B381">
        <v>2.2999999999999998</v>
      </c>
      <c r="C381">
        <v>0.37</v>
      </c>
      <c r="D381">
        <v>-2.89</v>
      </c>
      <c r="E381">
        <v>0.28000000000000003</v>
      </c>
    </row>
    <row r="382" spans="1:5" x14ac:dyDescent="0.55000000000000004">
      <c r="A382">
        <v>195712</v>
      </c>
      <c r="B382">
        <v>-3.91</v>
      </c>
      <c r="C382">
        <v>-0.98</v>
      </c>
      <c r="D382">
        <v>-1.61</v>
      </c>
      <c r="E382">
        <v>0.24</v>
      </c>
    </row>
    <row r="383" spans="1:5" x14ac:dyDescent="0.55000000000000004">
      <c r="A383">
        <v>195801</v>
      </c>
      <c r="B383">
        <v>4.66</v>
      </c>
      <c r="C383">
        <v>4.38</v>
      </c>
      <c r="D383">
        <v>4.1900000000000004</v>
      </c>
      <c r="E383">
        <v>0.28000000000000003</v>
      </c>
    </row>
    <row r="384" spans="1:5" x14ac:dyDescent="0.55000000000000004">
      <c r="A384">
        <v>195802</v>
      </c>
      <c r="B384">
        <v>-1.52</v>
      </c>
      <c r="C384">
        <v>0.68</v>
      </c>
      <c r="D384">
        <v>0.37</v>
      </c>
      <c r="E384">
        <v>0.12</v>
      </c>
    </row>
    <row r="385" spans="1:5" x14ac:dyDescent="0.55000000000000004">
      <c r="A385">
        <v>195803</v>
      </c>
      <c r="B385">
        <v>3.27</v>
      </c>
      <c r="C385">
        <v>0.65</v>
      </c>
      <c r="D385">
        <v>-0.96</v>
      </c>
      <c r="E385">
        <v>0.09</v>
      </c>
    </row>
    <row r="386" spans="1:5" x14ac:dyDescent="0.55000000000000004">
      <c r="A386">
        <v>195804</v>
      </c>
      <c r="B386">
        <v>3.09</v>
      </c>
      <c r="C386">
        <v>-0.65</v>
      </c>
      <c r="D386">
        <v>1.64</v>
      </c>
      <c r="E386">
        <v>0.08</v>
      </c>
    </row>
    <row r="387" spans="1:5" x14ac:dyDescent="0.55000000000000004">
      <c r="A387">
        <v>195805</v>
      </c>
      <c r="B387">
        <v>2.31</v>
      </c>
      <c r="C387">
        <v>2.19</v>
      </c>
      <c r="D387">
        <v>-0.25</v>
      </c>
      <c r="E387">
        <v>0.11</v>
      </c>
    </row>
    <row r="388" spans="1:5" x14ac:dyDescent="0.55000000000000004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55000000000000004">
      <c r="A389">
        <v>195807</v>
      </c>
      <c r="B389">
        <v>4.3899999999999997</v>
      </c>
      <c r="C389">
        <v>0.52</v>
      </c>
      <c r="D389">
        <v>3.04</v>
      </c>
      <c r="E389">
        <v>7.0000000000000007E-2</v>
      </c>
    </row>
    <row r="390" spans="1:5" x14ac:dyDescent="0.55000000000000004">
      <c r="A390">
        <v>195808</v>
      </c>
      <c r="B390">
        <v>1.91</v>
      </c>
      <c r="C390">
        <v>1.17</v>
      </c>
      <c r="D390">
        <v>0.36</v>
      </c>
      <c r="E390">
        <v>0.04</v>
      </c>
    </row>
    <row r="391" spans="1:5" x14ac:dyDescent="0.55000000000000004">
      <c r="A391">
        <v>195809</v>
      </c>
      <c r="B391">
        <v>4.66</v>
      </c>
      <c r="C391">
        <v>0.13</v>
      </c>
      <c r="D391">
        <v>2.85</v>
      </c>
      <c r="E391">
        <v>0.19</v>
      </c>
    </row>
    <row r="392" spans="1:5" x14ac:dyDescent="0.55000000000000004">
      <c r="A392">
        <v>195810</v>
      </c>
      <c r="B392">
        <v>2.5299999999999998</v>
      </c>
      <c r="C392">
        <v>1.1100000000000001</v>
      </c>
      <c r="D392">
        <v>-1.18</v>
      </c>
      <c r="E392">
        <v>0.18</v>
      </c>
    </row>
    <row r="393" spans="1:5" x14ac:dyDescent="0.55000000000000004">
      <c r="A393">
        <v>195811</v>
      </c>
      <c r="B393">
        <v>3.01</v>
      </c>
      <c r="C393">
        <v>2</v>
      </c>
      <c r="D393">
        <v>-1.19</v>
      </c>
      <c r="E393">
        <v>0.11</v>
      </c>
    </row>
    <row r="394" spans="1:5" x14ac:dyDescent="0.55000000000000004">
      <c r="A394">
        <v>195812</v>
      </c>
      <c r="B394">
        <v>5.15</v>
      </c>
      <c r="C394">
        <v>-2.04</v>
      </c>
      <c r="D394">
        <v>-0.01</v>
      </c>
      <c r="E394">
        <v>0.22</v>
      </c>
    </row>
    <row r="395" spans="1:5" x14ac:dyDescent="0.55000000000000004">
      <c r="A395">
        <v>195901</v>
      </c>
      <c r="B395">
        <v>0.71</v>
      </c>
      <c r="C395">
        <v>3.01</v>
      </c>
      <c r="D395">
        <v>2.96</v>
      </c>
      <c r="E395">
        <v>0.21</v>
      </c>
    </row>
    <row r="396" spans="1:5" x14ac:dyDescent="0.55000000000000004">
      <c r="A396">
        <v>195902</v>
      </c>
      <c r="B396">
        <v>0.95</v>
      </c>
      <c r="C396">
        <v>1.51</v>
      </c>
      <c r="D396">
        <v>1.1000000000000001</v>
      </c>
      <c r="E396">
        <v>0.19</v>
      </c>
    </row>
    <row r="397" spans="1:5" x14ac:dyDescent="0.55000000000000004">
      <c r="A397">
        <v>195903</v>
      </c>
      <c r="B397">
        <v>0.28000000000000003</v>
      </c>
      <c r="C397">
        <v>1.5</v>
      </c>
      <c r="D397">
        <v>-0.38</v>
      </c>
      <c r="E397">
        <v>0.22</v>
      </c>
    </row>
    <row r="398" spans="1:5" x14ac:dyDescent="0.55000000000000004">
      <c r="A398">
        <v>195904</v>
      </c>
      <c r="B398">
        <v>3.66</v>
      </c>
      <c r="C398">
        <v>-0.55000000000000004</v>
      </c>
      <c r="D398">
        <v>-1.33</v>
      </c>
      <c r="E398">
        <v>0.2</v>
      </c>
    </row>
    <row r="399" spans="1:5" x14ac:dyDescent="0.55000000000000004">
      <c r="A399">
        <v>195905</v>
      </c>
      <c r="B399">
        <v>1.73</v>
      </c>
      <c r="C399">
        <v>-2.1</v>
      </c>
      <c r="D399">
        <v>1.7</v>
      </c>
      <c r="E399">
        <v>0.22</v>
      </c>
    </row>
    <row r="400" spans="1:5" x14ac:dyDescent="0.55000000000000004">
      <c r="A400">
        <v>195906</v>
      </c>
      <c r="B400">
        <v>-0.25</v>
      </c>
      <c r="C400">
        <v>0.65</v>
      </c>
      <c r="D400">
        <v>1.35</v>
      </c>
      <c r="E400">
        <v>0.25</v>
      </c>
    </row>
    <row r="401" spans="1:5" x14ac:dyDescent="0.55000000000000004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55000000000000004">
      <c r="A402">
        <v>195908</v>
      </c>
      <c r="B402">
        <v>-1.39</v>
      </c>
      <c r="C402">
        <v>-0.76</v>
      </c>
      <c r="D402">
        <v>0.45</v>
      </c>
      <c r="E402">
        <v>0.19</v>
      </c>
    </row>
    <row r="403" spans="1:5" x14ac:dyDescent="0.55000000000000004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55000000000000004">
      <c r="A404">
        <v>195910</v>
      </c>
      <c r="B404">
        <v>1.28</v>
      </c>
      <c r="C404">
        <v>1.45</v>
      </c>
      <c r="D404">
        <v>-2.1</v>
      </c>
      <c r="E404">
        <v>0.3</v>
      </c>
    </row>
    <row r="405" spans="1:5" x14ac:dyDescent="0.55000000000000004">
      <c r="A405">
        <v>195911</v>
      </c>
      <c r="B405">
        <v>1.6</v>
      </c>
      <c r="C405">
        <v>1.24</v>
      </c>
      <c r="D405">
        <v>-3.22</v>
      </c>
      <c r="E405">
        <v>0.26</v>
      </c>
    </row>
    <row r="406" spans="1:5" x14ac:dyDescent="0.55000000000000004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55000000000000004">
      <c r="A407">
        <v>196001</v>
      </c>
      <c r="B407">
        <v>-6.98</v>
      </c>
      <c r="C407">
        <v>2.08</v>
      </c>
      <c r="D407">
        <v>2.79</v>
      </c>
      <c r="E407">
        <v>0.33</v>
      </c>
    </row>
    <row r="408" spans="1:5" x14ac:dyDescent="0.55000000000000004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55000000000000004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55000000000000004">
      <c r="A410">
        <v>196004</v>
      </c>
      <c r="B410">
        <v>-1.71</v>
      </c>
      <c r="C410">
        <v>0.32</v>
      </c>
      <c r="D410">
        <v>-2.29</v>
      </c>
      <c r="E410">
        <v>0.19</v>
      </c>
    </row>
    <row r="411" spans="1:5" x14ac:dyDescent="0.55000000000000004">
      <c r="A411">
        <v>196005</v>
      </c>
      <c r="B411">
        <v>3.12</v>
      </c>
      <c r="C411">
        <v>1.22</v>
      </c>
      <c r="D411">
        <v>-3.7</v>
      </c>
      <c r="E411">
        <v>0.27</v>
      </c>
    </row>
    <row r="412" spans="1:5" x14ac:dyDescent="0.55000000000000004">
      <c r="A412">
        <v>196006</v>
      </c>
      <c r="B412">
        <v>2.08</v>
      </c>
      <c r="C412">
        <v>-0.22</v>
      </c>
      <c r="D412">
        <v>-0.34</v>
      </c>
      <c r="E412">
        <v>0.24</v>
      </c>
    </row>
    <row r="413" spans="1:5" x14ac:dyDescent="0.55000000000000004">
      <c r="A413">
        <v>196007</v>
      </c>
      <c r="B413">
        <v>-2.37</v>
      </c>
      <c r="C413">
        <v>-0.52</v>
      </c>
      <c r="D413">
        <v>2.0299999999999998</v>
      </c>
      <c r="E413">
        <v>0.13</v>
      </c>
    </row>
    <row r="414" spans="1:5" x14ac:dyDescent="0.55000000000000004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55000000000000004">
      <c r="A415">
        <v>196009</v>
      </c>
      <c r="B415">
        <v>-5.99</v>
      </c>
      <c r="C415">
        <v>-1.1100000000000001</v>
      </c>
      <c r="D415">
        <v>1.65</v>
      </c>
      <c r="E415">
        <v>0.16</v>
      </c>
    </row>
    <row r="416" spans="1:5" x14ac:dyDescent="0.55000000000000004">
      <c r="A416">
        <v>196010</v>
      </c>
      <c r="B416">
        <v>-0.71</v>
      </c>
      <c r="C416">
        <v>-4.07</v>
      </c>
      <c r="D416">
        <v>2.86</v>
      </c>
      <c r="E416">
        <v>0.22</v>
      </c>
    </row>
    <row r="417" spans="1:5" x14ac:dyDescent="0.55000000000000004">
      <c r="A417">
        <v>196011</v>
      </c>
      <c r="B417">
        <v>4.6900000000000004</v>
      </c>
      <c r="C417">
        <v>0.37</v>
      </c>
      <c r="D417">
        <v>-2.37</v>
      </c>
      <c r="E417">
        <v>0.13</v>
      </c>
    </row>
    <row r="418" spans="1:5" x14ac:dyDescent="0.55000000000000004">
      <c r="A418">
        <v>196012</v>
      </c>
      <c r="B418">
        <v>4.71</v>
      </c>
      <c r="C418">
        <v>-1.57</v>
      </c>
      <c r="D418">
        <v>-0.76</v>
      </c>
      <c r="E418">
        <v>0.16</v>
      </c>
    </row>
    <row r="419" spans="1:5" x14ac:dyDescent="0.55000000000000004">
      <c r="A419">
        <v>196101</v>
      </c>
      <c r="B419">
        <v>6.2</v>
      </c>
      <c r="C419">
        <v>0.66</v>
      </c>
      <c r="D419">
        <v>3.66</v>
      </c>
      <c r="E419">
        <v>0.19</v>
      </c>
    </row>
    <row r="420" spans="1:5" x14ac:dyDescent="0.55000000000000004">
      <c r="A420">
        <v>196102</v>
      </c>
      <c r="B420">
        <v>3.57</v>
      </c>
      <c r="C420">
        <v>3.92</v>
      </c>
      <c r="D420">
        <v>-0.64</v>
      </c>
      <c r="E420">
        <v>0.14000000000000001</v>
      </c>
    </row>
    <row r="421" spans="1:5" x14ac:dyDescent="0.55000000000000004">
      <c r="A421">
        <v>196103</v>
      </c>
      <c r="B421">
        <v>2.89</v>
      </c>
      <c r="C421">
        <v>3.28</v>
      </c>
      <c r="D421">
        <v>-0.7</v>
      </c>
      <c r="E421">
        <v>0.2</v>
      </c>
    </row>
    <row r="422" spans="1:5" x14ac:dyDescent="0.55000000000000004">
      <c r="A422">
        <v>196104</v>
      </c>
      <c r="B422">
        <v>0.28999999999999998</v>
      </c>
      <c r="C422">
        <v>0.05</v>
      </c>
      <c r="D422">
        <v>2.15</v>
      </c>
      <c r="E422">
        <v>0.17</v>
      </c>
    </row>
    <row r="423" spans="1:5" x14ac:dyDescent="0.55000000000000004">
      <c r="A423">
        <v>196105</v>
      </c>
      <c r="B423">
        <v>2.4</v>
      </c>
      <c r="C423">
        <v>2.02</v>
      </c>
      <c r="D423">
        <v>0.37</v>
      </c>
      <c r="E423">
        <v>0.18</v>
      </c>
    </row>
    <row r="424" spans="1:5" x14ac:dyDescent="0.55000000000000004">
      <c r="A424">
        <v>196106</v>
      </c>
      <c r="B424">
        <v>-3.08</v>
      </c>
      <c r="C424">
        <v>-2.4900000000000002</v>
      </c>
      <c r="D424">
        <v>-0.11</v>
      </c>
      <c r="E424">
        <v>0.2</v>
      </c>
    </row>
    <row r="425" spans="1:5" x14ac:dyDescent="0.55000000000000004">
      <c r="A425">
        <v>196107</v>
      </c>
      <c r="B425">
        <v>2.83</v>
      </c>
      <c r="C425">
        <v>-1.88</v>
      </c>
      <c r="D425">
        <v>-0.09</v>
      </c>
      <c r="E425">
        <v>0.18</v>
      </c>
    </row>
    <row r="426" spans="1:5" x14ac:dyDescent="0.55000000000000004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55000000000000004">
      <c r="A427">
        <v>196109</v>
      </c>
      <c r="B427">
        <v>-2.15</v>
      </c>
      <c r="C427">
        <v>-1.06</v>
      </c>
      <c r="D427">
        <v>-0.61</v>
      </c>
      <c r="E427">
        <v>0.17</v>
      </c>
    </row>
    <row r="428" spans="1:5" x14ac:dyDescent="0.55000000000000004">
      <c r="A428">
        <v>196110</v>
      </c>
      <c r="B428">
        <v>2.57</v>
      </c>
      <c r="C428">
        <v>-1.63</v>
      </c>
      <c r="D428">
        <v>0.15</v>
      </c>
      <c r="E428">
        <v>0.19</v>
      </c>
    </row>
    <row r="429" spans="1:5" x14ac:dyDescent="0.55000000000000004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55000000000000004">
      <c r="A430">
        <v>196112</v>
      </c>
      <c r="B430">
        <v>-0.18</v>
      </c>
      <c r="C430">
        <v>-0.82</v>
      </c>
      <c r="D430">
        <v>1.79</v>
      </c>
      <c r="E430">
        <v>0.19</v>
      </c>
    </row>
    <row r="431" spans="1:5" x14ac:dyDescent="0.55000000000000004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55000000000000004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55000000000000004">
      <c r="A433">
        <v>196203</v>
      </c>
      <c r="B433">
        <v>-0.68</v>
      </c>
      <c r="C433">
        <v>0.53</v>
      </c>
      <c r="D433">
        <v>-1.38</v>
      </c>
      <c r="E433">
        <v>0.2</v>
      </c>
    </row>
    <row r="434" spans="1:5" x14ac:dyDescent="0.55000000000000004">
      <c r="A434">
        <v>196204</v>
      </c>
      <c r="B434">
        <v>-6.59</v>
      </c>
      <c r="C434">
        <v>-0.71</v>
      </c>
      <c r="D434">
        <v>0.03</v>
      </c>
      <c r="E434">
        <v>0.22</v>
      </c>
    </row>
    <row r="435" spans="1:5" x14ac:dyDescent="0.55000000000000004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55000000000000004">
      <c r="A436">
        <v>196206</v>
      </c>
      <c r="B436">
        <v>-8.4700000000000006</v>
      </c>
      <c r="C436">
        <v>-0.57999999999999996</v>
      </c>
      <c r="D436">
        <v>2.5499999999999998</v>
      </c>
      <c r="E436">
        <v>0.2</v>
      </c>
    </row>
    <row r="437" spans="1:5" x14ac:dyDescent="0.55000000000000004">
      <c r="A437">
        <v>196207</v>
      </c>
      <c r="B437">
        <v>6.28</v>
      </c>
      <c r="C437">
        <v>1.51</v>
      </c>
      <c r="D437">
        <v>-3.4</v>
      </c>
      <c r="E437">
        <v>0.27</v>
      </c>
    </row>
    <row r="438" spans="1:5" x14ac:dyDescent="0.55000000000000004">
      <c r="A438">
        <v>196208</v>
      </c>
      <c r="B438">
        <v>2.13</v>
      </c>
      <c r="C438">
        <v>1.22</v>
      </c>
      <c r="D438">
        <v>-1.17</v>
      </c>
      <c r="E438">
        <v>0.23</v>
      </c>
    </row>
    <row r="439" spans="1:5" x14ac:dyDescent="0.55000000000000004">
      <c r="A439">
        <v>196209</v>
      </c>
      <c r="B439">
        <v>-5.22</v>
      </c>
      <c r="C439">
        <v>-2.4500000000000002</v>
      </c>
      <c r="D439">
        <v>1.26</v>
      </c>
      <c r="E439">
        <v>0.21</v>
      </c>
    </row>
    <row r="440" spans="1:5" x14ac:dyDescent="0.55000000000000004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55000000000000004">
      <c r="A441">
        <v>196211</v>
      </c>
      <c r="B441">
        <v>10.87</v>
      </c>
      <c r="C441">
        <v>2.63</v>
      </c>
      <c r="D441">
        <v>0.96</v>
      </c>
      <c r="E441">
        <v>0.2</v>
      </c>
    </row>
    <row r="442" spans="1:5" x14ac:dyDescent="0.55000000000000004">
      <c r="A442">
        <v>196212</v>
      </c>
      <c r="B442">
        <v>1.01</v>
      </c>
      <c r="C442">
        <v>-3.81</v>
      </c>
      <c r="D442">
        <v>0.35</v>
      </c>
      <c r="E442">
        <v>0.23</v>
      </c>
    </row>
    <row r="443" spans="1:5" x14ac:dyDescent="0.55000000000000004">
      <c r="A443">
        <v>196301</v>
      </c>
      <c r="B443">
        <v>4.93</v>
      </c>
      <c r="C443">
        <v>3.07</v>
      </c>
      <c r="D443">
        <v>2.2200000000000002</v>
      </c>
      <c r="E443">
        <v>0.25</v>
      </c>
    </row>
    <row r="444" spans="1:5" x14ac:dyDescent="0.55000000000000004">
      <c r="A444">
        <v>196302</v>
      </c>
      <c r="B444">
        <v>-2.38</v>
      </c>
      <c r="C444">
        <v>0.5</v>
      </c>
      <c r="D444">
        <v>2.17</v>
      </c>
      <c r="E444">
        <v>0.23</v>
      </c>
    </row>
    <row r="445" spans="1:5" x14ac:dyDescent="0.55000000000000004">
      <c r="A445">
        <v>196303</v>
      </c>
      <c r="B445">
        <v>3.08</v>
      </c>
      <c r="C445">
        <v>-2.6</v>
      </c>
      <c r="D445">
        <v>2.0699999999999998</v>
      </c>
      <c r="E445">
        <v>0.23</v>
      </c>
    </row>
    <row r="446" spans="1:5" x14ac:dyDescent="0.55000000000000004">
      <c r="A446">
        <v>196304</v>
      </c>
      <c r="B446">
        <v>4.51</v>
      </c>
      <c r="C446">
        <v>-1.31</v>
      </c>
      <c r="D446">
        <v>0.99</v>
      </c>
      <c r="E446">
        <v>0.25</v>
      </c>
    </row>
    <row r="447" spans="1:5" x14ac:dyDescent="0.55000000000000004">
      <c r="A447">
        <v>196305</v>
      </c>
      <c r="B447">
        <v>1.76</v>
      </c>
      <c r="C447">
        <v>1.1200000000000001</v>
      </c>
      <c r="D447">
        <v>2.5299999999999998</v>
      </c>
      <c r="E447">
        <v>0.24</v>
      </c>
    </row>
    <row r="448" spans="1:5" x14ac:dyDescent="0.55000000000000004">
      <c r="A448">
        <v>196306</v>
      </c>
      <c r="B448">
        <v>-2</v>
      </c>
      <c r="C448">
        <v>-0.28999999999999998</v>
      </c>
      <c r="D448">
        <v>0.75</v>
      </c>
      <c r="E448">
        <v>0.23</v>
      </c>
    </row>
    <row r="449" spans="1:5" x14ac:dyDescent="0.55000000000000004">
      <c r="A449">
        <v>196307</v>
      </c>
      <c r="B449">
        <v>-0.39</v>
      </c>
      <c r="C449">
        <v>-0.49</v>
      </c>
      <c r="D449">
        <v>-0.94</v>
      </c>
      <c r="E449">
        <v>0.27</v>
      </c>
    </row>
    <row r="450" spans="1:5" x14ac:dyDescent="0.55000000000000004">
      <c r="A450">
        <v>196308</v>
      </c>
      <c r="B450">
        <v>5.07</v>
      </c>
      <c r="C450">
        <v>-1.02</v>
      </c>
      <c r="D450">
        <v>1.82</v>
      </c>
      <c r="E450">
        <v>0.25</v>
      </c>
    </row>
    <row r="451" spans="1:5" x14ac:dyDescent="0.55000000000000004">
      <c r="A451">
        <v>196309</v>
      </c>
      <c r="B451">
        <v>-1.57</v>
      </c>
      <c r="C451">
        <v>-0.31</v>
      </c>
      <c r="D451">
        <v>0.17</v>
      </c>
      <c r="E451">
        <v>0.27</v>
      </c>
    </row>
    <row r="452" spans="1:5" x14ac:dyDescent="0.55000000000000004">
      <c r="A452">
        <v>196310</v>
      </c>
      <c r="B452">
        <v>2.5299999999999998</v>
      </c>
      <c r="C452">
        <v>-0.56999999999999995</v>
      </c>
      <c r="D452">
        <v>-0.04</v>
      </c>
      <c r="E452">
        <v>0.28999999999999998</v>
      </c>
    </row>
    <row r="453" spans="1:5" x14ac:dyDescent="0.55000000000000004">
      <c r="A453">
        <v>196311</v>
      </c>
      <c r="B453">
        <v>-0.85</v>
      </c>
      <c r="C453">
        <v>-1.1499999999999999</v>
      </c>
      <c r="D453">
        <v>1.7</v>
      </c>
      <c r="E453">
        <v>0.27</v>
      </c>
    </row>
    <row r="454" spans="1:5" x14ac:dyDescent="0.55000000000000004">
      <c r="A454">
        <v>196312</v>
      </c>
      <c r="B454">
        <v>1.83</v>
      </c>
      <c r="C454">
        <v>-2.0099999999999998</v>
      </c>
      <c r="D454">
        <v>-0.06</v>
      </c>
      <c r="E454">
        <v>0.28999999999999998</v>
      </c>
    </row>
    <row r="455" spans="1:5" x14ac:dyDescent="0.55000000000000004">
      <c r="A455">
        <v>196401</v>
      </c>
      <c r="B455">
        <v>2.2400000000000002</v>
      </c>
      <c r="C455">
        <v>-0.18</v>
      </c>
      <c r="D455">
        <v>1.53</v>
      </c>
      <c r="E455">
        <v>0.3</v>
      </c>
    </row>
    <row r="456" spans="1:5" x14ac:dyDescent="0.55000000000000004">
      <c r="A456">
        <v>196402</v>
      </c>
      <c r="B456">
        <v>1.54</v>
      </c>
      <c r="C456">
        <v>0.08</v>
      </c>
      <c r="D456">
        <v>2.86</v>
      </c>
      <c r="E456">
        <v>0.26</v>
      </c>
    </row>
    <row r="457" spans="1:5" x14ac:dyDescent="0.55000000000000004">
      <c r="A457">
        <v>196403</v>
      </c>
      <c r="B457">
        <v>1.41</v>
      </c>
      <c r="C457">
        <v>0.94</v>
      </c>
      <c r="D457">
        <v>3.37</v>
      </c>
      <c r="E457">
        <v>0.31</v>
      </c>
    </row>
    <row r="458" spans="1:5" x14ac:dyDescent="0.55000000000000004">
      <c r="A458">
        <v>196404</v>
      </c>
      <c r="B458">
        <v>0.1</v>
      </c>
      <c r="C458">
        <v>-1.32</v>
      </c>
      <c r="D458">
        <v>-0.66</v>
      </c>
      <c r="E458">
        <v>0.28999999999999998</v>
      </c>
    </row>
    <row r="459" spans="1:5" x14ac:dyDescent="0.55000000000000004">
      <c r="A459">
        <v>196405</v>
      </c>
      <c r="B459">
        <v>1.42</v>
      </c>
      <c r="C459">
        <v>-0.94</v>
      </c>
      <c r="D459">
        <v>1.99</v>
      </c>
      <c r="E459">
        <v>0.26</v>
      </c>
    </row>
    <row r="460" spans="1:5" x14ac:dyDescent="0.55000000000000004">
      <c r="A460">
        <v>196406</v>
      </c>
      <c r="B460">
        <v>1.27</v>
      </c>
      <c r="C460">
        <v>-0.27</v>
      </c>
      <c r="D460">
        <v>0.72</v>
      </c>
      <c r="E460">
        <v>0.3</v>
      </c>
    </row>
    <row r="461" spans="1:5" x14ac:dyDescent="0.55000000000000004">
      <c r="A461">
        <v>196407</v>
      </c>
      <c r="B461">
        <v>1.74</v>
      </c>
      <c r="C461">
        <v>0.26</v>
      </c>
      <c r="D461">
        <v>0.73</v>
      </c>
      <c r="E461">
        <v>0.3</v>
      </c>
    </row>
    <row r="462" spans="1:5" x14ac:dyDescent="0.55000000000000004">
      <c r="A462">
        <v>196408</v>
      </c>
      <c r="B462">
        <v>-1.44</v>
      </c>
      <c r="C462">
        <v>0.11</v>
      </c>
      <c r="D462">
        <v>7.0000000000000007E-2</v>
      </c>
      <c r="E462">
        <v>0.28000000000000003</v>
      </c>
    </row>
    <row r="463" spans="1:5" x14ac:dyDescent="0.55000000000000004">
      <c r="A463">
        <v>196409</v>
      </c>
      <c r="B463">
        <v>2.69</v>
      </c>
      <c r="C463">
        <v>-0.53</v>
      </c>
      <c r="D463">
        <v>1.72</v>
      </c>
      <c r="E463">
        <v>0.28000000000000003</v>
      </c>
    </row>
    <row r="464" spans="1:5" x14ac:dyDescent="0.55000000000000004">
      <c r="A464">
        <v>196410</v>
      </c>
      <c r="B464">
        <v>0.59</v>
      </c>
      <c r="C464">
        <v>0.42</v>
      </c>
      <c r="D464">
        <v>1.1499999999999999</v>
      </c>
      <c r="E464">
        <v>0.28999999999999998</v>
      </c>
    </row>
    <row r="465" spans="1:5" x14ac:dyDescent="0.55000000000000004">
      <c r="A465">
        <v>196411</v>
      </c>
      <c r="B465">
        <v>0</v>
      </c>
      <c r="C465">
        <v>0.6</v>
      </c>
      <c r="D465">
        <v>-1.95</v>
      </c>
      <c r="E465">
        <v>0.28999999999999998</v>
      </c>
    </row>
    <row r="466" spans="1:5" x14ac:dyDescent="0.55000000000000004">
      <c r="A466">
        <v>196412</v>
      </c>
      <c r="B466">
        <v>0.03</v>
      </c>
      <c r="C466">
        <v>-0.26</v>
      </c>
      <c r="D466">
        <v>-2.52</v>
      </c>
      <c r="E466">
        <v>0.31</v>
      </c>
    </row>
    <row r="467" spans="1:5" x14ac:dyDescent="0.55000000000000004">
      <c r="A467">
        <v>196501</v>
      </c>
      <c r="B467">
        <v>3.54</v>
      </c>
      <c r="C467">
        <v>2.72</v>
      </c>
      <c r="D467">
        <v>0.16</v>
      </c>
      <c r="E467">
        <v>0.28000000000000003</v>
      </c>
    </row>
    <row r="468" spans="1:5" x14ac:dyDescent="0.55000000000000004">
      <c r="A468">
        <v>196502</v>
      </c>
      <c r="B468">
        <v>0.44</v>
      </c>
      <c r="C468">
        <v>3.5</v>
      </c>
      <c r="D468">
        <v>0.16</v>
      </c>
      <c r="E468">
        <v>0.3</v>
      </c>
    </row>
    <row r="469" spans="1:5" x14ac:dyDescent="0.55000000000000004">
      <c r="A469">
        <v>196503</v>
      </c>
      <c r="B469">
        <v>-1.34</v>
      </c>
      <c r="C469">
        <v>1.81</v>
      </c>
      <c r="D469">
        <v>1.05</v>
      </c>
      <c r="E469">
        <v>0.36</v>
      </c>
    </row>
    <row r="470" spans="1:5" x14ac:dyDescent="0.55000000000000004">
      <c r="A470">
        <v>196504</v>
      </c>
      <c r="B470">
        <v>3.11</v>
      </c>
      <c r="C470">
        <v>1.2</v>
      </c>
      <c r="D470">
        <v>0.68</v>
      </c>
      <c r="E470">
        <v>0.31</v>
      </c>
    </row>
    <row r="471" spans="1:5" x14ac:dyDescent="0.55000000000000004">
      <c r="A471">
        <v>196505</v>
      </c>
      <c r="B471">
        <v>-0.77</v>
      </c>
      <c r="C471">
        <v>0.06</v>
      </c>
      <c r="D471">
        <v>-1.63</v>
      </c>
      <c r="E471">
        <v>0.31</v>
      </c>
    </row>
    <row r="472" spans="1:5" x14ac:dyDescent="0.55000000000000004">
      <c r="A472">
        <v>196506</v>
      </c>
      <c r="B472">
        <v>-5.51</v>
      </c>
      <c r="C472">
        <v>-4.3600000000000003</v>
      </c>
      <c r="D472">
        <v>0.56000000000000005</v>
      </c>
      <c r="E472">
        <v>0.35</v>
      </c>
    </row>
    <row r="473" spans="1:5" x14ac:dyDescent="0.55000000000000004">
      <c r="A473">
        <v>196507</v>
      </c>
      <c r="B473">
        <v>1.43</v>
      </c>
      <c r="C473">
        <v>0.87</v>
      </c>
      <c r="D473">
        <v>2.1800000000000002</v>
      </c>
      <c r="E473">
        <v>0.31</v>
      </c>
    </row>
    <row r="474" spans="1:5" x14ac:dyDescent="0.55000000000000004">
      <c r="A474">
        <v>196508</v>
      </c>
      <c r="B474">
        <v>2.73</v>
      </c>
      <c r="C474">
        <v>2.81</v>
      </c>
      <c r="D474">
        <v>-0.96</v>
      </c>
      <c r="E474">
        <v>0.33</v>
      </c>
    </row>
    <row r="475" spans="1:5" x14ac:dyDescent="0.55000000000000004">
      <c r="A475">
        <v>196509</v>
      </c>
      <c r="B475">
        <v>2.86</v>
      </c>
      <c r="C475">
        <v>0.62</v>
      </c>
      <c r="D475">
        <v>-0.09</v>
      </c>
      <c r="E475">
        <v>0.31</v>
      </c>
    </row>
    <row r="476" spans="1:5" x14ac:dyDescent="0.55000000000000004">
      <c r="A476">
        <v>196510</v>
      </c>
      <c r="B476">
        <v>2.6</v>
      </c>
      <c r="C476">
        <v>2.4700000000000002</v>
      </c>
      <c r="D476">
        <v>1.54</v>
      </c>
      <c r="E476">
        <v>0.31</v>
      </c>
    </row>
    <row r="477" spans="1:5" x14ac:dyDescent="0.55000000000000004">
      <c r="A477">
        <v>196511</v>
      </c>
      <c r="B477">
        <v>-0.03</v>
      </c>
      <c r="C477">
        <v>4.68</v>
      </c>
      <c r="D477">
        <v>0.21</v>
      </c>
      <c r="E477">
        <v>0.35</v>
      </c>
    </row>
    <row r="478" spans="1:5" x14ac:dyDescent="0.55000000000000004">
      <c r="A478">
        <v>196512</v>
      </c>
      <c r="B478">
        <v>1.01</v>
      </c>
      <c r="C478">
        <v>2.08</v>
      </c>
      <c r="D478">
        <v>1.96</v>
      </c>
      <c r="E478">
        <v>0.33</v>
      </c>
    </row>
    <row r="479" spans="1:5" x14ac:dyDescent="0.55000000000000004">
      <c r="A479">
        <v>196601</v>
      </c>
      <c r="B479">
        <v>0.72</v>
      </c>
      <c r="C479">
        <v>3.88</v>
      </c>
      <c r="D479">
        <v>3.51</v>
      </c>
      <c r="E479">
        <v>0.38</v>
      </c>
    </row>
    <row r="480" spans="1:5" x14ac:dyDescent="0.55000000000000004">
      <c r="A480">
        <v>196602</v>
      </c>
      <c r="B480">
        <v>-1.21</v>
      </c>
      <c r="C480">
        <v>4.54</v>
      </c>
      <c r="D480">
        <v>0.27</v>
      </c>
      <c r="E480">
        <v>0.35</v>
      </c>
    </row>
    <row r="481" spans="1:5" x14ac:dyDescent="0.55000000000000004">
      <c r="A481">
        <v>196603</v>
      </c>
      <c r="B481">
        <v>-2.5099999999999998</v>
      </c>
      <c r="C481">
        <v>0.94</v>
      </c>
      <c r="D481">
        <v>-2.0699999999999998</v>
      </c>
      <c r="E481">
        <v>0.38</v>
      </c>
    </row>
    <row r="482" spans="1:5" x14ac:dyDescent="0.55000000000000004">
      <c r="A482">
        <v>196604</v>
      </c>
      <c r="B482">
        <v>2.14</v>
      </c>
      <c r="C482">
        <v>3.45</v>
      </c>
      <c r="D482">
        <v>-0.54</v>
      </c>
      <c r="E482">
        <v>0.34</v>
      </c>
    </row>
    <row r="483" spans="1:5" x14ac:dyDescent="0.55000000000000004">
      <c r="A483">
        <v>196605</v>
      </c>
      <c r="B483">
        <v>-5.66</v>
      </c>
      <c r="C483">
        <v>-4.68</v>
      </c>
      <c r="D483">
        <v>-1.57</v>
      </c>
      <c r="E483">
        <v>0.41</v>
      </c>
    </row>
    <row r="484" spans="1:5" x14ac:dyDescent="0.55000000000000004">
      <c r="A484">
        <v>196606</v>
      </c>
      <c r="B484">
        <v>-1.44</v>
      </c>
      <c r="C484">
        <v>1.02</v>
      </c>
      <c r="D484">
        <v>0.5</v>
      </c>
      <c r="E484">
        <v>0.38</v>
      </c>
    </row>
    <row r="485" spans="1:5" x14ac:dyDescent="0.55000000000000004">
      <c r="A485">
        <v>196607</v>
      </c>
      <c r="B485">
        <v>-1.63</v>
      </c>
      <c r="C485">
        <v>-0.46</v>
      </c>
      <c r="D485">
        <v>0.99</v>
      </c>
      <c r="E485">
        <v>0.35</v>
      </c>
    </row>
    <row r="486" spans="1:5" x14ac:dyDescent="0.55000000000000004">
      <c r="A486">
        <v>196608</v>
      </c>
      <c r="B486">
        <v>-7.91</v>
      </c>
      <c r="C486">
        <v>-3.22</v>
      </c>
      <c r="D486">
        <v>0.44</v>
      </c>
      <c r="E486">
        <v>0.41</v>
      </c>
    </row>
    <row r="487" spans="1:5" x14ac:dyDescent="0.55000000000000004">
      <c r="A487">
        <v>196609</v>
      </c>
      <c r="B487">
        <v>-1.06</v>
      </c>
      <c r="C487">
        <v>-1.06</v>
      </c>
      <c r="D487">
        <v>0.49</v>
      </c>
      <c r="E487">
        <v>0.4</v>
      </c>
    </row>
    <row r="488" spans="1:5" x14ac:dyDescent="0.55000000000000004">
      <c r="A488">
        <v>196610</v>
      </c>
      <c r="B488">
        <v>3.86</v>
      </c>
      <c r="C488">
        <v>-6.62</v>
      </c>
      <c r="D488">
        <v>2.86</v>
      </c>
      <c r="E488">
        <v>0.45</v>
      </c>
    </row>
    <row r="489" spans="1:5" x14ac:dyDescent="0.55000000000000004">
      <c r="A489">
        <v>196611</v>
      </c>
      <c r="B489">
        <v>1.4</v>
      </c>
      <c r="C489">
        <v>4.2300000000000004</v>
      </c>
      <c r="D489">
        <v>-4.53</v>
      </c>
      <c r="E489">
        <v>0.4</v>
      </c>
    </row>
    <row r="490" spans="1:5" x14ac:dyDescent="0.55000000000000004">
      <c r="A490">
        <v>196612</v>
      </c>
      <c r="B490">
        <v>0.13</v>
      </c>
      <c r="C490">
        <v>1.95</v>
      </c>
      <c r="D490">
        <v>-1.28</v>
      </c>
      <c r="E490">
        <v>0.4</v>
      </c>
    </row>
    <row r="491" spans="1:5" x14ac:dyDescent="0.55000000000000004">
      <c r="A491">
        <v>196701</v>
      </c>
      <c r="B491">
        <v>8.15</v>
      </c>
      <c r="C491">
        <v>8.25</v>
      </c>
      <c r="D491">
        <v>2.4500000000000002</v>
      </c>
      <c r="E491">
        <v>0.43</v>
      </c>
    </row>
    <row r="492" spans="1:5" x14ac:dyDescent="0.55000000000000004">
      <c r="A492">
        <v>196702</v>
      </c>
      <c r="B492">
        <v>0.78</v>
      </c>
      <c r="C492">
        <v>3.31</v>
      </c>
      <c r="D492">
        <v>-2.15</v>
      </c>
      <c r="E492">
        <v>0.36</v>
      </c>
    </row>
    <row r="493" spans="1:5" x14ac:dyDescent="0.55000000000000004">
      <c r="A493">
        <v>196703</v>
      </c>
      <c r="B493">
        <v>3.99</v>
      </c>
      <c r="C493">
        <v>1.54</v>
      </c>
      <c r="D493">
        <v>0.46</v>
      </c>
      <c r="E493">
        <v>0.39</v>
      </c>
    </row>
    <row r="494" spans="1:5" x14ac:dyDescent="0.55000000000000004">
      <c r="A494">
        <v>196704</v>
      </c>
      <c r="B494">
        <v>3.89</v>
      </c>
      <c r="C494">
        <v>0.63</v>
      </c>
      <c r="D494">
        <v>-2.52</v>
      </c>
      <c r="E494">
        <v>0.32</v>
      </c>
    </row>
    <row r="495" spans="1:5" x14ac:dyDescent="0.55000000000000004">
      <c r="A495">
        <v>196705</v>
      </c>
      <c r="B495">
        <v>-4.33</v>
      </c>
      <c r="C495">
        <v>1.95</v>
      </c>
      <c r="D495">
        <v>0.99</v>
      </c>
      <c r="E495">
        <v>0.33</v>
      </c>
    </row>
    <row r="496" spans="1:5" x14ac:dyDescent="0.55000000000000004">
      <c r="A496">
        <v>196706</v>
      </c>
      <c r="B496">
        <v>2.41</v>
      </c>
      <c r="C496">
        <v>5.95</v>
      </c>
      <c r="D496">
        <v>0.95</v>
      </c>
      <c r="E496">
        <v>0.27</v>
      </c>
    </row>
    <row r="497" spans="1:5" x14ac:dyDescent="0.55000000000000004">
      <c r="A497">
        <v>196707</v>
      </c>
      <c r="B497">
        <v>4.58</v>
      </c>
      <c r="C497">
        <v>3.02</v>
      </c>
      <c r="D497">
        <v>2.8</v>
      </c>
      <c r="E497">
        <v>0.31</v>
      </c>
    </row>
    <row r="498" spans="1:5" x14ac:dyDescent="0.55000000000000004">
      <c r="A498">
        <v>196708</v>
      </c>
      <c r="B498">
        <v>-0.89</v>
      </c>
      <c r="C498">
        <v>0.47</v>
      </c>
      <c r="D498">
        <v>1.39</v>
      </c>
      <c r="E498">
        <v>0.31</v>
      </c>
    </row>
    <row r="499" spans="1:5" x14ac:dyDescent="0.55000000000000004">
      <c r="A499">
        <v>196709</v>
      </c>
      <c r="B499">
        <v>3.11</v>
      </c>
      <c r="C499">
        <v>3.11</v>
      </c>
      <c r="D499">
        <v>-2.48</v>
      </c>
      <c r="E499">
        <v>0.32</v>
      </c>
    </row>
    <row r="500" spans="1:5" x14ac:dyDescent="0.55000000000000004">
      <c r="A500">
        <v>196710</v>
      </c>
      <c r="B500">
        <v>-3.09</v>
      </c>
      <c r="C500">
        <v>1.42</v>
      </c>
      <c r="D500">
        <v>-3.38</v>
      </c>
      <c r="E500">
        <v>0.39</v>
      </c>
    </row>
    <row r="501" spans="1:5" x14ac:dyDescent="0.55000000000000004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55000000000000004">
      <c r="A502">
        <v>196712</v>
      </c>
      <c r="B502">
        <v>3.05</v>
      </c>
      <c r="C502">
        <v>5.74</v>
      </c>
      <c r="D502">
        <v>-0.45</v>
      </c>
      <c r="E502">
        <v>0.33</v>
      </c>
    </row>
    <row r="503" spans="1:5" x14ac:dyDescent="0.55000000000000004">
      <c r="A503">
        <v>196801</v>
      </c>
      <c r="B503">
        <v>-4.0599999999999996</v>
      </c>
      <c r="C503">
        <v>3.88</v>
      </c>
      <c r="D503">
        <v>4.79</v>
      </c>
      <c r="E503">
        <v>0.4</v>
      </c>
    </row>
    <row r="504" spans="1:5" x14ac:dyDescent="0.55000000000000004">
      <c r="A504">
        <v>196802</v>
      </c>
      <c r="B504">
        <v>-3.75</v>
      </c>
      <c r="C504">
        <v>-2.96</v>
      </c>
      <c r="D504">
        <v>1.18</v>
      </c>
      <c r="E504">
        <v>0.39</v>
      </c>
    </row>
    <row r="505" spans="1:5" x14ac:dyDescent="0.55000000000000004">
      <c r="A505">
        <v>196803</v>
      </c>
      <c r="B505">
        <v>0.2</v>
      </c>
      <c r="C505">
        <v>-1.28</v>
      </c>
      <c r="D505">
        <v>-0.62</v>
      </c>
      <c r="E505">
        <v>0.38</v>
      </c>
    </row>
    <row r="506" spans="1:5" x14ac:dyDescent="0.55000000000000004">
      <c r="A506">
        <v>196804</v>
      </c>
      <c r="B506">
        <v>9.0500000000000007</v>
      </c>
      <c r="C506">
        <v>5.77</v>
      </c>
      <c r="D506">
        <v>-1.1399999999999999</v>
      </c>
      <c r="E506">
        <v>0.43</v>
      </c>
    </row>
    <row r="507" spans="1:5" x14ac:dyDescent="0.55000000000000004">
      <c r="A507">
        <v>196805</v>
      </c>
      <c r="B507">
        <v>2.2799999999999998</v>
      </c>
      <c r="C507">
        <v>6.42</v>
      </c>
      <c r="D507">
        <v>0.86</v>
      </c>
      <c r="E507">
        <v>0.45</v>
      </c>
    </row>
    <row r="508" spans="1:5" x14ac:dyDescent="0.55000000000000004">
      <c r="A508">
        <v>196806</v>
      </c>
      <c r="B508">
        <v>0.69</v>
      </c>
      <c r="C508">
        <v>-0.18</v>
      </c>
      <c r="D508">
        <v>0.68</v>
      </c>
      <c r="E508">
        <v>0.43</v>
      </c>
    </row>
    <row r="509" spans="1:5" x14ac:dyDescent="0.55000000000000004">
      <c r="A509">
        <v>196807</v>
      </c>
      <c r="B509">
        <v>-2.72</v>
      </c>
      <c r="C509">
        <v>-1.3</v>
      </c>
      <c r="D509">
        <v>5.41</v>
      </c>
      <c r="E509">
        <v>0.48</v>
      </c>
    </row>
    <row r="510" spans="1:5" x14ac:dyDescent="0.55000000000000004">
      <c r="A510">
        <v>196808</v>
      </c>
      <c r="B510">
        <v>1.34</v>
      </c>
      <c r="C510">
        <v>2.35</v>
      </c>
      <c r="D510">
        <v>1.01</v>
      </c>
      <c r="E510">
        <v>0.42</v>
      </c>
    </row>
    <row r="511" spans="1:5" x14ac:dyDescent="0.55000000000000004">
      <c r="A511">
        <v>196809</v>
      </c>
      <c r="B511">
        <v>4.03</v>
      </c>
      <c r="C511">
        <v>2.76</v>
      </c>
      <c r="D511">
        <v>0.33</v>
      </c>
      <c r="E511">
        <v>0.43</v>
      </c>
    </row>
    <row r="512" spans="1:5" x14ac:dyDescent="0.55000000000000004">
      <c r="A512">
        <v>196810</v>
      </c>
      <c r="B512">
        <v>0.42</v>
      </c>
      <c r="C512">
        <v>-0.48</v>
      </c>
      <c r="D512">
        <v>2.85</v>
      </c>
      <c r="E512">
        <v>0.44</v>
      </c>
    </row>
    <row r="513" spans="1:5" x14ac:dyDescent="0.55000000000000004">
      <c r="A513">
        <v>196811</v>
      </c>
      <c r="B513">
        <v>5.43</v>
      </c>
      <c r="C513">
        <v>2.35</v>
      </c>
      <c r="D513">
        <v>-0.9</v>
      </c>
      <c r="E513">
        <v>0.42</v>
      </c>
    </row>
    <row r="514" spans="1:5" x14ac:dyDescent="0.55000000000000004">
      <c r="A514">
        <v>196812</v>
      </c>
      <c r="B514">
        <v>-3.94</v>
      </c>
      <c r="C514">
        <v>3.43</v>
      </c>
      <c r="D514">
        <v>0</v>
      </c>
      <c r="E514">
        <v>0.43</v>
      </c>
    </row>
    <row r="515" spans="1:5" x14ac:dyDescent="0.55000000000000004">
      <c r="A515">
        <v>196901</v>
      </c>
      <c r="B515">
        <v>-1.25</v>
      </c>
      <c r="C515">
        <v>-0.77</v>
      </c>
      <c r="D515">
        <v>1.66</v>
      </c>
      <c r="E515">
        <v>0.53</v>
      </c>
    </row>
    <row r="516" spans="1:5" x14ac:dyDescent="0.55000000000000004">
      <c r="A516">
        <v>196902</v>
      </c>
      <c r="B516">
        <v>-5.84</v>
      </c>
      <c r="C516">
        <v>-3.9</v>
      </c>
      <c r="D516">
        <v>0.86</v>
      </c>
      <c r="E516">
        <v>0.46</v>
      </c>
    </row>
    <row r="517" spans="1:5" x14ac:dyDescent="0.55000000000000004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55000000000000004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55000000000000004">
      <c r="A519">
        <v>196905</v>
      </c>
      <c r="B519">
        <v>-0.1</v>
      </c>
      <c r="C519">
        <v>-0.26</v>
      </c>
      <c r="D519">
        <v>0.71</v>
      </c>
      <c r="E519">
        <v>0.48</v>
      </c>
    </row>
    <row r="520" spans="1:5" x14ac:dyDescent="0.55000000000000004">
      <c r="A520">
        <v>196906</v>
      </c>
      <c r="B520">
        <v>-7.18</v>
      </c>
      <c r="C520">
        <v>-5.39</v>
      </c>
      <c r="D520">
        <v>-1.1000000000000001</v>
      </c>
      <c r="E520">
        <v>0.51</v>
      </c>
    </row>
    <row r="521" spans="1:5" x14ac:dyDescent="0.55000000000000004">
      <c r="A521">
        <v>196907</v>
      </c>
      <c r="B521">
        <v>-7</v>
      </c>
      <c r="C521">
        <v>-3.2</v>
      </c>
      <c r="D521">
        <v>1.22</v>
      </c>
      <c r="E521">
        <v>0.53</v>
      </c>
    </row>
    <row r="522" spans="1:5" x14ac:dyDescent="0.55000000000000004">
      <c r="A522">
        <v>196908</v>
      </c>
      <c r="B522">
        <v>4.68</v>
      </c>
      <c r="C522">
        <v>0.93</v>
      </c>
      <c r="D522">
        <v>-3.83</v>
      </c>
      <c r="E522">
        <v>0.5</v>
      </c>
    </row>
    <row r="523" spans="1:5" x14ac:dyDescent="0.55000000000000004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55000000000000004">
      <c r="A524">
        <v>196910</v>
      </c>
      <c r="B524">
        <v>5.0599999999999996</v>
      </c>
      <c r="C524">
        <v>3.84</v>
      </c>
      <c r="D524">
        <v>-3.04</v>
      </c>
      <c r="E524">
        <v>0.6</v>
      </c>
    </row>
    <row r="525" spans="1:5" x14ac:dyDescent="0.55000000000000004">
      <c r="A525">
        <v>196911</v>
      </c>
      <c r="B525">
        <v>-3.79</v>
      </c>
      <c r="C525">
        <v>-2.54</v>
      </c>
      <c r="D525">
        <v>-1.1499999999999999</v>
      </c>
      <c r="E525">
        <v>0.52</v>
      </c>
    </row>
    <row r="526" spans="1:5" x14ac:dyDescent="0.55000000000000004">
      <c r="A526">
        <v>196912</v>
      </c>
      <c r="B526">
        <v>-2.63</v>
      </c>
      <c r="C526">
        <v>-3.65</v>
      </c>
      <c r="D526">
        <v>-3</v>
      </c>
      <c r="E526">
        <v>0.64</v>
      </c>
    </row>
    <row r="527" spans="1:5" x14ac:dyDescent="0.55000000000000004">
      <c r="A527">
        <v>197001</v>
      </c>
      <c r="B527">
        <v>-8.1</v>
      </c>
      <c r="C527">
        <v>2.91</v>
      </c>
      <c r="D527">
        <v>3.15</v>
      </c>
      <c r="E527">
        <v>0.6</v>
      </c>
    </row>
    <row r="528" spans="1:5" x14ac:dyDescent="0.55000000000000004">
      <c r="A528">
        <v>197002</v>
      </c>
      <c r="B528">
        <v>5.13</v>
      </c>
      <c r="C528">
        <v>-2.41</v>
      </c>
      <c r="D528">
        <v>4.0199999999999996</v>
      </c>
      <c r="E528">
        <v>0.62</v>
      </c>
    </row>
    <row r="529" spans="1:5" x14ac:dyDescent="0.55000000000000004">
      <c r="A529">
        <v>197003</v>
      </c>
      <c r="B529">
        <v>-1.06</v>
      </c>
      <c r="C529">
        <v>-2.3199999999999998</v>
      </c>
      <c r="D529">
        <v>4.09</v>
      </c>
      <c r="E529">
        <v>0.56999999999999995</v>
      </c>
    </row>
    <row r="530" spans="1:5" x14ac:dyDescent="0.55000000000000004">
      <c r="A530">
        <v>197004</v>
      </c>
      <c r="B530">
        <v>-11</v>
      </c>
      <c r="C530">
        <v>-6.09</v>
      </c>
      <c r="D530">
        <v>6.21</v>
      </c>
      <c r="E530">
        <v>0.5</v>
      </c>
    </row>
    <row r="531" spans="1:5" x14ac:dyDescent="0.55000000000000004">
      <c r="A531">
        <v>197005</v>
      </c>
      <c r="B531">
        <v>-6.92</v>
      </c>
      <c r="C531">
        <v>-4.54</v>
      </c>
      <c r="D531">
        <v>3.43</v>
      </c>
      <c r="E531">
        <v>0.53</v>
      </c>
    </row>
    <row r="532" spans="1:5" x14ac:dyDescent="0.55000000000000004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55000000000000004">
      <c r="A533">
        <v>197007</v>
      </c>
      <c r="B533">
        <v>6.93</v>
      </c>
      <c r="C533">
        <v>-0.55000000000000004</v>
      </c>
      <c r="D533">
        <v>1.01</v>
      </c>
      <c r="E533">
        <v>0.52</v>
      </c>
    </row>
    <row r="534" spans="1:5" x14ac:dyDescent="0.55000000000000004">
      <c r="A534">
        <v>197008</v>
      </c>
      <c r="B534">
        <v>4.49</v>
      </c>
      <c r="C534">
        <v>1.53</v>
      </c>
      <c r="D534">
        <v>1.02</v>
      </c>
      <c r="E534">
        <v>0.53</v>
      </c>
    </row>
    <row r="535" spans="1:5" x14ac:dyDescent="0.55000000000000004">
      <c r="A535">
        <v>197009</v>
      </c>
      <c r="B535">
        <v>4.18</v>
      </c>
      <c r="C535">
        <v>8.56</v>
      </c>
      <c r="D535">
        <v>-5.63</v>
      </c>
      <c r="E535">
        <v>0.54</v>
      </c>
    </row>
    <row r="536" spans="1:5" x14ac:dyDescent="0.55000000000000004">
      <c r="A536">
        <v>197010</v>
      </c>
      <c r="B536">
        <v>-2.2799999999999998</v>
      </c>
      <c r="C536">
        <v>-4.28</v>
      </c>
      <c r="D536">
        <v>0.25</v>
      </c>
      <c r="E536">
        <v>0.46</v>
      </c>
    </row>
    <row r="537" spans="1:5" x14ac:dyDescent="0.55000000000000004">
      <c r="A537">
        <v>197011</v>
      </c>
      <c r="B537">
        <v>4.5999999999999996</v>
      </c>
      <c r="C537">
        <v>-4.07</v>
      </c>
      <c r="D537">
        <v>1.67</v>
      </c>
      <c r="E537">
        <v>0.46</v>
      </c>
    </row>
    <row r="538" spans="1:5" x14ac:dyDescent="0.55000000000000004">
      <c r="A538">
        <v>197012</v>
      </c>
      <c r="B538">
        <v>5.72</v>
      </c>
      <c r="C538">
        <v>3</v>
      </c>
      <c r="D538">
        <v>0.86</v>
      </c>
      <c r="E538">
        <v>0.42</v>
      </c>
    </row>
    <row r="539" spans="1:5" x14ac:dyDescent="0.55000000000000004">
      <c r="A539">
        <v>197101</v>
      </c>
      <c r="B539">
        <v>4.84</v>
      </c>
      <c r="C539">
        <v>7.37</v>
      </c>
      <c r="D539">
        <v>1.33</v>
      </c>
      <c r="E539">
        <v>0.38</v>
      </c>
    </row>
    <row r="540" spans="1:5" x14ac:dyDescent="0.55000000000000004">
      <c r="A540">
        <v>197102</v>
      </c>
      <c r="B540">
        <v>1.41</v>
      </c>
      <c r="C540">
        <v>1.86</v>
      </c>
      <c r="D540">
        <v>-1.22</v>
      </c>
      <c r="E540">
        <v>0.33</v>
      </c>
    </row>
    <row r="541" spans="1:5" x14ac:dyDescent="0.55000000000000004">
      <c r="A541">
        <v>197103</v>
      </c>
      <c r="B541">
        <v>4.13</v>
      </c>
      <c r="C541">
        <v>2.5</v>
      </c>
      <c r="D541">
        <v>-4.0599999999999996</v>
      </c>
      <c r="E541">
        <v>0.3</v>
      </c>
    </row>
    <row r="542" spans="1:5" x14ac:dyDescent="0.55000000000000004">
      <c r="A542">
        <v>197104</v>
      </c>
      <c r="B542">
        <v>3.15</v>
      </c>
      <c r="C542">
        <v>-0.5</v>
      </c>
      <c r="D542">
        <v>0.71</v>
      </c>
      <c r="E542">
        <v>0.28000000000000003</v>
      </c>
    </row>
    <row r="543" spans="1:5" x14ac:dyDescent="0.55000000000000004">
      <c r="A543">
        <v>197105</v>
      </c>
      <c r="B543">
        <v>-3.98</v>
      </c>
      <c r="C543">
        <v>-1.1100000000000001</v>
      </c>
      <c r="D543">
        <v>-1.48</v>
      </c>
      <c r="E543">
        <v>0.28999999999999998</v>
      </c>
    </row>
    <row r="544" spans="1:5" x14ac:dyDescent="0.55000000000000004">
      <c r="A544">
        <v>197106</v>
      </c>
      <c r="B544">
        <v>-0.1</v>
      </c>
      <c r="C544">
        <v>-1.43</v>
      </c>
      <c r="D544">
        <v>-1.82</v>
      </c>
      <c r="E544">
        <v>0.37</v>
      </c>
    </row>
    <row r="545" spans="1:5" x14ac:dyDescent="0.55000000000000004">
      <c r="A545">
        <v>197107</v>
      </c>
      <c r="B545">
        <v>-4.5</v>
      </c>
      <c r="C545">
        <v>-1.5</v>
      </c>
      <c r="D545">
        <v>0.17</v>
      </c>
      <c r="E545">
        <v>0.4</v>
      </c>
    </row>
    <row r="546" spans="1:5" x14ac:dyDescent="0.55000000000000004">
      <c r="A546">
        <v>197108</v>
      </c>
      <c r="B546">
        <v>3.79</v>
      </c>
      <c r="C546">
        <v>-0.18</v>
      </c>
      <c r="D546">
        <v>2.56</v>
      </c>
      <c r="E546">
        <v>0.47</v>
      </c>
    </row>
    <row r="547" spans="1:5" x14ac:dyDescent="0.55000000000000004">
      <c r="A547">
        <v>197109</v>
      </c>
      <c r="B547">
        <v>-0.85</v>
      </c>
      <c r="C547">
        <v>0.43</v>
      </c>
      <c r="D547">
        <v>-2.89</v>
      </c>
      <c r="E547">
        <v>0.37</v>
      </c>
    </row>
    <row r="548" spans="1:5" x14ac:dyDescent="0.55000000000000004">
      <c r="A548">
        <v>197110</v>
      </c>
      <c r="B548">
        <v>-4.42</v>
      </c>
      <c r="C548">
        <v>-1.8</v>
      </c>
      <c r="D548">
        <v>-0.37</v>
      </c>
      <c r="E548">
        <v>0.37</v>
      </c>
    </row>
    <row r="549" spans="1:5" x14ac:dyDescent="0.55000000000000004">
      <c r="A549">
        <v>197111</v>
      </c>
      <c r="B549">
        <v>-0.46</v>
      </c>
      <c r="C549">
        <v>-2.8</v>
      </c>
      <c r="D549">
        <v>-1.73</v>
      </c>
      <c r="E549">
        <v>0.37</v>
      </c>
    </row>
    <row r="550" spans="1:5" x14ac:dyDescent="0.55000000000000004">
      <c r="A550">
        <v>197112</v>
      </c>
      <c r="B550">
        <v>8.7100000000000009</v>
      </c>
      <c r="C550">
        <v>3.29</v>
      </c>
      <c r="D550">
        <v>-0.41</v>
      </c>
      <c r="E550">
        <v>0.37</v>
      </c>
    </row>
    <row r="551" spans="1:5" x14ac:dyDescent="0.55000000000000004">
      <c r="A551">
        <v>197201</v>
      </c>
      <c r="B551">
        <v>2.4900000000000002</v>
      </c>
      <c r="C551">
        <v>6.07</v>
      </c>
      <c r="D551">
        <v>1.93</v>
      </c>
      <c r="E551">
        <v>0.28999999999999998</v>
      </c>
    </row>
    <row r="552" spans="1:5" x14ac:dyDescent="0.55000000000000004">
      <c r="A552">
        <v>197202</v>
      </c>
      <c r="B552">
        <v>2.87</v>
      </c>
      <c r="C552">
        <v>1.4</v>
      </c>
      <c r="D552">
        <v>-2.8</v>
      </c>
      <c r="E552">
        <v>0.25</v>
      </c>
    </row>
    <row r="553" spans="1:5" x14ac:dyDescent="0.55000000000000004">
      <c r="A553">
        <v>197203</v>
      </c>
      <c r="B553">
        <v>0.63</v>
      </c>
      <c r="C553">
        <v>-0.3</v>
      </c>
      <c r="D553">
        <v>-1.68</v>
      </c>
      <c r="E553">
        <v>0.27</v>
      </c>
    </row>
    <row r="554" spans="1:5" x14ac:dyDescent="0.55000000000000004">
      <c r="A554">
        <v>197204</v>
      </c>
      <c r="B554">
        <v>0.28999999999999998</v>
      </c>
      <c r="C554">
        <v>0.01</v>
      </c>
      <c r="D554">
        <v>0.24</v>
      </c>
      <c r="E554">
        <v>0.28999999999999998</v>
      </c>
    </row>
    <row r="555" spans="1:5" x14ac:dyDescent="0.55000000000000004">
      <c r="A555">
        <v>197205</v>
      </c>
      <c r="B555">
        <v>1.25</v>
      </c>
      <c r="C555">
        <v>-2.74</v>
      </c>
      <c r="D555">
        <v>-2.73</v>
      </c>
      <c r="E555">
        <v>0.3</v>
      </c>
    </row>
    <row r="556" spans="1:5" x14ac:dyDescent="0.55000000000000004">
      <c r="A556">
        <v>197206</v>
      </c>
      <c r="B556">
        <v>-2.4300000000000002</v>
      </c>
      <c r="C556">
        <v>0.34</v>
      </c>
      <c r="D556">
        <v>-2.6</v>
      </c>
      <c r="E556">
        <v>0.28999999999999998</v>
      </c>
    </row>
    <row r="557" spans="1:5" x14ac:dyDescent="0.55000000000000004">
      <c r="A557">
        <v>197207</v>
      </c>
      <c r="B557">
        <v>-0.8</v>
      </c>
      <c r="C557">
        <v>-2.86</v>
      </c>
      <c r="D557">
        <v>0.71</v>
      </c>
      <c r="E557">
        <v>0.31</v>
      </c>
    </row>
    <row r="558" spans="1:5" x14ac:dyDescent="0.55000000000000004">
      <c r="A558">
        <v>197208</v>
      </c>
      <c r="B558">
        <v>3.26</v>
      </c>
      <c r="C558">
        <v>-4.07</v>
      </c>
      <c r="D558">
        <v>4.6399999999999997</v>
      </c>
      <c r="E558">
        <v>0.28999999999999998</v>
      </c>
    </row>
    <row r="559" spans="1:5" x14ac:dyDescent="0.55000000000000004">
      <c r="A559">
        <v>197209</v>
      </c>
      <c r="B559">
        <v>-1.1399999999999999</v>
      </c>
      <c r="C559">
        <v>-2.67</v>
      </c>
      <c r="D559">
        <v>0.51</v>
      </c>
      <c r="E559">
        <v>0.34</v>
      </c>
    </row>
    <row r="560" spans="1:5" x14ac:dyDescent="0.55000000000000004">
      <c r="A560">
        <v>197210</v>
      </c>
      <c r="B560">
        <v>0.52</v>
      </c>
      <c r="C560">
        <v>-2.72</v>
      </c>
      <c r="D560">
        <v>1.3</v>
      </c>
      <c r="E560">
        <v>0.4</v>
      </c>
    </row>
    <row r="561" spans="1:5" x14ac:dyDescent="0.55000000000000004">
      <c r="A561">
        <v>197211</v>
      </c>
      <c r="B561">
        <v>4.5999999999999996</v>
      </c>
      <c r="C561">
        <v>-1.1200000000000001</v>
      </c>
      <c r="D561">
        <v>4.82</v>
      </c>
      <c r="E561">
        <v>0.37</v>
      </c>
    </row>
    <row r="562" spans="1:5" x14ac:dyDescent="0.55000000000000004">
      <c r="A562">
        <v>197212</v>
      </c>
      <c r="B562">
        <v>0.62</v>
      </c>
      <c r="C562">
        <v>-1.87</v>
      </c>
      <c r="D562">
        <v>-2.2400000000000002</v>
      </c>
      <c r="E562">
        <v>0.37</v>
      </c>
    </row>
    <row r="563" spans="1:5" x14ac:dyDescent="0.55000000000000004">
      <c r="A563">
        <v>197301</v>
      </c>
      <c r="B563">
        <v>-3.29</v>
      </c>
      <c r="C563">
        <v>-3.47</v>
      </c>
      <c r="D563">
        <v>2.67</v>
      </c>
      <c r="E563">
        <v>0.44</v>
      </c>
    </row>
    <row r="564" spans="1:5" x14ac:dyDescent="0.55000000000000004">
      <c r="A564">
        <v>197302</v>
      </c>
      <c r="B564">
        <v>-4.8499999999999996</v>
      </c>
      <c r="C564">
        <v>-3.99</v>
      </c>
      <c r="D564">
        <v>1.71</v>
      </c>
      <c r="E564">
        <v>0.41</v>
      </c>
    </row>
    <row r="565" spans="1:5" x14ac:dyDescent="0.55000000000000004">
      <c r="A565">
        <v>197303</v>
      </c>
      <c r="B565">
        <v>-1.3</v>
      </c>
      <c r="C565">
        <v>-2.81</v>
      </c>
      <c r="D565">
        <v>2.73</v>
      </c>
      <c r="E565">
        <v>0.46</v>
      </c>
    </row>
    <row r="566" spans="1:5" x14ac:dyDescent="0.55000000000000004">
      <c r="A566">
        <v>197304</v>
      </c>
      <c r="B566">
        <v>-5.68</v>
      </c>
      <c r="C566">
        <v>-3.96</v>
      </c>
      <c r="D566">
        <v>5.62</v>
      </c>
      <c r="E566">
        <v>0.52</v>
      </c>
    </row>
    <row r="567" spans="1:5" x14ac:dyDescent="0.55000000000000004">
      <c r="A567">
        <v>197305</v>
      </c>
      <c r="B567">
        <v>-2.94</v>
      </c>
      <c r="C567">
        <v>-6.13</v>
      </c>
      <c r="D567">
        <v>0.25</v>
      </c>
      <c r="E567">
        <v>0.51</v>
      </c>
    </row>
    <row r="568" spans="1:5" x14ac:dyDescent="0.55000000000000004">
      <c r="A568">
        <v>197306</v>
      </c>
      <c r="B568">
        <v>-1.56</v>
      </c>
      <c r="C568">
        <v>-2.93</v>
      </c>
      <c r="D568">
        <v>1.37</v>
      </c>
      <c r="E568">
        <v>0.51</v>
      </c>
    </row>
    <row r="569" spans="1:5" x14ac:dyDescent="0.55000000000000004">
      <c r="A569">
        <v>197307</v>
      </c>
      <c r="B569">
        <v>5.05</v>
      </c>
      <c r="C569">
        <v>7.97</v>
      </c>
      <c r="D569">
        <v>-5.32</v>
      </c>
      <c r="E569">
        <v>0.64</v>
      </c>
    </row>
    <row r="570" spans="1:5" x14ac:dyDescent="0.55000000000000004">
      <c r="A570">
        <v>197308</v>
      </c>
      <c r="B570">
        <v>-3.82</v>
      </c>
      <c r="C570">
        <v>-2.12</v>
      </c>
      <c r="D570">
        <v>1.32</v>
      </c>
      <c r="E570">
        <v>0.7</v>
      </c>
    </row>
    <row r="571" spans="1:5" x14ac:dyDescent="0.55000000000000004">
      <c r="A571">
        <v>197309</v>
      </c>
      <c r="B571">
        <v>4.75</v>
      </c>
      <c r="C571">
        <v>3.07</v>
      </c>
      <c r="D571">
        <v>2.0099999999999998</v>
      </c>
      <c r="E571">
        <v>0.68</v>
      </c>
    </row>
    <row r="572" spans="1:5" x14ac:dyDescent="0.55000000000000004">
      <c r="A572">
        <v>197310</v>
      </c>
      <c r="B572">
        <v>-0.83</v>
      </c>
      <c r="C572">
        <v>-0.4</v>
      </c>
      <c r="D572">
        <v>2.0299999999999998</v>
      </c>
      <c r="E572">
        <v>0.65</v>
      </c>
    </row>
    <row r="573" spans="1:5" x14ac:dyDescent="0.55000000000000004">
      <c r="A573">
        <v>197311</v>
      </c>
      <c r="B573">
        <v>-12.75</v>
      </c>
      <c r="C573">
        <v>-7.65</v>
      </c>
      <c r="D573">
        <v>3.91</v>
      </c>
      <c r="E573">
        <v>0.56000000000000005</v>
      </c>
    </row>
    <row r="574" spans="1:5" x14ac:dyDescent="0.55000000000000004">
      <c r="A574">
        <v>197312</v>
      </c>
      <c r="B574">
        <v>0.61</v>
      </c>
      <c r="C574">
        <v>-5.25</v>
      </c>
      <c r="D574">
        <v>3.9</v>
      </c>
      <c r="E574">
        <v>0.64</v>
      </c>
    </row>
    <row r="575" spans="1:5" x14ac:dyDescent="0.55000000000000004">
      <c r="A575">
        <v>197401</v>
      </c>
      <c r="B575">
        <v>-0.17</v>
      </c>
      <c r="C575">
        <v>9.66</v>
      </c>
      <c r="D575">
        <v>5.99</v>
      </c>
      <c r="E575">
        <v>0.63</v>
      </c>
    </row>
    <row r="576" spans="1:5" x14ac:dyDescent="0.55000000000000004">
      <c r="A576">
        <v>197402</v>
      </c>
      <c r="B576">
        <v>-0.47</v>
      </c>
      <c r="C576">
        <v>-0.13</v>
      </c>
      <c r="D576">
        <v>2.86</v>
      </c>
      <c r="E576">
        <v>0.57999999999999996</v>
      </c>
    </row>
    <row r="577" spans="1:5" x14ac:dyDescent="0.55000000000000004">
      <c r="A577">
        <v>197403</v>
      </c>
      <c r="B577">
        <v>-2.81</v>
      </c>
      <c r="C577">
        <v>2.59</v>
      </c>
      <c r="D577">
        <v>-0.28000000000000003</v>
      </c>
      <c r="E577">
        <v>0.56000000000000005</v>
      </c>
    </row>
    <row r="578" spans="1:5" x14ac:dyDescent="0.55000000000000004">
      <c r="A578">
        <v>197404</v>
      </c>
      <c r="B578">
        <v>-5.29</v>
      </c>
      <c r="C578">
        <v>-0.71</v>
      </c>
      <c r="D578">
        <v>0.95</v>
      </c>
      <c r="E578">
        <v>0.75</v>
      </c>
    </row>
    <row r="579" spans="1:5" x14ac:dyDescent="0.55000000000000004">
      <c r="A579">
        <v>197405</v>
      </c>
      <c r="B579">
        <v>-4.68</v>
      </c>
      <c r="C579">
        <v>-3.03</v>
      </c>
      <c r="D579">
        <v>-2.08</v>
      </c>
      <c r="E579">
        <v>0.75</v>
      </c>
    </row>
    <row r="580" spans="1:5" x14ac:dyDescent="0.55000000000000004">
      <c r="A580">
        <v>197406</v>
      </c>
      <c r="B580">
        <v>-2.83</v>
      </c>
      <c r="C580">
        <v>-0.16</v>
      </c>
      <c r="D580">
        <v>0.78</v>
      </c>
      <c r="E580">
        <v>0.6</v>
      </c>
    </row>
    <row r="581" spans="1:5" x14ac:dyDescent="0.55000000000000004">
      <c r="A581">
        <v>197407</v>
      </c>
      <c r="B581">
        <v>-8.0500000000000007</v>
      </c>
      <c r="C581">
        <v>0.92</v>
      </c>
      <c r="D581">
        <v>5.14</v>
      </c>
      <c r="E581">
        <v>0.7</v>
      </c>
    </row>
    <row r="582" spans="1:5" x14ac:dyDescent="0.55000000000000004">
      <c r="A582">
        <v>197408</v>
      </c>
      <c r="B582">
        <v>-9.35</v>
      </c>
      <c r="C582">
        <v>-0.68</v>
      </c>
      <c r="D582">
        <v>2.5</v>
      </c>
      <c r="E582">
        <v>0.6</v>
      </c>
    </row>
    <row r="583" spans="1:5" x14ac:dyDescent="0.55000000000000004">
      <c r="A583">
        <v>197409</v>
      </c>
      <c r="B583">
        <v>-11.77</v>
      </c>
      <c r="C583">
        <v>0.27</v>
      </c>
      <c r="D583">
        <v>5.49</v>
      </c>
      <c r="E583">
        <v>0.81</v>
      </c>
    </row>
    <row r="584" spans="1:5" x14ac:dyDescent="0.55000000000000004">
      <c r="A584">
        <v>197410</v>
      </c>
      <c r="B584">
        <v>16.100000000000001</v>
      </c>
      <c r="C584">
        <v>-3.51</v>
      </c>
      <c r="D584">
        <v>-9.99</v>
      </c>
      <c r="E584">
        <v>0.51</v>
      </c>
    </row>
    <row r="585" spans="1:5" x14ac:dyDescent="0.55000000000000004">
      <c r="A585">
        <v>197411</v>
      </c>
      <c r="B585">
        <v>-4.51</v>
      </c>
      <c r="C585">
        <v>-1.17</v>
      </c>
      <c r="D585">
        <v>-0.16</v>
      </c>
      <c r="E585">
        <v>0.54</v>
      </c>
    </row>
    <row r="586" spans="1:5" x14ac:dyDescent="0.55000000000000004">
      <c r="A586">
        <v>197412</v>
      </c>
      <c r="B586">
        <v>-3.45</v>
      </c>
      <c r="C586">
        <v>-4.84</v>
      </c>
      <c r="D586">
        <v>0</v>
      </c>
      <c r="E586">
        <v>0.7</v>
      </c>
    </row>
    <row r="587" spans="1:5" x14ac:dyDescent="0.55000000000000004">
      <c r="A587">
        <v>197501</v>
      </c>
      <c r="B587">
        <v>13.66</v>
      </c>
      <c r="C587">
        <v>11.01</v>
      </c>
      <c r="D587">
        <v>8.44</v>
      </c>
      <c r="E587">
        <v>0.57999999999999996</v>
      </c>
    </row>
    <row r="588" spans="1:5" x14ac:dyDescent="0.55000000000000004">
      <c r="A588">
        <v>197502</v>
      </c>
      <c r="B588">
        <v>5.56</v>
      </c>
      <c r="C588">
        <v>0.16</v>
      </c>
      <c r="D588">
        <v>-4.5599999999999996</v>
      </c>
      <c r="E588">
        <v>0.43</v>
      </c>
    </row>
    <row r="589" spans="1:5" x14ac:dyDescent="0.55000000000000004">
      <c r="A589">
        <v>197503</v>
      </c>
      <c r="B589">
        <v>2.66</v>
      </c>
      <c r="C589">
        <v>3.75</v>
      </c>
      <c r="D589">
        <v>2.4900000000000002</v>
      </c>
      <c r="E589">
        <v>0.41</v>
      </c>
    </row>
    <row r="590" spans="1:5" x14ac:dyDescent="0.55000000000000004">
      <c r="A590">
        <v>197504</v>
      </c>
      <c r="B590">
        <v>4.2300000000000004</v>
      </c>
      <c r="C590">
        <v>-0.54</v>
      </c>
      <c r="D590">
        <v>-1.1100000000000001</v>
      </c>
      <c r="E590">
        <v>0.44</v>
      </c>
    </row>
    <row r="591" spans="1:5" x14ac:dyDescent="0.55000000000000004">
      <c r="A591">
        <v>197505</v>
      </c>
      <c r="B591">
        <v>5.19</v>
      </c>
      <c r="C591">
        <v>3.83</v>
      </c>
      <c r="D591">
        <v>-4.0199999999999996</v>
      </c>
      <c r="E591">
        <v>0.44</v>
      </c>
    </row>
    <row r="592" spans="1:5" x14ac:dyDescent="0.55000000000000004">
      <c r="A592">
        <v>197506</v>
      </c>
      <c r="B592">
        <v>4.83</v>
      </c>
      <c r="C592">
        <v>0.76</v>
      </c>
      <c r="D592">
        <v>1.32</v>
      </c>
      <c r="E592">
        <v>0.41</v>
      </c>
    </row>
    <row r="593" spans="1:5" x14ac:dyDescent="0.55000000000000004">
      <c r="A593">
        <v>197507</v>
      </c>
      <c r="B593">
        <v>-6.59</v>
      </c>
      <c r="C593">
        <v>2.69</v>
      </c>
      <c r="D593">
        <v>1.7</v>
      </c>
      <c r="E593">
        <v>0.48</v>
      </c>
    </row>
    <row r="594" spans="1:5" x14ac:dyDescent="0.55000000000000004">
      <c r="A594">
        <v>197508</v>
      </c>
      <c r="B594">
        <v>-2.85</v>
      </c>
      <c r="C594">
        <v>-3.2</v>
      </c>
      <c r="D594">
        <v>-0.95</v>
      </c>
      <c r="E594">
        <v>0.48</v>
      </c>
    </row>
    <row r="595" spans="1:5" x14ac:dyDescent="0.55000000000000004">
      <c r="A595">
        <v>197509</v>
      </c>
      <c r="B595">
        <v>-4.26</v>
      </c>
      <c r="C595">
        <v>-0.12</v>
      </c>
      <c r="D595">
        <v>0.34</v>
      </c>
      <c r="E595">
        <v>0.53</v>
      </c>
    </row>
    <row r="596" spans="1:5" x14ac:dyDescent="0.55000000000000004">
      <c r="A596">
        <v>197510</v>
      </c>
      <c r="B596">
        <v>5.31</v>
      </c>
      <c r="C596">
        <v>-4.04</v>
      </c>
      <c r="D596">
        <v>0.34</v>
      </c>
      <c r="E596">
        <v>0.56000000000000005</v>
      </c>
    </row>
    <row r="597" spans="1:5" x14ac:dyDescent="0.55000000000000004">
      <c r="A597">
        <v>197511</v>
      </c>
      <c r="B597">
        <v>2.64</v>
      </c>
      <c r="C597">
        <v>-1.19</v>
      </c>
      <c r="D597">
        <v>1.96</v>
      </c>
      <c r="E597">
        <v>0.41</v>
      </c>
    </row>
    <row r="598" spans="1:5" x14ac:dyDescent="0.55000000000000004">
      <c r="A598">
        <v>197512</v>
      </c>
      <c r="B598">
        <v>-1.6</v>
      </c>
      <c r="C598">
        <v>-0.75</v>
      </c>
      <c r="D598">
        <v>1.74</v>
      </c>
      <c r="E598">
        <v>0.48</v>
      </c>
    </row>
    <row r="599" spans="1:5" x14ac:dyDescent="0.55000000000000004">
      <c r="A599">
        <v>197601</v>
      </c>
      <c r="B599">
        <v>12.16</v>
      </c>
      <c r="C599">
        <v>4.82</v>
      </c>
      <c r="D599">
        <v>8.65</v>
      </c>
      <c r="E599">
        <v>0.47</v>
      </c>
    </row>
    <row r="600" spans="1:5" x14ac:dyDescent="0.55000000000000004">
      <c r="A600">
        <v>197602</v>
      </c>
      <c r="B600">
        <v>0.32</v>
      </c>
      <c r="C600">
        <v>7.03</v>
      </c>
      <c r="D600">
        <v>5.85</v>
      </c>
      <c r="E600">
        <v>0.34</v>
      </c>
    </row>
    <row r="601" spans="1:5" x14ac:dyDescent="0.55000000000000004">
      <c r="A601">
        <v>197603</v>
      </c>
      <c r="B601">
        <v>2.3199999999999998</v>
      </c>
      <c r="C601">
        <v>-1.1499999999999999</v>
      </c>
      <c r="D601">
        <v>-0.08</v>
      </c>
      <c r="E601">
        <v>0.4</v>
      </c>
    </row>
    <row r="602" spans="1:5" x14ac:dyDescent="0.55000000000000004">
      <c r="A602">
        <v>197604</v>
      </c>
      <c r="B602">
        <v>-1.49</v>
      </c>
      <c r="C602">
        <v>-0.03</v>
      </c>
      <c r="D602">
        <v>-0.14000000000000001</v>
      </c>
      <c r="E602">
        <v>0.42</v>
      </c>
    </row>
    <row r="603" spans="1:5" x14ac:dyDescent="0.55000000000000004">
      <c r="A603">
        <v>197605</v>
      </c>
      <c r="B603">
        <v>-1.34</v>
      </c>
      <c r="C603">
        <v>-1.25</v>
      </c>
      <c r="D603">
        <v>-1.3</v>
      </c>
      <c r="E603">
        <v>0.37</v>
      </c>
    </row>
    <row r="604" spans="1:5" x14ac:dyDescent="0.55000000000000004">
      <c r="A604">
        <v>197606</v>
      </c>
      <c r="B604">
        <v>4.05</v>
      </c>
      <c r="C604">
        <v>-1.35</v>
      </c>
      <c r="D604">
        <v>0.65</v>
      </c>
      <c r="E604">
        <v>0.43</v>
      </c>
    </row>
    <row r="605" spans="1:5" x14ac:dyDescent="0.55000000000000004">
      <c r="A605">
        <v>197607</v>
      </c>
      <c r="B605">
        <v>-1.07</v>
      </c>
      <c r="C605">
        <v>0.28999999999999998</v>
      </c>
      <c r="D605">
        <v>1.69</v>
      </c>
      <c r="E605">
        <v>0.47</v>
      </c>
    </row>
    <row r="606" spans="1:5" x14ac:dyDescent="0.55000000000000004">
      <c r="A606">
        <v>197608</v>
      </c>
      <c r="B606">
        <v>-0.56000000000000005</v>
      </c>
      <c r="C606">
        <v>-2.02</v>
      </c>
      <c r="D606">
        <v>0.81</v>
      </c>
      <c r="E606">
        <v>0.42</v>
      </c>
    </row>
    <row r="607" spans="1:5" x14ac:dyDescent="0.55000000000000004">
      <c r="A607">
        <v>197609</v>
      </c>
      <c r="B607">
        <v>2.0699999999999998</v>
      </c>
      <c r="C607">
        <v>0</v>
      </c>
      <c r="D607">
        <v>-0.24</v>
      </c>
      <c r="E607">
        <v>0.44</v>
      </c>
    </row>
    <row r="608" spans="1:5" x14ac:dyDescent="0.55000000000000004">
      <c r="A608">
        <v>197610</v>
      </c>
      <c r="B608">
        <v>-2.42</v>
      </c>
      <c r="C608">
        <v>0.25</v>
      </c>
      <c r="D608">
        <v>-0.15</v>
      </c>
      <c r="E608">
        <v>0.41</v>
      </c>
    </row>
    <row r="609" spans="1:5" x14ac:dyDescent="0.55000000000000004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55000000000000004">
      <c r="A610">
        <v>197612</v>
      </c>
      <c r="B610">
        <v>5.65</v>
      </c>
      <c r="C610">
        <v>3</v>
      </c>
      <c r="D610">
        <v>2.2000000000000002</v>
      </c>
      <c r="E610">
        <v>0.4</v>
      </c>
    </row>
    <row r="611" spans="1:5" x14ac:dyDescent="0.55000000000000004">
      <c r="A611">
        <v>197701</v>
      </c>
      <c r="B611">
        <v>-4.05</v>
      </c>
      <c r="C611">
        <v>4.7699999999999996</v>
      </c>
      <c r="D611">
        <v>4.25</v>
      </c>
      <c r="E611">
        <v>0.36</v>
      </c>
    </row>
    <row r="612" spans="1:5" x14ac:dyDescent="0.55000000000000004">
      <c r="A612">
        <v>197702</v>
      </c>
      <c r="B612">
        <v>-1.94</v>
      </c>
      <c r="C612">
        <v>1.08</v>
      </c>
      <c r="D612">
        <v>0.52</v>
      </c>
      <c r="E612">
        <v>0.35</v>
      </c>
    </row>
    <row r="613" spans="1:5" x14ac:dyDescent="0.55000000000000004">
      <c r="A613">
        <v>197703</v>
      </c>
      <c r="B613">
        <v>-1.37</v>
      </c>
      <c r="C613">
        <v>1</v>
      </c>
      <c r="D613">
        <v>1.06</v>
      </c>
      <c r="E613">
        <v>0.38</v>
      </c>
    </row>
    <row r="614" spans="1:5" x14ac:dyDescent="0.55000000000000004">
      <c r="A614">
        <v>197704</v>
      </c>
      <c r="B614">
        <v>0.15</v>
      </c>
      <c r="C614">
        <v>-0.11</v>
      </c>
      <c r="D614">
        <v>3.44</v>
      </c>
      <c r="E614">
        <v>0.38</v>
      </c>
    </row>
    <row r="615" spans="1:5" x14ac:dyDescent="0.55000000000000004">
      <c r="A615">
        <v>197705</v>
      </c>
      <c r="B615">
        <v>-1.45</v>
      </c>
      <c r="C615">
        <v>1.17</v>
      </c>
      <c r="D615">
        <v>0.84</v>
      </c>
      <c r="E615">
        <v>0.37</v>
      </c>
    </row>
    <row r="616" spans="1:5" x14ac:dyDescent="0.55000000000000004">
      <c r="A616">
        <v>197706</v>
      </c>
      <c r="B616">
        <v>4.71</v>
      </c>
      <c r="C616">
        <v>2.14</v>
      </c>
      <c r="D616">
        <v>-0.68</v>
      </c>
      <c r="E616">
        <v>0.4</v>
      </c>
    </row>
    <row r="617" spans="1:5" x14ac:dyDescent="0.55000000000000004">
      <c r="A617">
        <v>197707</v>
      </c>
      <c r="B617">
        <v>-1.69</v>
      </c>
      <c r="C617">
        <v>2.11</v>
      </c>
      <c r="D617">
        <v>-0.6</v>
      </c>
      <c r="E617">
        <v>0.42</v>
      </c>
    </row>
    <row r="618" spans="1:5" x14ac:dyDescent="0.55000000000000004">
      <c r="A618">
        <v>197708</v>
      </c>
      <c r="B618">
        <v>-1.75</v>
      </c>
      <c r="C618">
        <v>1.52</v>
      </c>
      <c r="D618">
        <v>-2.76</v>
      </c>
      <c r="E618">
        <v>0.44</v>
      </c>
    </row>
    <row r="619" spans="1:5" x14ac:dyDescent="0.55000000000000004">
      <c r="A619">
        <v>197709</v>
      </c>
      <c r="B619">
        <v>-0.27</v>
      </c>
      <c r="C619">
        <v>1.45</v>
      </c>
      <c r="D619">
        <v>-0.51</v>
      </c>
      <c r="E619">
        <v>0.43</v>
      </c>
    </row>
    <row r="620" spans="1:5" x14ac:dyDescent="0.55000000000000004">
      <c r="A620">
        <v>197710</v>
      </c>
      <c r="B620">
        <v>-4.38</v>
      </c>
      <c r="C620">
        <v>1.26</v>
      </c>
      <c r="D620">
        <v>1.73</v>
      </c>
      <c r="E620">
        <v>0.49</v>
      </c>
    </row>
    <row r="621" spans="1:5" x14ac:dyDescent="0.55000000000000004">
      <c r="A621">
        <v>197711</v>
      </c>
      <c r="B621">
        <v>4</v>
      </c>
      <c r="C621">
        <v>3.72</v>
      </c>
      <c r="D621">
        <v>0.28999999999999998</v>
      </c>
      <c r="E621">
        <v>0.5</v>
      </c>
    </row>
    <row r="622" spans="1:5" x14ac:dyDescent="0.55000000000000004">
      <c r="A622">
        <v>197712</v>
      </c>
      <c r="B622">
        <v>0.27</v>
      </c>
      <c r="C622">
        <v>1.35</v>
      </c>
      <c r="D622">
        <v>-0.38</v>
      </c>
      <c r="E622">
        <v>0.49</v>
      </c>
    </row>
    <row r="623" spans="1:5" x14ac:dyDescent="0.55000000000000004">
      <c r="A623">
        <v>197801</v>
      </c>
      <c r="B623">
        <v>-6.01</v>
      </c>
      <c r="C623">
        <v>2.21</v>
      </c>
      <c r="D623">
        <v>3.31</v>
      </c>
      <c r="E623">
        <v>0.49</v>
      </c>
    </row>
    <row r="624" spans="1:5" x14ac:dyDescent="0.55000000000000004">
      <c r="A624">
        <v>197802</v>
      </c>
      <c r="B624">
        <v>-1.38</v>
      </c>
      <c r="C624">
        <v>3.59</v>
      </c>
      <c r="D624">
        <v>0.71</v>
      </c>
      <c r="E624">
        <v>0.46</v>
      </c>
    </row>
    <row r="625" spans="1:5" x14ac:dyDescent="0.55000000000000004">
      <c r="A625">
        <v>197803</v>
      </c>
      <c r="B625">
        <v>2.85</v>
      </c>
      <c r="C625">
        <v>3.48</v>
      </c>
      <c r="D625">
        <v>1.23</v>
      </c>
      <c r="E625">
        <v>0.53</v>
      </c>
    </row>
    <row r="626" spans="1:5" x14ac:dyDescent="0.55000000000000004">
      <c r="A626">
        <v>197804</v>
      </c>
      <c r="B626">
        <v>7.88</v>
      </c>
      <c r="C626">
        <v>0.41</v>
      </c>
      <c r="D626">
        <v>-3.56</v>
      </c>
      <c r="E626">
        <v>0.54</v>
      </c>
    </row>
    <row r="627" spans="1:5" x14ac:dyDescent="0.55000000000000004">
      <c r="A627">
        <v>197805</v>
      </c>
      <c r="B627">
        <v>1.76</v>
      </c>
      <c r="C627">
        <v>4.5599999999999996</v>
      </c>
      <c r="D627">
        <v>-0.59</v>
      </c>
      <c r="E627">
        <v>0.51</v>
      </c>
    </row>
    <row r="628" spans="1:5" x14ac:dyDescent="0.55000000000000004">
      <c r="A628">
        <v>197806</v>
      </c>
      <c r="B628">
        <v>-1.69</v>
      </c>
      <c r="C628">
        <v>1.69</v>
      </c>
      <c r="D628">
        <v>0.55000000000000004</v>
      </c>
      <c r="E628">
        <v>0.54</v>
      </c>
    </row>
    <row r="629" spans="1:5" x14ac:dyDescent="0.55000000000000004">
      <c r="A629">
        <v>197807</v>
      </c>
      <c r="B629">
        <v>5.1100000000000003</v>
      </c>
      <c r="C629">
        <v>0.26</v>
      </c>
      <c r="D629">
        <v>-1.08</v>
      </c>
      <c r="E629">
        <v>0.56000000000000005</v>
      </c>
    </row>
    <row r="630" spans="1:5" x14ac:dyDescent="0.55000000000000004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55000000000000004">
      <c r="A631">
        <v>197809</v>
      </c>
      <c r="B631">
        <v>-1.43</v>
      </c>
      <c r="C631">
        <v>-0.4</v>
      </c>
      <c r="D631">
        <v>1.87</v>
      </c>
      <c r="E631">
        <v>0.62</v>
      </c>
    </row>
    <row r="632" spans="1:5" x14ac:dyDescent="0.55000000000000004">
      <c r="A632">
        <v>197810</v>
      </c>
      <c r="B632">
        <v>-11.91</v>
      </c>
      <c r="C632">
        <v>-9.8800000000000008</v>
      </c>
      <c r="D632">
        <v>1.4</v>
      </c>
      <c r="E632">
        <v>0.68</v>
      </c>
    </row>
    <row r="633" spans="1:5" x14ac:dyDescent="0.55000000000000004">
      <c r="A633">
        <v>197811</v>
      </c>
      <c r="B633">
        <v>2.71</v>
      </c>
      <c r="C633">
        <v>3.01</v>
      </c>
      <c r="D633">
        <v>-2.19</v>
      </c>
      <c r="E633">
        <v>0.7</v>
      </c>
    </row>
    <row r="634" spans="1:5" x14ac:dyDescent="0.55000000000000004">
      <c r="A634">
        <v>197812</v>
      </c>
      <c r="B634">
        <v>0.88</v>
      </c>
      <c r="C634">
        <v>1.25</v>
      </c>
      <c r="D634">
        <v>-2.17</v>
      </c>
      <c r="E634">
        <v>0.78</v>
      </c>
    </row>
    <row r="635" spans="1:5" x14ac:dyDescent="0.55000000000000004">
      <c r="A635">
        <v>197901</v>
      </c>
      <c r="B635">
        <v>4.2300000000000004</v>
      </c>
      <c r="C635">
        <v>3.66</v>
      </c>
      <c r="D635">
        <v>2.29</v>
      </c>
      <c r="E635">
        <v>0.77</v>
      </c>
    </row>
    <row r="636" spans="1:5" x14ac:dyDescent="0.55000000000000004">
      <c r="A636">
        <v>197902</v>
      </c>
      <c r="B636">
        <v>-3.56</v>
      </c>
      <c r="C636">
        <v>0.45</v>
      </c>
      <c r="D636">
        <v>1.1599999999999999</v>
      </c>
      <c r="E636">
        <v>0.73</v>
      </c>
    </row>
    <row r="637" spans="1:5" x14ac:dyDescent="0.55000000000000004">
      <c r="A637">
        <v>197903</v>
      </c>
      <c r="B637">
        <v>5.68</v>
      </c>
      <c r="C637">
        <v>3.19</v>
      </c>
      <c r="D637">
        <v>-0.69</v>
      </c>
      <c r="E637">
        <v>0.81</v>
      </c>
    </row>
    <row r="638" spans="1:5" x14ac:dyDescent="0.55000000000000004">
      <c r="A638">
        <v>197904</v>
      </c>
      <c r="B638">
        <v>-0.06</v>
      </c>
      <c r="C638">
        <v>2.1800000000000002</v>
      </c>
      <c r="D638">
        <v>1</v>
      </c>
      <c r="E638">
        <v>0.8</v>
      </c>
    </row>
    <row r="639" spans="1:5" x14ac:dyDescent="0.55000000000000004">
      <c r="A639">
        <v>197905</v>
      </c>
      <c r="B639">
        <v>-2.21</v>
      </c>
      <c r="C639">
        <v>0.16</v>
      </c>
      <c r="D639">
        <v>1.3</v>
      </c>
      <c r="E639">
        <v>0.82</v>
      </c>
    </row>
    <row r="640" spans="1:5" x14ac:dyDescent="0.55000000000000004">
      <c r="A640">
        <v>197906</v>
      </c>
      <c r="B640">
        <v>3.85</v>
      </c>
      <c r="C640">
        <v>1.17</v>
      </c>
      <c r="D640">
        <v>1.45</v>
      </c>
      <c r="E640">
        <v>0.81</v>
      </c>
    </row>
    <row r="641" spans="1:5" x14ac:dyDescent="0.55000000000000004">
      <c r="A641">
        <v>197907</v>
      </c>
      <c r="B641">
        <v>0.82</v>
      </c>
      <c r="C641">
        <v>1.26</v>
      </c>
      <c r="D641">
        <v>1.75</v>
      </c>
      <c r="E641">
        <v>0.77</v>
      </c>
    </row>
    <row r="642" spans="1:5" x14ac:dyDescent="0.55000000000000004">
      <c r="A642">
        <v>197908</v>
      </c>
      <c r="B642">
        <v>5.53</v>
      </c>
      <c r="C642">
        <v>2.09</v>
      </c>
      <c r="D642">
        <v>-1.52</v>
      </c>
      <c r="E642">
        <v>0.77</v>
      </c>
    </row>
    <row r="643" spans="1:5" x14ac:dyDescent="0.55000000000000004">
      <c r="A643">
        <v>197909</v>
      </c>
      <c r="B643">
        <v>-0.82</v>
      </c>
      <c r="C643">
        <v>-0.25</v>
      </c>
      <c r="D643">
        <v>-0.87</v>
      </c>
      <c r="E643">
        <v>0.83</v>
      </c>
    </row>
    <row r="644" spans="1:5" x14ac:dyDescent="0.55000000000000004">
      <c r="A644">
        <v>197910</v>
      </c>
      <c r="B644">
        <v>-8.1</v>
      </c>
      <c r="C644">
        <v>-3.35</v>
      </c>
      <c r="D644">
        <v>-1.81</v>
      </c>
      <c r="E644">
        <v>0.87</v>
      </c>
    </row>
    <row r="645" spans="1:5" x14ac:dyDescent="0.55000000000000004">
      <c r="A645">
        <v>197911</v>
      </c>
      <c r="B645">
        <v>5.21</v>
      </c>
      <c r="C645">
        <v>2.76</v>
      </c>
      <c r="D645">
        <v>-3.38</v>
      </c>
      <c r="E645">
        <v>0.99</v>
      </c>
    </row>
    <row r="646" spans="1:5" x14ac:dyDescent="0.55000000000000004">
      <c r="A646">
        <v>197912</v>
      </c>
      <c r="B646">
        <v>1.79</v>
      </c>
      <c r="C646">
        <v>4.1900000000000004</v>
      </c>
      <c r="D646">
        <v>-2.04</v>
      </c>
      <c r="E646">
        <v>0.95</v>
      </c>
    </row>
    <row r="647" spans="1:5" x14ac:dyDescent="0.55000000000000004">
      <c r="A647">
        <v>198001</v>
      </c>
      <c r="B647">
        <v>5.51</v>
      </c>
      <c r="C647">
        <v>1.65</v>
      </c>
      <c r="D647">
        <v>1.72</v>
      </c>
      <c r="E647">
        <v>0.8</v>
      </c>
    </row>
    <row r="648" spans="1:5" x14ac:dyDescent="0.55000000000000004">
      <c r="A648">
        <v>198002</v>
      </c>
      <c r="B648">
        <v>-1.22</v>
      </c>
      <c r="C648">
        <v>-1.83</v>
      </c>
      <c r="D648">
        <v>0.66</v>
      </c>
      <c r="E648">
        <v>0.89</v>
      </c>
    </row>
    <row r="649" spans="1:5" x14ac:dyDescent="0.55000000000000004">
      <c r="A649">
        <v>198003</v>
      </c>
      <c r="B649">
        <v>-12.9</v>
      </c>
      <c r="C649">
        <v>-6.65</v>
      </c>
      <c r="D649">
        <v>-1.02</v>
      </c>
      <c r="E649">
        <v>1.21</v>
      </c>
    </row>
    <row r="650" spans="1:5" x14ac:dyDescent="0.55000000000000004">
      <c r="A650">
        <v>198004</v>
      </c>
      <c r="B650">
        <v>3.97</v>
      </c>
      <c r="C650">
        <v>0.96</v>
      </c>
      <c r="D650">
        <v>1.01</v>
      </c>
      <c r="E650">
        <v>1.26</v>
      </c>
    </row>
    <row r="651" spans="1:5" x14ac:dyDescent="0.55000000000000004">
      <c r="A651">
        <v>198005</v>
      </c>
      <c r="B651">
        <v>5.26</v>
      </c>
      <c r="C651">
        <v>2.16</v>
      </c>
      <c r="D651">
        <v>0.38</v>
      </c>
      <c r="E651">
        <v>0.81</v>
      </c>
    </row>
    <row r="652" spans="1:5" x14ac:dyDescent="0.55000000000000004">
      <c r="A652">
        <v>198006</v>
      </c>
      <c r="B652">
        <v>3.06</v>
      </c>
      <c r="C652">
        <v>1.66</v>
      </c>
      <c r="D652">
        <v>-0.85</v>
      </c>
      <c r="E652">
        <v>0.61</v>
      </c>
    </row>
    <row r="653" spans="1:5" x14ac:dyDescent="0.55000000000000004">
      <c r="A653">
        <v>198007</v>
      </c>
      <c r="B653">
        <v>6.49</v>
      </c>
      <c r="C653">
        <v>4.25</v>
      </c>
      <c r="D653">
        <v>-6.29</v>
      </c>
      <c r="E653">
        <v>0.53</v>
      </c>
    </row>
    <row r="654" spans="1:5" x14ac:dyDescent="0.55000000000000004">
      <c r="A654">
        <v>198008</v>
      </c>
      <c r="B654">
        <v>1.8</v>
      </c>
      <c r="C654">
        <v>3.91</v>
      </c>
      <c r="D654">
        <v>-2.64</v>
      </c>
      <c r="E654">
        <v>0.64</v>
      </c>
    </row>
    <row r="655" spans="1:5" x14ac:dyDescent="0.55000000000000004">
      <c r="A655">
        <v>198009</v>
      </c>
      <c r="B655">
        <v>2.19</v>
      </c>
      <c r="C655">
        <v>0.87</v>
      </c>
      <c r="D655">
        <v>-4.7699999999999996</v>
      </c>
      <c r="E655">
        <v>0.75</v>
      </c>
    </row>
    <row r="656" spans="1:5" x14ac:dyDescent="0.55000000000000004">
      <c r="A656">
        <v>198010</v>
      </c>
      <c r="B656">
        <v>1.06</v>
      </c>
      <c r="C656">
        <v>2.48</v>
      </c>
      <c r="D656">
        <v>-2.77</v>
      </c>
      <c r="E656">
        <v>0.95</v>
      </c>
    </row>
    <row r="657" spans="1:5" x14ac:dyDescent="0.55000000000000004">
      <c r="A657">
        <v>198011</v>
      </c>
      <c r="B657">
        <v>9.59</v>
      </c>
      <c r="C657">
        <v>-3.46</v>
      </c>
      <c r="D657">
        <v>-8.36</v>
      </c>
      <c r="E657">
        <v>0.96</v>
      </c>
    </row>
    <row r="658" spans="1:5" x14ac:dyDescent="0.55000000000000004">
      <c r="A658">
        <v>198012</v>
      </c>
      <c r="B658">
        <v>-4.5199999999999996</v>
      </c>
      <c r="C658">
        <v>-0.27</v>
      </c>
      <c r="D658">
        <v>2.73</v>
      </c>
      <c r="E658">
        <v>1.31</v>
      </c>
    </row>
    <row r="659" spans="1:5" x14ac:dyDescent="0.55000000000000004">
      <c r="A659">
        <v>198101</v>
      </c>
      <c r="B659">
        <v>-5.04</v>
      </c>
      <c r="C659">
        <v>3.01</v>
      </c>
      <c r="D659">
        <v>6.83</v>
      </c>
      <c r="E659">
        <v>1.04</v>
      </c>
    </row>
    <row r="660" spans="1:5" x14ac:dyDescent="0.55000000000000004">
      <c r="A660">
        <v>198102</v>
      </c>
      <c r="B660">
        <v>0.56999999999999995</v>
      </c>
      <c r="C660">
        <v>-0.32</v>
      </c>
      <c r="D660">
        <v>1</v>
      </c>
      <c r="E660">
        <v>1.07</v>
      </c>
    </row>
    <row r="661" spans="1:5" x14ac:dyDescent="0.55000000000000004">
      <c r="A661">
        <v>198103</v>
      </c>
      <c r="B661">
        <v>3.56</v>
      </c>
      <c r="C661">
        <v>3.58</v>
      </c>
      <c r="D661">
        <v>0.69</v>
      </c>
      <c r="E661">
        <v>1.21</v>
      </c>
    </row>
    <row r="662" spans="1:5" x14ac:dyDescent="0.55000000000000004">
      <c r="A662">
        <v>198104</v>
      </c>
      <c r="B662">
        <v>-2.11</v>
      </c>
      <c r="C662">
        <v>4.42</v>
      </c>
      <c r="D662">
        <v>2.29</v>
      </c>
      <c r="E662">
        <v>1.08</v>
      </c>
    </row>
    <row r="663" spans="1:5" x14ac:dyDescent="0.55000000000000004">
      <c r="A663">
        <v>198105</v>
      </c>
      <c r="B663">
        <v>0.11</v>
      </c>
      <c r="C663">
        <v>2</v>
      </c>
      <c r="D663">
        <v>-0.47</v>
      </c>
      <c r="E663">
        <v>1.1499999999999999</v>
      </c>
    </row>
    <row r="664" spans="1:5" x14ac:dyDescent="0.55000000000000004">
      <c r="A664">
        <v>198106</v>
      </c>
      <c r="B664">
        <v>-2.36</v>
      </c>
      <c r="C664">
        <v>-0.83</v>
      </c>
      <c r="D664">
        <v>5.0999999999999996</v>
      </c>
      <c r="E664">
        <v>1.35</v>
      </c>
    </row>
    <row r="665" spans="1:5" x14ac:dyDescent="0.55000000000000004">
      <c r="A665">
        <v>198107</v>
      </c>
      <c r="B665">
        <v>-1.54</v>
      </c>
      <c r="C665">
        <v>-2.1800000000000002</v>
      </c>
      <c r="D665">
        <v>-0.68</v>
      </c>
      <c r="E665">
        <v>1.24</v>
      </c>
    </row>
    <row r="666" spans="1:5" x14ac:dyDescent="0.55000000000000004">
      <c r="A666">
        <v>198108</v>
      </c>
      <c r="B666">
        <v>-7.04</v>
      </c>
      <c r="C666">
        <v>-1.96</v>
      </c>
      <c r="D666">
        <v>4.84</v>
      </c>
      <c r="E666">
        <v>1.28</v>
      </c>
    </row>
    <row r="667" spans="1:5" x14ac:dyDescent="0.55000000000000004">
      <c r="A667">
        <v>198109</v>
      </c>
      <c r="B667">
        <v>-7.17</v>
      </c>
      <c r="C667">
        <v>-2.66</v>
      </c>
      <c r="D667">
        <v>5.2</v>
      </c>
      <c r="E667">
        <v>1.24</v>
      </c>
    </row>
    <row r="668" spans="1:5" x14ac:dyDescent="0.55000000000000004">
      <c r="A668">
        <v>198110</v>
      </c>
      <c r="B668">
        <v>4.92</v>
      </c>
      <c r="C668">
        <v>2.14</v>
      </c>
      <c r="D668">
        <v>-4.22</v>
      </c>
      <c r="E668">
        <v>1.21</v>
      </c>
    </row>
    <row r="669" spans="1:5" x14ac:dyDescent="0.55000000000000004">
      <c r="A669">
        <v>198111</v>
      </c>
      <c r="B669">
        <v>3.36</v>
      </c>
      <c r="C669">
        <v>-0.97</v>
      </c>
      <c r="D669">
        <v>1.89</v>
      </c>
      <c r="E669">
        <v>1.07</v>
      </c>
    </row>
    <row r="670" spans="1:5" x14ac:dyDescent="0.55000000000000004">
      <c r="A670">
        <v>198112</v>
      </c>
      <c r="B670">
        <v>-3.65</v>
      </c>
      <c r="C670">
        <v>1.17</v>
      </c>
      <c r="D670">
        <v>0.75</v>
      </c>
      <c r="E670">
        <v>0.87</v>
      </c>
    </row>
    <row r="671" spans="1:5" x14ac:dyDescent="0.55000000000000004">
      <c r="A671">
        <v>198201</v>
      </c>
      <c r="B671">
        <v>-3.24</v>
      </c>
      <c r="C671">
        <v>-1.29</v>
      </c>
      <c r="D671">
        <v>3.19</v>
      </c>
      <c r="E671">
        <v>0.8</v>
      </c>
    </row>
    <row r="672" spans="1:5" x14ac:dyDescent="0.55000000000000004">
      <c r="A672">
        <v>198202</v>
      </c>
      <c r="B672">
        <v>-5.86</v>
      </c>
      <c r="C672">
        <v>0.48</v>
      </c>
      <c r="D672">
        <v>6.1</v>
      </c>
      <c r="E672">
        <v>0.92</v>
      </c>
    </row>
    <row r="673" spans="1:5" x14ac:dyDescent="0.55000000000000004">
      <c r="A673">
        <v>198203</v>
      </c>
      <c r="B673">
        <v>-1.87</v>
      </c>
      <c r="C673">
        <v>-0.2</v>
      </c>
      <c r="D673">
        <v>3.79</v>
      </c>
      <c r="E673">
        <v>0.98</v>
      </c>
    </row>
    <row r="674" spans="1:5" x14ac:dyDescent="0.55000000000000004">
      <c r="A674">
        <v>198204</v>
      </c>
      <c r="B674">
        <v>3.27</v>
      </c>
      <c r="C674">
        <v>1.51</v>
      </c>
      <c r="D674">
        <v>-2.77</v>
      </c>
      <c r="E674">
        <v>1.1299999999999999</v>
      </c>
    </row>
    <row r="675" spans="1:5" x14ac:dyDescent="0.55000000000000004">
      <c r="A675">
        <v>198205</v>
      </c>
      <c r="B675">
        <v>-3.99</v>
      </c>
      <c r="C675">
        <v>0.47</v>
      </c>
      <c r="D675">
        <v>1.8</v>
      </c>
      <c r="E675">
        <v>1.06</v>
      </c>
    </row>
    <row r="676" spans="1:5" x14ac:dyDescent="0.55000000000000004">
      <c r="A676">
        <v>198206</v>
      </c>
      <c r="B676">
        <v>-3.09</v>
      </c>
      <c r="C676">
        <v>-0.4</v>
      </c>
      <c r="D676">
        <v>1.54</v>
      </c>
      <c r="E676">
        <v>0.96</v>
      </c>
    </row>
    <row r="677" spans="1:5" x14ac:dyDescent="0.55000000000000004">
      <c r="A677">
        <v>198207</v>
      </c>
      <c r="B677">
        <v>-3.19</v>
      </c>
      <c r="C677">
        <v>0.82</v>
      </c>
      <c r="D677">
        <v>0.12</v>
      </c>
      <c r="E677">
        <v>1.05</v>
      </c>
    </row>
    <row r="678" spans="1:5" x14ac:dyDescent="0.55000000000000004">
      <c r="A678">
        <v>198208</v>
      </c>
      <c r="B678">
        <v>11.14</v>
      </c>
      <c r="C678">
        <v>-4.09</v>
      </c>
      <c r="D678">
        <v>1</v>
      </c>
      <c r="E678">
        <v>0.76</v>
      </c>
    </row>
    <row r="679" spans="1:5" x14ac:dyDescent="0.55000000000000004">
      <c r="A679">
        <v>198209</v>
      </c>
      <c r="B679">
        <v>1.29</v>
      </c>
      <c r="C679">
        <v>2.89</v>
      </c>
      <c r="D679">
        <v>0.33</v>
      </c>
      <c r="E679">
        <v>0.51</v>
      </c>
    </row>
    <row r="680" spans="1:5" x14ac:dyDescent="0.55000000000000004">
      <c r="A680">
        <v>198210</v>
      </c>
      <c r="B680">
        <v>11.3</v>
      </c>
      <c r="C680">
        <v>2.35</v>
      </c>
      <c r="D680">
        <v>-3.73</v>
      </c>
      <c r="E680">
        <v>0.59</v>
      </c>
    </row>
    <row r="681" spans="1:5" x14ac:dyDescent="0.55000000000000004">
      <c r="A681">
        <v>198211</v>
      </c>
      <c r="B681">
        <v>4.67</v>
      </c>
      <c r="C681">
        <v>4.7699999999999996</v>
      </c>
      <c r="D681">
        <v>-1.89</v>
      </c>
      <c r="E681">
        <v>0.63</v>
      </c>
    </row>
    <row r="682" spans="1:5" x14ac:dyDescent="0.55000000000000004">
      <c r="A682">
        <v>198212</v>
      </c>
      <c r="B682">
        <v>0.55000000000000004</v>
      </c>
      <c r="C682">
        <v>-0.19</v>
      </c>
      <c r="D682">
        <v>-0.03</v>
      </c>
      <c r="E682">
        <v>0.67</v>
      </c>
    </row>
    <row r="683" spans="1:5" x14ac:dyDescent="0.55000000000000004">
      <c r="A683">
        <v>198301</v>
      </c>
      <c r="B683">
        <v>3.6</v>
      </c>
      <c r="C683">
        <v>2.7</v>
      </c>
      <c r="D683">
        <v>-0.81</v>
      </c>
      <c r="E683">
        <v>0.69</v>
      </c>
    </row>
    <row r="684" spans="1:5" x14ac:dyDescent="0.55000000000000004">
      <c r="A684">
        <v>198302</v>
      </c>
      <c r="B684">
        <v>2.59</v>
      </c>
      <c r="C684">
        <v>3.24</v>
      </c>
      <c r="D684">
        <v>0.7</v>
      </c>
      <c r="E684">
        <v>0.62</v>
      </c>
    </row>
    <row r="685" spans="1:5" x14ac:dyDescent="0.55000000000000004">
      <c r="A685">
        <v>198303</v>
      </c>
      <c r="B685">
        <v>2.82</v>
      </c>
      <c r="C685">
        <v>1.76</v>
      </c>
      <c r="D685">
        <v>2.0499999999999998</v>
      </c>
      <c r="E685">
        <v>0.63</v>
      </c>
    </row>
    <row r="686" spans="1:5" x14ac:dyDescent="0.55000000000000004">
      <c r="A686">
        <v>198304</v>
      </c>
      <c r="B686">
        <v>6.67</v>
      </c>
      <c r="C686">
        <v>0.52</v>
      </c>
      <c r="D686">
        <v>0.56000000000000005</v>
      </c>
      <c r="E686">
        <v>0.71</v>
      </c>
    </row>
    <row r="687" spans="1:5" x14ac:dyDescent="0.55000000000000004">
      <c r="A687">
        <v>198305</v>
      </c>
      <c r="B687">
        <v>0.52</v>
      </c>
      <c r="C687">
        <v>6.15</v>
      </c>
      <c r="D687">
        <v>-1.42</v>
      </c>
      <c r="E687">
        <v>0.69</v>
      </c>
    </row>
    <row r="688" spans="1:5" x14ac:dyDescent="0.55000000000000004">
      <c r="A688">
        <v>198306</v>
      </c>
      <c r="B688">
        <v>3.07</v>
      </c>
      <c r="C688">
        <v>0.89</v>
      </c>
      <c r="D688">
        <v>-3.93</v>
      </c>
      <c r="E688">
        <v>0.67</v>
      </c>
    </row>
    <row r="689" spans="1:5" x14ac:dyDescent="0.55000000000000004">
      <c r="A689">
        <v>198307</v>
      </c>
      <c r="B689">
        <v>-4.07</v>
      </c>
      <c r="C689">
        <v>1.46</v>
      </c>
      <c r="D689">
        <v>5.61</v>
      </c>
      <c r="E689">
        <v>0.74</v>
      </c>
    </row>
    <row r="690" spans="1:5" x14ac:dyDescent="0.55000000000000004">
      <c r="A690">
        <v>198308</v>
      </c>
      <c r="B690">
        <v>-0.5</v>
      </c>
      <c r="C690">
        <v>-4.3</v>
      </c>
      <c r="D690">
        <v>5.56</v>
      </c>
      <c r="E690">
        <v>0.76</v>
      </c>
    </row>
    <row r="691" spans="1:5" x14ac:dyDescent="0.55000000000000004">
      <c r="A691">
        <v>198309</v>
      </c>
      <c r="B691">
        <v>0.91</v>
      </c>
      <c r="C691">
        <v>0.56000000000000005</v>
      </c>
      <c r="D691">
        <v>1.08</v>
      </c>
      <c r="E691">
        <v>0.76</v>
      </c>
    </row>
    <row r="692" spans="1:5" x14ac:dyDescent="0.55000000000000004">
      <c r="A692">
        <v>198310</v>
      </c>
      <c r="B692">
        <v>-3.44</v>
      </c>
      <c r="C692">
        <v>-3.6</v>
      </c>
      <c r="D692">
        <v>5.07</v>
      </c>
      <c r="E692">
        <v>0.76</v>
      </c>
    </row>
    <row r="693" spans="1:5" x14ac:dyDescent="0.55000000000000004">
      <c r="A693">
        <v>198311</v>
      </c>
      <c r="B693">
        <v>2.16</v>
      </c>
      <c r="C693">
        <v>2.0299999999999998</v>
      </c>
      <c r="D693">
        <v>-0.64</v>
      </c>
      <c r="E693">
        <v>0.7</v>
      </c>
    </row>
    <row r="694" spans="1:5" x14ac:dyDescent="0.55000000000000004">
      <c r="A694">
        <v>198312</v>
      </c>
      <c r="B694">
        <v>-1.78</v>
      </c>
      <c r="C694">
        <v>-0.28999999999999998</v>
      </c>
      <c r="D694">
        <v>1.68</v>
      </c>
      <c r="E694">
        <v>0.73</v>
      </c>
    </row>
    <row r="695" spans="1:5" x14ac:dyDescent="0.55000000000000004">
      <c r="A695">
        <v>198401</v>
      </c>
      <c r="B695">
        <v>-1.92</v>
      </c>
      <c r="C695">
        <v>-0.43</v>
      </c>
      <c r="D695">
        <v>7.62</v>
      </c>
      <c r="E695">
        <v>0.76</v>
      </c>
    </row>
    <row r="696" spans="1:5" x14ac:dyDescent="0.55000000000000004">
      <c r="A696">
        <v>198402</v>
      </c>
      <c r="B696">
        <v>-4.82</v>
      </c>
      <c r="C696">
        <v>-1.71</v>
      </c>
      <c r="D696">
        <v>3.36</v>
      </c>
      <c r="E696">
        <v>0.71</v>
      </c>
    </row>
    <row r="697" spans="1:5" x14ac:dyDescent="0.55000000000000004">
      <c r="A697">
        <v>198403</v>
      </c>
      <c r="B697">
        <v>0.63</v>
      </c>
      <c r="C697">
        <v>0.08</v>
      </c>
      <c r="D697">
        <v>0.51</v>
      </c>
      <c r="E697">
        <v>0.73</v>
      </c>
    </row>
    <row r="698" spans="1:5" x14ac:dyDescent="0.55000000000000004">
      <c r="A698">
        <v>198404</v>
      </c>
      <c r="B698">
        <v>-0.51</v>
      </c>
      <c r="C698">
        <v>-1.21</v>
      </c>
      <c r="D698">
        <v>1.27</v>
      </c>
      <c r="E698">
        <v>0.81</v>
      </c>
    </row>
    <row r="699" spans="1:5" x14ac:dyDescent="0.55000000000000004">
      <c r="A699">
        <v>198405</v>
      </c>
      <c r="B699">
        <v>-5.97</v>
      </c>
      <c r="C699">
        <v>0.03</v>
      </c>
      <c r="D699">
        <v>0.26</v>
      </c>
      <c r="E699">
        <v>0.78</v>
      </c>
    </row>
    <row r="700" spans="1:5" x14ac:dyDescent="0.55000000000000004">
      <c r="A700">
        <v>198406</v>
      </c>
      <c r="B700">
        <v>1.82</v>
      </c>
      <c r="C700">
        <v>-0.32</v>
      </c>
      <c r="D700">
        <v>-2.62</v>
      </c>
      <c r="E700">
        <v>0.75</v>
      </c>
    </row>
    <row r="701" spans="1:5" x14ac:dyDescent="0.55000000000000004">
      <c r="A701">
        <v>198407</v>
      </c>
      <c r="B701">
        <v>-2.74</v>
      </c>
      <c r="C701">
        <v>-2.2200000000000002</v>
      </c>
      <c r="D701">
        <v>0.48</v>
      </c>
      <c r="E701">
        <v>0.82</v>
      </c>
    </row>
    <row r="702" spans="1:5" x14ac:dyDescent="0.55000000000000004">
      <c r="A702">
        <v>198408</v>
      </c>
      <c r="B702">
        <v>10.28</v>
      </c>
      <c r="C702">
        <v>-0.27</v>
      </c>
      <c r="D702">
        <v>-1.82</v>
      </c>
      <c r="E702">
        <v>0.83</v>
      </c>
    </row>
    <row r="703" spans="1:5" x14ac:dyDescent="0.55000000000000004">
      <c r="A703">
        <v>198409</v>
      </c>
      <c r="B703">
        <v>-0.8</v>
      </c>
      <c r="C703">
        <v>0.2</v>
      </c>
      <c r="D703">
        <v>5.32</v>
      </c>
      <c r="E703">
        <v>0.86</v>
      </c>
    </row>
    <row r="704" spans="1:5" x14ac:dyDescent="0.55000000000000004">
      <c r="A704">
        <v>198410</v>
      </c>
      <c r="B704">
        <v>-0.84</v>
      </c>
      <c r="C704">
        <v>-1.2</v>
      </c>
      <c r="D704">
        <v>0.51</v>
      </c>
      <c r="E704">
        <v>1</v>
      </c>
    </row>
    <row r="705" spans="1:5" x14ac:dyDescent="0.55000000000000004">
      <c r="A705">
        <v>198411</v>
      </c>
      <c r="B705">
        <v>-1.76</v>
      </c>
      <c r="C705">
        <v>-0.63</v>
      </c>
      <c r="D705">
        <v>4.08</v>
      </c>
      <c r="E705">
        <v>0.73</v>
      </c>
    </row>
    <row r="706" spans="1:5" x14ac:dyDescent="0.55000000000000004">
      <c r="A706">
        <v>198412</v>
      </c>
      <c r="B706">
        <v>1.84</v>
      </c>
      <c r="C706">
        <v>-0.6</v>
      </c>
      <c r="D706">
        <v>-0.2</v>
      </c>
      <c r="E706">
        <v>0.64</v>
      </c>
    </row>
    <row r="707" spans="1:5" x14ac:dyDescent="0.55000000000000004">
      <c r="A707">
        <v>198501</v>
      </c>
      <c r="B707">
        <v>7.99</v>
      </c>
      <c r="C707">
        <v>3.29</v>
      </c>
      <c r="D707">
        <v>-5.41</v>
      </c>
      <c r="E707">
        <v>0.65</v>
      </c>
    </row>
    <row r="708" spans="1:5" x14ac:dyDescent="0.55000000000000004">
      <c r="A708">
        <v>198502</v>
      </c>
      <c r="B708">
        <v>1.22</v>
      </c>
      <c r="C708">
        <v>0.76</v>
      </c>
      <c r="D708">
        <v>-0.13</v>
      </c>
      <c r="E708">
        <v>0.57999999999999996</v>
      </c>
    </row>
    <row r="709" spans="1:5" x14ac:dyDescent="0.55000000000000004">
      <c r="A709">
        <v>198503</v>
      </c>
      <c r="B709">
        <v>-0.84</v>
      </c>
      <c r="C709">
        <v>-1.1499999999999999</v>
      </c>
      <c r="D709">
        <v>4.0999999999999996</v>
      </c>
      <c r="E709">
        <v>0.62</v>
      </c>
    </row>
    <row r="710" spans="1:5" x14ac:dyDescent="0.55000000000000004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55000000000000004">
      <c r="A711">
        <v>198505</v>
      </c>
      <c r="B711">
        <v>5.09</v>
      </c>
      <c r="C711">
        <v>-2.25</v>
      </c>
      <c r="D711">
        <v>-0.92</v>
      </c>
      <c r="E711">
        <v>0.66</v>
      </c>
    </row>
    <row r="712" spans="1:5" x14ac:dyDescent="0.55000000000000004">
      <c r="A712">
        <v>198506</v>
      </c>
      <c r="B712">
        <v>1.27</v>
      </c>
      <c r="C712">
        <v>0.5</v>
      </c>
      <c r="D712">
        <v>0.5</v>
      </c>
      <c r="E712">
        <v>0.55000000000000004</v>
      </c>
    </row>
    <row r="713" spans="1:5" x14ac:dyDescent="0.55000000000000004">
      <c r="A713">
        <v>198507</v>
      </c>
      <c r="B713">
        <v>-0.74</v>
      </c>
      <c r="C713">
        <v>2.84</v>
      </c>
      <c r="D713">
        <v>-1.68</v>
      </c>
      <c r="E713">
        <v>0.62</v>
      </c>
    </row>
    <row r="714" spans="1:5" x14ac:dyDescent="0.55000000000000004">
      <c r="A714">
        <v>198508</v>
      </c>
      <c r="B714">
        <v>-1.02</v>
      </c>
      <c r="C714">
        <v>-0.33</v>
      </c>
      <c r="D714">
        <v>2.3199999999999998</v>
      </c>
      <c r="E714">
        <v>0.55000000000000004</v>
      </c>
    </row>
    <row r="715" spans="1:5" x14ac:dyDescent="0.55000000000000004">
      <c r="A715">
        <v>198509</v>
      </c>
      <c r="B715">
        <v>-4.54</v>
      </c>
      <c r="C715">
        <v>-1.59</v>
      </c>
      <c r="D715">
        <v>1.31</v>
      </c>
      <c r="E715">
        <v>0.6</v>
      </c>
    </row>
    <row r="716" spans="1:5" x14ac:dyDescent="0.55000000000000004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 x14ac:dyDescent="0.55000000000000004">
      <c r="A717">
        <v>198511</v>
      </c>
      <c r="B717">
        <v>6.48</v>
      </c>
      <c r="C717">
        <v>0.22</v>
      </c>
      <c r="D717">
        <v>-2.88</v>
      </c>
      <c r="E717">
        <v>0.61</v>
      </c>
    </row>
    <row r="718" spans="1:5" x14ac:dyDescent="0.55000000000000004">
      <c r="A718">
        <v>198512</v>
      </c>
      <c r="B718">
        <v>3.88</v>
      </c>
      <c r="C718">
        <v>-0.49</v>
      </c>
      <c r="D718">
        <v>-1.52</v>
      </c>
      <c r="E718">
        <v>0.65</v>
      </c>
    </row>
    <row r="719" spans="1:5" x14ac:dyDescent="0.55000000000000004">
      <c r="A719">
        <v>198601</v>
      </c>
      <c r="B719">
        <v>0.65</v>
      </c>
      <c r="C719">
        <v>1.22</v>
      </c>
      <c r="D719">
        <v>0.52</v>
      </c>
      <c r="E719">
        <v>0.56000000000000005</v>
      </c>
    </row>
    <row r="720" spans="1:5" x14ac:dyDescent="0.55000000000000004">
      <c r="A720">
        <v>198602</v>
      </c>
      <c r="B720">
        <v>7.13</v>
      </c>
      <c r="C720">
        <v>-0.62</v>
      </c>
      <c r="D720">
        <v>-0.85</v>
      </c>
      <c r="E720">
        <v>0.53</v>
      </c>
    </row>
    <row r="721" spans="1:5" x14ac:dyDescent="0.55000000000000004">
      <c r="A721">
        <v>198603</v>
      </c>
      <c r="B721">
        <v>4.88</v>
      </c>
      <c r="C721">
        <v>-0.52</v>
      </c>
      <c r="D721">
        <v>-0.44</v>
      </c>
      <c r="E721">
        <v>0.6</v>
      </c>
    </row>
    <row r="722" spans="1:5" x14ac:dyDescent="0.55000000000000004">
      <c r="A722">
        <v>198604</v>
      </c>
      <c r="B722">
        <v>-1.31</v>
      </c>
      <c r="C722">
        <v>2.85</v>
      </c>
      <c r="D722">
        <v>-2.86</v>
      </c>
      <c r="E722">
        <v>0.52</v>
      </c>
    </row>
    <row r="723" spans="1:5" x14ac:dyDescent="0.55000000000000004">
      <c r="A723">
        <v>198605</v>
      </c>
      <c r="B723">
        <v>4.62</v>
      </c>
      <c r="C723">
        <v>-1.32</v>
      </c>
      <c r="D723">
        <v>-0.14000000000000001</v>
      </c>
      <c r="E723">
        <v>0.49</v>
      </c>
    </row>
    <row r="724" spans="1:5" x14ac:dyDescent="0.55000000000000004">
      <c r="A724">
        <v>198606</v>
      </c>
      <c r="B724">
        <v>1.03</v>
      </c>
      <c r="C724">
        <v>-0.93</v>
      </c>
      <c r="D724">
        <v>1.36</v>
      </c>
      <c r="E724">
        <v>0.52</v>
      </c>
    </row>
    <row r="725" spans="1:5" x14ac:dyDescent="0.55000000000000004">
      <c r="A725">
        <v>198607</v>
      </c>
      <c r="B725">
        <v>-6.45</v>
      </c>
      <c r="C725">
        <v>-3.39</v>
      </c>
      <c r="D725">
        <v>4.76</v>
      </c>
      <c r="E725">
        <v>0.52</v>
      </c>
    </row>
    <row r="726" spans="1:5" x14ac:dyDescent="0.55000000000000004">
      <c r="A726">
        <v>198608</v>
      </c>
      <c r="B726">
        <v>6.07</v>
      </c>
      <c r="C726">
        <v>-4.2</v>
      </c>
      <c r="D726">
        <v>3.5</v>
      </c>
      <c r="E726">
        <v>0.46</v>
      </c>
    </row>
    <row r="727" spans="1:5" x14ac:dyDescent="0.55000000000000004">
      <c r="A727">
        <v>198609</v>
      </c>
      <c r="B727">
        <v>-8.6</v>
      </c>
      <c r="C727">
        <v>2.2599999999999998</v>
      </c>
      <c r="D727">
        <v>3.16</v>
      </c>
      <c r="E727">
        <v>0.45</v>
      </c>
    </row>
    <row r="728" spans="1:5" x14ac:dyDescent="0.55000000000000004">
      <c r="A728">
        <v>198610</v>
      </c>
      <c r="B728">
        <v>4.66</v>
      </c>
      <c r="C728">
        <v>-2.48</v>
      </c>
      <c r="D728">
        <v>-1.37</v>
      </c>
      <c r="E728">
        <v>0.46</v>
      </c>
    </row>
    <row r="729" spans="1:5" x14ac:dyDescent="0.55000000000000004">
      <c r="A729">
        <v>198611</v>
      </c>
      <c r="B729">
        <v>1.17</v>
      </c>
      <c r="C729">
        <v>-1.92</v>
      </c>
      <c r="D729">
        <v>-0.13</v>
      </c>
      <c r="E729">
        <v>0.39</v>
      </c>
    </row>
    <row r="730" spans="1:5" x14ac:dyDescent="0.55000000000000004">
      <c r="A730">
        <v>198612</v>
      </c>
      <c r="B730">
        <v>-3.27</v>
      </c>
      <c r="C730">
        <v>0.09</v>
      </c>
      <c r="D730">
        <v>0.27</v>
      </c>
      <c r="E730">
        <v>0.49</v>
      </c>
    </row>
    <row r="731" spans="1:5" x14ac:dyDescent="0.55000000000000004">
      <c r="A731">
        <v>198701</v>
      </c>
      <c r="B731">
        <v>12.47</v>
      </c>
      <c r="C731">
        <v>-1.83</v>
      </c>
      <c r="D731">
        <v>-3.26</v>
      </c>
      <c r="E731">
        <v>0.42</v>
      </c>
    </row>
    <row r="732" spans="1:5" x14ac:dyDescent="0.55000000000000004">
      <c r="A732">
        <v>198702</v>
      </c>
      <c r="B732">
        <v>4.3899999999999997</v>
      </c>
      <c r="C732">
        <v>3.49</v>
      </c>
      <c r="D732">
        <v>-5.97</v>
      </c>
      <c r="E732">
        <v>0.43</v>
      </c>
    </row>
    <row r="733" spans="1:5" x14ac:dyDescent="0.55000000000000004">
      <c r="A733">
        <v>198703</v>
      </c>
      <c r="B733">
        <v>1.64</v>
      </c>
      <c r="C733">
        <v>0.39</v>
      </c>
      <c r="D733">
        <v>1.62</v>
      </c>
      <c r="E733">
        <v>0.47</v>
      </c>
    </row>
    <row r="734" spans="1:5" x14ac:dyDescent="0.55000000000000004">
      <c r="A734">
        <v>198704</v>
      </c>
      <c r="B734">
        <v>-2.11</v>
      </c>
      <c r="C734">
        <v>-1.7</v>
      </c>
      <c r="D734">
        <v>-0.34</v>
      </c>
      <c r="E734">
        <v>0.44</v>
      </c>
    </row>
    <row r="735" spans="1:5" x14ac:dyDescent="0.55000000000000004">
      <c r="A735">
        <v>198705</v>
      </c>
      <c r="B735">
        <v>0.11</v>
      </c>
      <c r="C735">
        <v>-0.53</v>
      </c>
      <c r="D735">
        <v>0.22</v>
      </c>
      <c r="E735">
        <v>0.38</v>
      </c>
    </row>
    <row r="736" spans="1:5" x14ac:dyDescent="0.55000000000000004">
      <c r="A736">
        <v>198706</v>
      </c>
      <c r="B736">
        <v>3.94</v>
      </c>
      <c r="C736">
        <v>-2.1800000000000002</v>
      </c>
      <c r="D736">
        <v>1.01</v>
      </c>
      <c r="E736">
        <v>0.48</v>
      </c>
    </row>
    <row r="737" spans="1:5" x14ac:dyDescent="0.55000000000000004">
      <c r="A737">
        <v>198707</v>
      </c>
      <c r="B737">
        <v>3.85</v>
      </c>
      <c r="C737">
        <v>-0.67</v>
      </c>
      <c r="D737">
        <v>0.67</v>
      </c>
      <c r="E737">
        <v>0.46</v>
      </c>
    </row>
    <row r="738" spans="1:5" x14ac:dyDescent="0.55000000000000004">
      <c r="A738">
        <v>198708</v>
      </c>
      <c r="B738">
        <v>3.52</v>
      </c>
      <c r="C738">
        <v>-0.72</v>
      </c>
      <c r="D738">
        <v>-0.92</v>
      </c>
      <c r="E738">
        <v>0.47</v>
      </c>
    </row>
    <row r="739" spans="1:5" x14ac:dyDescent="0.55000000000000004">
      <c r="A739">
        <v>198709</v>
      </c>
      <c r="B739">
        <v>-2.59</v>
      </c>
      <c r="C739">
        <v>0.52</v>
      </c>
      <c r="D739">
        <v>0.27</v>
      </c>
      <c r="E739">
        <v>0.45</v>
      </c>
    </row>
    <row r="740" spans="1:5" x14ac:dyDescent="0.55000000000000004">
      <c r="A740">
        <v>198710</v>
      </c>
      <c r="B740">
        <v>-23.24</v>
      </c>
      <c r="C740">
        <v>-8.41</v>
      </c>
      <c r="D740">
        <v>4.2</v>
      </c>
      <c r="E740">
        <v>0.6</v>
      </c>
    </row>
    <row r="741" spans="1:5" x14ac:dyDescent="0.55000000000000004">
      <c r="A741">
        <v>198711</v>
      </c>
      <c r="B741">
        <v>-7.77</v>
      </c>
      <c r="C741">
        <v>2.78</v>
      </c>
      <c r="D741">
        <v>3.13</v>
      </c>
      <c r="E741">
        <v>0.35</v>
      </c>
    </row>
    <row r="742" spans="1:5" x14ac:dyDescent="0.55000000000000004">
      <c r="A742">
        <v>198712</v>
      </c>
      <c r="B742">
        <v>6.81</v>
      </c>
      <c r="C742">
        <v>0.13</v>
      </c>
      <c r="D742">
        <v>-4.45</v>
      </c>
      <c r="E742">
        <v>0.39</v>
      </c>
    </row>
    <row r="743" spans="1:5" x14ac:dyDescent="0.55000000000000004">
      <c r="A743">
        <v>198801</v>
      </c>
      <c r="B743">
        <v>4.21</v>
      </c>
      <c r="C743">
        <v>-0.78</v>
      </c>
      <c r="D743">
        <v>4.99</v>
      </c>
      <c r="E743">
        <v>0.28999999999999998</v>
      </c>
    </row>
    <row r="744" spans="1:5" x14ac:dyDescent="0.55000000000000004">
      <c r="A744">
        <v>198802</v>
      </c>
      <c r="B744">
        <v>4.75</v>
      </c>
      <c r="C744">
        <v>3.35</v>
      </c>
      <c r="D744">
        <v>-1.62</v>
      </c>
      <c r="E744">
        <v>0.46</v>
      </c>
    </row>
    <row r="745" spans="1:5" x14ac:dyDescent="0.55000000000000004">
      <c r="A745">
        <v>198803</v>
      </c>
      <c r="B745">
        <v>-2.27</v>
      </c>
      <c r="C745">
        <v>6.15</v>
      </c>
      <c r="D745">
        <v>0.72</v>
      </c>
      <c r="E745">
        <v>0.44</v>
      </c>
    </row>
    <row r="746" spans="1:5" x14ac:dyDescent="0.55000000000000004">
      <c r="A746">
        <v>198804</v>
      </c>
      <c r="B746">
        <v>0.56000000000000005</v>
      </c>
      <c r="C746">
        <v>0.96</v>
      </c>
      <c r="D746">
        <v>1.7</v>
      </c>
      <c r="E746">
        <v>0.46</v>
      </c>
    </row>
    <row r="747" spans="1:5" x14ac:dyDescent="0.55000000000000004">
      <c r="A747">
        <v>198805</v>
      </c>
      <c r="B747">
        <v>-0.28999999999999998</v>
      </c>
      <c r="C747">
        <v>-2.64</v>
      </c>
      <c r="D747">
        <v>2.33</v>
      </c>
      <c r="E747">
        <v>0.51</v>
      </c>
    </row>
    <row r="748" spans="1:5" x14ac:dyDescent="0.55000000000000004">
      <c r="A748">
        <v>198806</v>
      </c>
      <c r="B748">
        <v>4.79</v>
      </c>
      <c r="C748">
        <v>2.17</v>
      </c>
      <c r="D748">
        <v>-1.0900000000000001</v>
      </c>
      <c r="E748">
        <v>0.49</v>
      </c>
    </row>
    <row r="749" spans="1:5" x14ac:dyDescent="0.55000000000000004">
      <c r="A749">
        <v>198807</v>
      </c>
      <c r="B749">
        <v>-1.25</v>
      </c>
      <c r="C749">
        <v>-0.22</v>
      </c>
      <c r="D749">
        <v>2.2000000000000002</v>
      </c>
      <c r="E749">
        <v>0.51</v>
      </c>
    </row>
    <row r="750" spans="1:5" x14ac:dyDescent="0.55000000000000004">
      <c r="A750">
        <v>198808</v>
      </c>
      <c r="B750">
        <v>-3.31</v>
      </c>
      <c r="C750">
        <v>0.06</v>
      </c>
      <c r="D750">
        <v>2.12</v>
      </c>
      <c r="E750">
        <v>0.59</v>
      </c>
    </row>
    <row r="751" spans="1:5" x14ac:dyDescent="0.55000000000000004">
      <c r="A751">
        <v>198809</v>
      </c>
      <c r="B751">
        <v>3.3</v>
      </c>
      <c r="C751">
        <v>-1.26</v>
      </c>
      <c r="D751">
        <v>-0.68</v>
      </c>
      <c r="E751">
        <v>0.62</v>
      </c>
    </row>
    <row r="752" spans="1:5" x14ac:dyDescent="0.55000000000000004">
      <c r="A752">
        <v>198810</v>
      </c>
      <c r="B752">
        <v>1.1499999999999999</v>
      </c>
      <c r="C752">
        <v>-2.9</v>
      </c>
      <c r="D752">
        <v>1.7</v>
      </c>
      <c r="E752">
        <v>0.61</v>
      </c>
    </row>
    <row r="753" spans="1:5" x14ac:dyDescent="0.55000000000000004">
      <c r="A753">
        <v>198811</v>
      </c>
      <c r="B753">
        <v>-2.29</v>
      </c>
      <c r="C753">
        <v>-1.73</v>
      </c>
      <c r="D753">
        <v>1.3</v>
      </c>
      <c r="E753">
        <v>0.56999999999999995</v>
      </c>
    </row>
    <row r="754" spans="1:5" x14ac:dyDescent="0.55000000000000004">
      <c r="A754">
        <v>198812</v>
      </c>
      <c r="B754">
        <v>1.49</v>
      </c>
      <c r="C754">
        <v>1.94</v>
      </c>
      <c r="D754">
        <v>-1.54</v>
      </c>
      <c r="E754">
        <v>0.63</v>
      </c>
    </row>
    <row r="755" spans="1:5" x14ac:dyDescent="0.55000000000000004">
      <c r="A755">
        <v>198901</v>
      </c>
      <c r="B755">
        <v>6.1</v>
      </c>
      <c r="C755">
        <v>-2.14</v>
      </c>
      <c r="D755">
        <v>0.49</v>
      </c>
      <c r="E755">
        <v>0.55000000000000004</v>
      </c>
    </row>
    <row r="756" spans="1:5" x14ac:dyDescent="0.55000000000000004">
      <c r="A756">
        <v>198902</v>
      </c>
      <c r="B756">
        <v>-2.25</v>
      </c>
      <c r="C756">
        <v>2.77</v>
      </c>
      <c r="D756">
        <v>0.9</v>
      </c>
      <c r="E756">
        <v>0.61</v>
      </c>
    </row>
    <row r="757" spans="1:5" x14ac:dyDescent="0.55000000000000004">
      <c r="A757">
        <v>198903</v>
      </c>
      <c r="B757">
        <v>1.57</v>
      </c>
      <c r="C757">
        <v>0.74</v>
      </c>
      <c r="D757">
        <v>0.47</v>
      </c>
      <c r="E757">
        <v>0.67</v>
      </c>
    </row>
    <row r="758" spans="1:5" x14ac:dyDescent="0.55000000000000004">
      <c r="A758">
        <v>198904</v>
      </c>
      <c r="B758">
        <v>4.33</v>
      </c>
      <c r="C758">
        <v>-0.57999999999999996</v>
      </c>
      <c r="D758">
        <v>-1.42</v>
      </c>
      <c r="E758">
        <v>0.67</v>
      </c>
    </row>
    <row r="759" spans="1:5" x14ac:dyDescent="0.55000000000000004">
      <c r="A759">
        <v>198905</v>
      </c>
      <c r="B759">
        <v>3.35</v>
      </c>
      <c r="C759">
        <v>-0.05</v>
      </c>
      <c r="D759">
        <v>-0.9</v>
      </c>
      <c r="E759">
        <v>0.79</v>
      </c>
    </row>
    <row r="760" spans="1:5" x14ac:dyDescent="0.55000000000000004">
      <c r="A760">
        <v>198906</v>
      </c>
      <c r="B760">
        <v>-1.35</v>
      </c>
      <c r="C760">
        <v>-1</v>
      </c>
      <c r="D760">
        <v>2.27</v>
      </c>
      <c r="E760">
        <v>0.71</v>
      </c>
    </row>
    <row r="761" spans="1:5" x14ac:dyDescent="0.55000000000000004">
      <c r="A761">
        <v>198907</v>
      </c>
      <c r="B761">
        <v>7.2</v>
      </c>
      <c r="C761">
        <v>-4.03</v>
      </c>
      <c r="D761">
        <v>-2.79</v>
      </c>
      <c r="E761">
        <v>0.7</v>
      </c>
    </row>
    <row r="762" spans="1:5" x14ac:dyDescent="0.55000000000000004">
      <c r="A762">
        <v>198908</v>
      </c>
      <c r="B762">
        <v>1.44</v>
      </c>
      <c r="C762">
        <v>0.51</v>
      </c>
      <c r="D762">
        <v>0.63</v>
      </c>
      <c r="E762">
        <v>0.74</v>
      </c>
    </row>
    <row r="763" spans="1:5" x14ac:dyDescent="0.55000000000000004">
      <c r="A763">
        <v>198909</v>
      </c>
      <c r="B763">
        <v>-0.76</v>
      </c>
      <c r="C763">
        <v>0.25</v>
      </c>
      <c r="D763">
        <v>-1.25</v>
      </c>
      <c r="E763">
        <v>0.65</v>
      </c>
    </row>
    <row r="764" spans="1:5" x14ac:dyDescent="0.55000000000000004">
      <c r="A764">
        <v>198910</v>
      </c>
      <c r="B764">
        <v>-3.67</v>
      </c>
      <c r="C764">
        <v>-3.25</v>
      </c>
      <c r="D764">
        <v>-1.07</v>
      </c>
      <c r="E764">
        <v>0.68</v>
      </c>
    </row>
    <row r="765" spans="1:5" x14ac:dyDescent="0.55000000000000004">
      <c r="A765">
        <v>198911</v>
      </c>
      <c r="B765">
        <v>1.03</v>
      </c>
      <c r="C765">
        <v>-1.27</v>
      </c>
      <c r="D765">
        <v>-1.07</v>
      </c>
      <c r="E765">
        <v>0.69</v>
      </c>
    </row>
    <row r="766" spans="1:5" x14ac:dyDescent="0.55000000000000004">
      <c r="A766">
        <v>198912</v>
      </c>
      <c r="B766">
        <v>1.1599999999999999</v>
      </c>
      <c r="C766">
        <v>-2.4</v>
      </c>
      <c r="D766">
        <v>0.21</v>
      </c>
      <c r="E766">
        <v>0.61</v>
      </c>
    </row>
    <row r="767" spans="1:5" x14ac:dyDescent="0.55000000000000004">
      <c r="A767">
        <v>199001</v>
      </c>
      <c r="B767">
        <v>-7.85</v>
      </c>
      <c r="C767">
        <v>-1.26</v>
      </c>
      <c r="D767">
        <v>0.78</v>
      </c>
      <c r="E767">
        <v>0.56999999999999995</v>
      </c>
    </row>
    <row r="768" spans="1:5" x14ac:dyDescent="0.55000000000000004">
      <c r="A768">
        <v>199002</v>
      </c>
      <c r="B768">
        <v>1.1100000000000001</v>
      </c>
      <c r="C768">
        <v>1.02</v>
      </c>
      <c r="D768">
        <v>0.65</v>
      </c>
      <c r="E768">
        <v>0.56999999999999995</v>
      </c>
    </row>
    <row r="769" spans="1:5" x14ac:dyDescent="0.55000000000000004">
      <c r="A769">
        <v>199003</v>
      </c>
      <c r="B769">
        <v>1.83</v>
      </c>
      <c r="C769">
        <v>1.55</v>
      </c>
      <c r="D769">
        <v>-3.03</v>
      </c>
      <c r="E769">
        <v>0.64</v>
      </c>
    </row>
    <row r="770" spans="1:5" x14ac:dyDescent="0.55000000000000004">
      <c r="A770">
        <v>199004</v>
      </c>
      <c r="B770">
        <v>-3.36</v>
      </c>
      <c r="C770">
        <v>-0.5</v>
      </c>
      <c r="D770">
        <v>-2.4700000000000002</v>
      </c>
      <c r="E770">
        <v>0.69</v>
      </c>
    </row>
    <row r="771" spans="1:5" x14ac:dyDescent="0.55000000000000004">
      <c r="A771">
        <v>199005</v>
      </c>
      <c r="B771">
        <v>8.42</v>
      </c>
      <c r="C771">
        <v>-2.56</v>
      </c>
      <c r="D771">
        <v>-3.89</v>
      </c>
      <c r="E771">
        <v>0.68</v>
      </c>
    </row>
    <row r="772" spans="1:5" x14ac:dyDescent="0.55000000000000004">
      <c r="A772">
        <v>199006</v>
      </c>
      <c r="B772">
        <v>-1.0900000000000001</v>
      </c>
      <c r="C772">
        <v>1.42</v>
      </c>
      <c r="D772">
        <v>-1.99</v>
      </c>
      <c r="E772">
        <v>0.63</v>
      </c>
    </row>
    <row r="773" spans="1:5" x14ac:dyDescent="0.55000000000000004">
      <c r="A773">
        <v>199007</v>
      </c>
      <c r="B773">
        <v>-1.9</v>
      </c>
      <c r="C773">
        <v>-3.2</v>
      </c>
      <c r="D773">
        <v>-0.11</v>
      </c>
      <c r="E773">
        <v>0.68</v>
      </c>
    </row>
    <row r="774" spans="1:5" x14ac:dyDescent="0.55000000000000004">
      <c r="A774">
        <v>199008</v>
      </c>
      <c r="B774">
        <v>-10.15</v>
      </c>
      <c r="C774">
        <v>-3.57</v>
      </c>
      <c r="D774">
        <v>1.63</v>
      </c>
      <c r="E774">
        <v>0.66</v>
      </c>
    </row>
    <row r="775" spans="1:5" x14ac:dyDescent="0.55000000000000004">
      <c r="A775">
        <v>199009</v>
      </c>
      <c r="B775">
        <v>-6.12</v>
      </c>
      <c r="C775">
        <v>-3.68</v>
      </c>
      <c r="D775">
        <v>0.71</v>
      </c>
      <c r="E775">
        <v>0.6</v>
      </c>
    </row>
    <row r="776" spans="1:5" x14ac:dyDescent="0.55000000000000004">
      <c r="A776">
        <v>199010</v>
      </c>
      <c r="B776">
        <v>-1.92</v>
      </c>
      <c r="C776">
        <v>-5.55</v>
      </c>
      <c r="D776">
        <v>0.19</v>
      </c>
      <c r="E776">
        <v>0.68</v>
      </c>
    </row>
    <row r="777" spans="1:5" x14ac:dyDescent="0.55000000000000004">
      <c r="A777">
        <v>199011</v>
      </c>
      <c r="B777">
        <v>6.35</v>
      </c>
      <c r="C777">
        <v>0.36</v>
      </c>
      <c r="D777">
        <v>-3.21</v>
      </c>
      <c r="E777">
        <v>0.56999999999999995</v>
      </c>
    </row>
    <row r="778" spans="1:5" x14ac:dyDescent="0.55000000000000004">
      <c r="A778">
        <v>199012</v>
      </c>
      <c r="B778">
        <v>2.46</v>
      </c>
      <c r="C778">
        <v>0.75</v>
      </c>
      <c r="D778">
        <v>-1.72</v>
      </c>
      <c r="E778">
        <v>0.6</v>
      </c>
    </row>
    <row r="779" spans="1:5" x14ac:dyDescent="0.55000000000000004">
      <c r="A779">
        <v>199101</v>
      </c>
      <c r="B779">
        <v>4.6900000000000004</v>
      </c>
      <c r="C779">
        <v>3.76</v>
      </c>
      <c r="D779">
        <v>-1.74</v>
      </c>
      <c r="E779">
        <v>0.52</v>
      </c>
    </row>
    <row r="780" spans="1:5" x14ac:dyDescent="0.55000000000000004">
      <c r="A780">
        <v>199102</v>
      </c>
      <c r="B780">
        <v>7.19</v>
      </c>
      <c r="C780">
        <v>3.96</v>
      </c>
      <c r="D780">
        <v>-0.55000000000000004</v>
      </c>
      <c r="E780">
        <v>0.48</v>
      </c>
    </row>
    <row r="781" spans="1:5" x14ac:dyDescent="0.55000000000000004">
      <c r="A781">
        <v>199103</v>
      </c>
      <c r="B781">
        <v>2.65</v>
      </c>
      <c r="C781">
        <v>3.92</v>
      </c>
      <c r="D781">
        <v>-1.32</v>
      </c>
      <c r="E781">
        <v>0.44</v>
      </c>
    </row>
    <row r="782" spans="1:5" x14ac:dyDescent="0.55000000000000004">
      <c r="A782">
        <v>199104</v>
      </c>
      <c r="B782">
        <v>-0.28000000000000003</v>
      </c>
      <c r="C782">
        <v>0.49</v>
      </c>
      <c r="D782">
        <v>1.48</v>
      </c>
      <c r="E782">
        <v>0.53</v>
      </c>
    </row>
    <row r="783" spans="1:5" x14ac:dyDescent="0.55000000000000004">
      <c r="A783">
        <v>199105</v>
      </c>
      <c r="B783">
        <v>3.65</v>
      </c>
      <c r="C783">
        <v>-0.35</v>
      </c>
      <c r="D783">
        <v>-0.56999999999999995</v>
      </c>
      <c r="E783">
        <v>0.47</v>
      </c>
    </row>
    <row r="784" spans="1:5" x14ac:dyDescent="0.55000000000000004">
      <c r="A784">
        <v>199106</v>
      </c>
      <c r="B784">
        <v>-4.9400000000000004</v>
      </c>
      <c r="C784">
        <v>0.08</v>
      </c>
      <c r="D784">
        <v>1.23</v>
      </c>
      <c r="E784">
        <v>0.42</v>
      </c>
    </row>
    <row r="785" spans="1:5" x14ac:dyDescent="0.55000000000000004">
      <c r="A785">
        <v>199107</v>
      </c>
      <c r="B785">
        <v>4.24</v>
      </c>
      <c r="C785">
        <v>-0.93</v>
      </c>
      <c r="D785">
        <v>-1.25</v>
      </c>
      <c r="E785">
        <v>0.49</v>
      </c>
    </row>
    <row r="786" spans="1:5" x14ac:dyDescent="0.55000000000000004">
      <c r="A786">
        <v>199108</v>
      </c>
      <c r="B786">
        <v>2.3199999999999998</v>
      </c>
      <c r="C786">
        <v>1.59</v>
      </c>
      <c r="D786">
        <v>-0.83</v>
      </c>
      <c r="E786">
        <v>0.46</v>
      </c>
    </row>
    <row r="787" spans="1:5" x14ac:dyDescent="0.55000000000000004">
      <c r="A787">
        <v>199109</v>
      </c>
      <c r="B787">
        <v>-1.59</v>
      </c>
      <c r="C787">
        <v>1.64</v>
      </c>
      <c r="D787">
        <v>-0.98</v>
      </c>
      <c r="E787">
        <v>0.46</v>
      </c>
    </row>
    <row r="788" spans="1:5" x14ac:dyDescent="0.55000000000000004">
      <c r="A788">
        <v>199110</v>
      </c>
      <c r="B788">
        <v>1.29</v>
      </c>
      <c r="C788">
        <v>0.88</v>
      </c>
      <c r="D788">
        <v>-0.47</v>
      </c>
      <c r="E788">
        <v>0.42</v>
      </c>
    </row>
    <row r="789" spans="1:5" x14ac:dyDescent="0.55000000000000004">
      <c r="A789">
        <v>199111</v>
      </c>
      <c r="B789">
        <v>-4.1900000000000004</v>
      </c>
      <c r="C789">
        <v>-0.48</v>
      </c>
      <c r="D789">
        <v>-1.85</v>
      </c>
      <c r="E789">
        <v>0.39</v>
      </c>
    </row>
    <row r="790" spans="1:5" x14ac:dyDescent="0.55000000000000004">
      <c r="A790">
        <v>199112</v>
      </c>
      <c r="B790">
        <v>10.84</v>
      </c>
      <c r="C790">
        <v>-2.2599999999999998</v>
      </c>
      <c r="D790">
        <v>-4.1100000000000003</v>
      </c>
      <c r="E790">
        <v>0.38</v>
      </c>
    </row>
    <row r="791" spans="1:5" x14ac:dyDescent="0.55000000000000004">
      <c r="A791">
        <v>199201</v>
      </c>
      <c r="B791">
        <v>-0.59</v>
      </c>
      <c r="C791">
        <v>8.49</v>
      </c>
      <c r="D791">
        <v>4.6100000000000003</v>
      </c>
      <c r="E791">
        <v>0.34</v>
      </c>
    </row>
    <row r="792" spans="1:5" x14ac:dyDescent="0.55000000000000004">
      <c r="A792">
        <v>199202</v>
      </c>
      <c r="B792">
        <v>1.0900000000000001</v>
      </c>
      <c r="C792">
        <v>0.87</v>
      </c>
      <c r="D792">
        <v>6.37</v>
      </c>
      <c r="E792">
        <v>0.28000000000000003</v>
      </c>
    </row>
    <row r="793" spans="1:5" x14ac:dyDescent="0.55000000000000004">
      <c r="A793">
        <v>199203</v>
      </c>
      <c r="B793">
        <v>-2.66</v>
      </c>
      <c r="C793">
        <v>-1.04</v>
      </c>
      <c r="D793">
        <v>3.61</v>
      </c>
      <c r="E793">
        <v>0.34</v>
      </c>
    </row>
    <row r="794" spans="1:5" x14ac:dyDescent="0.55000000000000004">
      <c r="A794">
        <v>199204</v>
      </c>
      <c r="B794">
        <v>1.07</v>
      </c>
      <c r="C794">
        <v>-6.12</v>
      </c>
      <c r="D794">
        <v>4.2699999999999996</v>
      </c>
      <c r="E794">
        <v>0.32</v>
      </c>
    </row>
    <row r="795" spans="1:5" x14ac:dyDescent="0.55000000000000004">
      <c r="A795">
        <v>199205</v>
      </c>
      <c r="B795">
        <v>0.3</v>
      </c>
      <c r="C795">
        <v>0.4</v>
      </c>
      <c r="D795">
        <v>1.25</v>
      </c>
      <c r="E795">
        <v>0.28000000000000003</v>
      </c>
    </row>
    <row r="796" spans="1:5" x14ac:dyDescent="0.55000000000000004">
      <c r="A796">
        <v>199206</v>
      </c>
      <c r="B796">
        <v>-2.34</v>
      </c>
      <c r="C796">
        <v>-3.1</v>
      </c>
      <c r="D796">
        <v>3.36</v>
      </c>
      <c r="E796">
        <v>0.32</v>
      </c>
    </row>
    <row r="797" spans="1:5" x14ac:dyDescent="0.55000000000000004">
      <c r="A797">
        <v>199207</v>
      </c>
      <c r="B797">
        <v>3.77</v>
      </c>
      <c r="C797">
        <v>-0.42</v>
      </c>
      <c r="D797">
        <v>-0.37</v>
      </c>
      <c r="E797">
        <v>0.31</v>
      </c>
    </row>
    <row r="798" spans="1:5" x14ac:dyDescent="0.55000000000000004">
      <c r="A798">
        <v>199208</v>
      </c>
      <c r="B798">
        <v>-2.38</v>
      </c>
      <c r="C798">
        <v>-0.13</v>
      </c>
      <c r="D798">
        <v>-1.06</v>
      </c>
      <c r="E798">
        <v>0.26</v>
      </c>
    </row>
    <row r="799" spans="1:5" x14ac:dyDescent="0.55000000000000004">
      <c r="A799">
        <v>199209</v>
      </c>
      <c r="B799">
        <v>1.19</v>
      </c>
      <c r="C799">
        <v>0.57999999999999996</v>
      </c>
      <c r="D799">
        <v>-0.28000000000000003</v>
      </c>
      <c r="E799">
        <v>0.26</v>
      </c>
    </row>
    <row r="800" spans="1:5" x14ac:dyDescent="0.55000000000000004">
      <c r="A800">
        <v>199210</v>
      </c>
      <c r="B800">
        <v>1.02</v>
      </c>
      <c r="C800">
        <v>2.0299999999999998</v>
      </c>
      <c r="D800">
        <v>-2.0099999999999998</v>
      </c>
      <c r="E800">
        <v>0.23</v>
      </c>
    </row>
    <row r="801" spans="1:5" x14ac:dyDescent="0.55000000000000004">
      <c r="A801">
        <v>199211</v>
      </c>
      <c r="B801">
        <v>4.13</v>
      </c>
      <c r="C801">
        <v>3.69</v>
      </c>
      <c r="D801">
        <v>-1.4</v>
      </c>
      <c r="E801">
        <v>0.23</v>
      </c>
    </row>
    <row r="802" spans="1:5" x14ac:dyDescent="0.55000000000000004">
      <c r="A802">
        <v>199212</v>
      </c>
      <c r="B802">
        <v>1.53</v>
      </c>
      <c r="C802">
        <v>1.63</v>
      </c>
      <c r="D802">
        <v>2.63</v>
      </c>
      <c r="E802">
        <v>0.28000000000000003</v>
      </c>
    </row>
    <row r="803" spans="1:5" x14ac:dyDescent="0.55000000000000004">
      <c r="A803">
        <v>199301</v>
      </c>
      <c r="B803">
        <v>0.93</v>
      </c>
      <c r="C803">
        <v>1.98</v>
      </c>
      <c r="D803">
        <v>5.92</v>
      </c>
      <c r="E803">
        <v>0.23</v>
      </c>
    </row>
    <row r="804" spans="1:5" x14ac:dyDescent="0.55000000000000004">
      <c r="A804">
        <v>199302</v>
      </c>
      <c r="B804">
        <v>0.12</v>
      </c>
      <c r="C804">
        <v>-3.47</v>
      </c>
      <c r="D804">
        <v>6.41</v>
      </c>
      <c r="E804">
        <v>0.22</v>
      </c>
    </row>
    <row r="805" spans="1:5" x14ac:dyDescent="0.55000000000000004">
      <c r="A805">
        <v>199303</v>
      </c>
      <c r="B805">
        <v>2.2999999999999998</v>
      </c>
      <c r="C805">
        <v>0.23</v>
      </c>
      <c r="D805">
        <v>1.31</v>
      </c>
      <c r="E805">
        <v>0.25</v>
      </c>
    </row>
    <row r="806" spans="1:5" x14ac:dyDescent="0.55000000000000004">
      <c r="A806">
        <v>199304</v>
      </c>
      <c r="B806">
        <v>-3.05</v>
      </c>
      <c r="C806">
        <v>-0.66</v>
      </c>
      <c r="D806">
        <v>2.52</v>
      </c>
      <c r="E806">
        <v>0.24</v>
      </c>
    </row>
    <row r="807" spans="1:5" x14ac:dyDescent="0.55000000000000004">
      <c r="A807">
        <v>199305</v>
      </c>
      <c r="B807">
        <v>2.89</v>
      </c>
      <c r="C807">
        <v>1.98</v>
      </c>
      <c r="D807">
        <v>-3.45</v>
      </c>
      <c r="E807">
        <v>0.22</v>
      </c>
    </row>
    <row r="808" spans="1:5" x14ac:dyDescent="0.55000000000000004">
      <c r="A808">
        <v>199306</v>
      </c>
      <c r="B808">
        <v>0.31</v>
      </c>
      <c r="C808">
        <v>-0.32</v>
      </c>
      <c r="D808">
        <v>2.72</v>
      </c>
      <c r="E808">
        <v>0.25</v>
      </c>
    </row>
    <row r="809" spans="1:5" x14ac:dyDescent="0.55000000000000004">
      <c r="A809">
        <v>199307</v>
      </c>
      <c r="B809">
        <v>-0.34</v>
      </c>
      <c r="C809">
        <v>0.89</v>
      </c>
      <c r="D809">
        <v>2.82</v>
      </c>
      <c r="E809">
        <v>0.24</v>
      </c>
    </row>
    <row r="810" spans="1:5" x14ac:dyDescent="0.55000000000000004">
      <c r="A810">
        <v>199308</v>
      </c>
      <c r="B810">
        <v>3.71</v>
      </c>
      <c r="C810">
        <v>0.15</v>
      </c>
      <c r="D810">
        <v>0.13</v>
      </c>
      <c r="E810">
        <v>0.25</v>
      </c>
    </row>
    <row r="811" spans="1:5" x14ac:dyDescent="0.55000000000000004">
      <c r="A811">
        <v>199309</v>
      </c>
      <c r="B811">
        <v>-0.12</v>
      </c>
      <c r="C811">
        <v>3.02</v>
      </c>
      <c r="D811">
        <v>-0.25</v>
      </c>
      <c r="E811">
        <v>0.26</v>
      </c>
    </row>
    <row r="812" spans="1:5" x14ac:dyDescent="0.55000000000000004">
      <c r="A812">
        <v>199310</v>
      </c>
      <c r="B812">
        <v>1.41</v>
      </c>
      <c r="C812">
        <v>2.04</v>
      </c>
      <c r="D812">
        <v>-2.72</v>
      </c>
      <c r="E812">
        <v>0.22</v>
      </c>
    </row>
    <row r="813" spans="1:5" x14ac:dyDescent="0.55000000000000004">
      <c r="A813">
        <v>199311</v>
      </c>
      <c r="B813">
        <v>-1.89</v>
      </c>
      <c r="C813">
        <v>-1.22</v>
      </c>
      <c r="D813">
        <v>-0.77</v>
      </c>
      <c r="E813">
        <v>0.25</v>
      </c>
    </row>
    <row r="814" spans="1:5" x14ac:dyDescent="0.55000000000000004">
      <c r="A814">
        <v>199312</v>
      </c>
      <c r="B814">
        <v>1.65</v>
      </c>
      <c r="C814">
        <v>1.22</v>
      </c>
      <c r="D814">
        <v>0.36</v>
      </c>
      <c r="E814">
        <v>0.23</v>
      </c>
    </row>
    <row r="815" spans="1:5" x14ac:dyDescent="0.55000000000000004">
      <c r="A815">
        <v>199401</v>
      </c>
      <c r="B815">
        <v>2.87</v>
      </c>
      <c r="C815">
        <v>0.4</v>
      </c>
      <c r="D815">
        <v>1.1299999999999999</v>
      </c>
      <c r="E815">
        <v>0.25</v>
      </c>
    </row>
    <row r="816" spans="1:5" x14ac:dyDescent="0.55000000000000004">
      <c r="A816">
        <v>199402</v>
      </c>
      <c r="B816">
        <v>-2.5499999999999998</v>
      </c>
      <c r="C816">
        <v>2.8</v>
      </c>
      <c r="D816">
        <v>-1.59</v>
      </c>
      <c r="E816">
        <v>0.21</v>
      </c>
    </row>
    <row r="817" spans="1:5" x14ac:dyDescent="0.55000000000000004">
      <c r="A817">
        <v>199403</v>
      </c>
      <c r="B817">
        <v>-4.78</v>
      </c>
      <c r="C817">
        <v>-1.1399999999999999</v>
      </c>
      <c r="D817">
        <v>1.63</v>
      </c>
      <c r="E817">
        <v>0.27</v>
      </c>
    </row>
    <row r="818" spans="1:5" x14ac:dyDescent="0.55000000000000004">
      <c r="A818">
        <v>199404</v>
      </c>
      <c r="B818">
        <v>0.68</v>
      </c>
      <c r="C818">
        <v>-0.98</v>
      </c>
      <c r="D818">
        <v>1.66</v>
      </c>
      <c r="E818">
        <v>0.27</v>
      </c>
    </row>
    <row r="819" spans="1:5" x14ac:dyDescent="0.55000000000000004">
      <c r="A819">
        <v>199405</v>
      </c>
      <c r="B819">
        <v>0.57999999999999996</v>
      </c>
      <c r="C819">
        <v>-2.13</v>
      </c>
      <c r="D819">
        <v>0.66</v>
      </c>
      <c r="E819">
        <v>0.31</v>
      </c>
    </row>
    <row r="820" spans="1:5" x14ac:dyDescent="0.55000000000000004">
      <c r="A820">
        <v>199406</v>
      </c>
      <c r="B820">
        <v>-3.03</v>
      </c>
      <c r="C820">
        <v>-0.42</v>
      </c>
      <c r="D820">
        <v>1.72</v>
      </c>
      <c r="E820">
        <v>0.31</v>
      </c>
    </row>
    <row r="821" spans="1:5" x14ac:dyDescent="0.55000000000000004">
      <c r="A821">
        <v>199407</v>
      </c>
      <c r="B821">
        <v>2.82</v>
      </c>
      <c r="C821">
        <v>-1.8</v>
      </c>
      <c r="D821">
        <v>0.56000000000000005</v>
      </c>
      <c r="E821">
        <v>0.28000000000000003</v>
      </c>
    </row>
    <row r="822" spans="1:5" x14ac:dyDescent="0.55000000000000004">
      <c r="A822">
        <v>199408</v>
      </c>
      <c r="B822">
        <v>4.01</v>
      </c>
      <c r="C822">
        <v>1.42</v>
      </c>
      <c r="D822">
        <v>-2.4700000000000002</v>
      </c>
      <c r="E822">
        <v>0.37</v>
      </c>
    </row>
    <row r="823" spans="1:5" x14ac:dyDescent="0.55000000000000004">
      <c r="A823">
        <v>199409</v>
      </c>
      <c r="B823">
        <v>-2.31</v>
      </c>
      <c r="C823">
        <v>3.12</v>
      </c>
      <c r="D823">
        <v>-1.87</v>
      </c>
      <c r="E823">
        <v>0.37</v>
      </c>
    </row>
    <row r="824" spans="1:5" x14ac:dyDescent="0.55000000000000004">
      <c r="A824">
        <v>199410</v>
      </c>
      <c r="B824">
        <v>1.34</v>
      </c>
      <c r="C824">
        <v>-2.23</v>
      </c>
      <c r="D824">
        <v>-1.66</v>
      </c>
      <c r="E824">
        <v>0.38</v>
      </c>
    </row>
    <row r="825" spans="1:5" x14ac:dyDescent="0.55000000000000004">
      <c r="A825">
        <v>199411</v>
      </c>
      <c r="B825">
        <v>-4.04</v>
      </c>
      <c r="C825">
        <v>0.26</v>
      </c>
      <c r="D825">
        <v>-0.69</v>
      </c>
      <c r="E825">
        <v>0.37</v>
      </c>
    </row>
    <row r="826" spans="1:5" x14ac:dyDescent="0.55000000000000004">
      <c r="A826">
        <v>199412</v>
      </c>
      <c r="B826">
        <v>0.86</v>
      </c>
      <c r="C826">
        <v>0.3</v>
      </c>
      <c r="D826">
        <v>-0.2</v>
      </c>
      <c r="E826">
        <v>0.44</v>
      </c>
    </row>
    <row r="827" spans="1:5" x14ac:dyDescent="0.55000000000000004">
      <c r="A827">
        <v>199501</v>
      </c>
      <c r="B827">
        <v>1.8</v>
      </c>
      <c r="C827">
        <v>-3.53</v>
      </c>
      <c r="D827">
        <v>2.54</v>
      </c>
      <c r="E827">
        <v>0.42</v>
      </c>
    </row>
    <row r="828" spans="1:5" x14ac:dyDescent="0.55000000000000004">
      <c r="A828">
        <v>199502</v>
      </c>
      <c r="B828">
        <v>3.63</v>
      </c>
      <c r="C828">
        <v>-0.64</v>
      </c>
      <c r="D828">
        <v>1.1200000000000001</v>
      </c>
      <c r="E828">
        <v>0.4</v>
      </c>
    </row>
    <row r="829" spans="1:5" x14ac:dyDescent="0.55000000000000004">
      <c r="A829">
        <v>199503</v>
      </c>
      <c r="B829">
        <v>2.19</v>
      </c>
      <c r="C829">
        <v>-0.17</v>
      </c>
      <c r="D829">
        <v>-2.15</v>
      </c>
      <c r="E829">
        <v>0.46</v>
      </c>
    </row>
    <row r="830" spans="1:5" x14ac:dyDescent="0.55000000000000004">
      <c r="A830">
        <v>199504</v>
      </c>
      <c r="B830">
        <v>2.11</v>
      </c>
      <c r="C830">
        <v>-0.53</v>
      </c>
      <c r="D830">
        <v>1.71</v>
      </c>
      <c r="E830">
        <v>0.44</v>
      </c>
    </row>
    <row r="831" spans="1:5" x14ac:dyDescent="0.55000000000000004">
      <c r="A831">
        <v>199505</v>
      </c>
      <c r="B831">
        <v>2.9</v>
      </c>
      <c r="C831">
        <v>-2.5499999999999998</v>
      </c>
      <c r="D831">
        <v>2.23</v>
      </c>
      <c r="E831">
        <v>0.54</v>
      </c>
    </row>
    <row r="832" spans="1:5" x14ac:dyDescent="0.55000000000000004">
      <c r="A832">
        <v>199506</v>
      </c>
      <c r="B832">
        <v>2.72</v>
      </c>
      <c r="C832">
        <v>3.14</v>
      </c>
      <c r="D832">
        <v>-2.5</v>
      </c>
      <c r="E832">
        <v>0.47</v>
      </c>
    </row>
    <row r="833" spans="1:5" x14ac:dyDescent="0.55000000000000004">
      <c r="A833">
        <v>199507</v>
      </c>
      <c r="B833">
        <v>3.72</v>
      </c>
      <c r="C833">
        <v>2.08</v>
      </c>
      <c r="D833">
        <v>-1.63</v>
      </c>
      <c r="E833">
        <v>0.45</v>
      </c>
    </row>
    <row r="834" spans="1:5" x14ac:dyDescent="0.55000000000000004">
      <c r="A834">
        <v>199508</v>
      </c>
      <c r="B834">
        <v>0.55000000000000004</v>
      </c>
      <c r="C834">
        <v>1.36</v>
      </c>
      <c r="D834">
        <v>2.84</v>
      </c>
      <c r="E834">
        <v>0.47</v>
      </c>
    </row>
    <row r="835" spans="1:5" x14ac:dyDescent="0.55000000000000004">
      <c r="A835">
        <v>199509</v>
      </c>
      <c r="B835">
        <v>3.35</v>
      </c>
      <c r="C835">
        <v>-2.29</v>
      </c>
      <c r="D835">
        <v>0.02</v>
      </c>
      <c r="E835">
        <v>0.43</v>
      </c>
    </row>
    <row r="836" spans="1:5" x14ac:dyDescent="0.55000000000000004">
      <c r="A836">
        <v>199510</v>
      </c>
      <c r="B836">
        <v>-1.52</v>
      </c>
      <c r="C836">
        <v>-3.82</v>
      </c>
      <c r="D836">
        <v>-0.46</v>
      </c>
      <c r="E836">
        <v>0.47</v>
      </c>
    </row>
    <row r="837" spans="1:5" x14ac:dyDescent="0.55000000000000004">
      <c r="A837">
        <v>199511</v>
      </c>
      <c r="B837">
        <v>3.96</v>
      </c>
      <c r="C837">
        <v>-1.2</v>
      </c>
      <c r="D837">
        <v>0.61</v>
      </c>
      <c r="E837">
        <v>0.42</v>
      </c>
    </row>
    <row r="838" spans="1:5" x14ac:dyDescent="0.55000000000000004">
      <c r="A838">
        <v>199512</v>
      </c>
      <c r="B838">
        <v>1.03</v>
      </c>
      <c r="C838">
        <v>0.64</v>
      </c>
      <c r="D838">
        <v>0.33</v>
      </c>
      <c r="E838">
        <v>0.49</v>
      </c>
    </row>
    <row r="839" spans="1:5" x14ac:dyDescent="0.55000000000000004">
      <c r="A839">
        <v>199601</v>
      </c>
      <c r="B839">
        <v>2.2599999999999998</v>
      </c>
      <c r="C839">
        <v>-2.63</v>
      </c>
      <c r="D839">
        <v>0.22</v>
      </c>
      <c r="E839">
        <v>0.43</v>
      </c>
    </row>
    <row r="840" spans="1:5" x14ac:dyDescent="0.55000000000000004">
      <c r="A840">
        <v>199602</v>
      </c>
      <c r="B840">
        <v>1.33</v>
      </c>
      <c r="C840">
        <v>1.81</v>
      </c>
      <c r="D840">
        <v>-1.1599999999999999</v>
      </c>
      <c r="E840">
        <v>0.39</v>
      </c>
    </row>
    <row r="841" spans="1:5" x14ac:dyDescent="0.55000000000000004">
      <c r="A841">
        <v>199603</v>
      </c>
      <c r="B841">
        <v>0.73</v>
      </c>
      <c r="C841">
        <v>1.52</v>
      </c>
      <c r="D841">
        <v>0.31</v>
      </c>
      <c r="E841">
        <v>0.39</v>
      </c>
    </row>
    <row r="842" spans="1:5" x14ac:dyDescent="0.55000000000000004">
      <c r="A842">
        <v>199604</v>
      </c>
      <c r="B842">
        <v>2.06</v>
      </c>
      <c r="C842">
        <v>5.24</v>
      </c>
      <c r="D842">
        <v>-4.08</v>
      </c>
      <c r="E842">
        <v>0.46</v>
      </c>
    </row>
    <row r="843" spans="1:5" x14ac:dyDescent="0.55000000000000004">
      <c r="A843">
        <v>199605</v>
      </c>
      <c r="B843">
        <v>2.36</v>
      </c>
      <c r="C843">
        <v>3.08</v>
      </c>
      <c r="D843">
        <v>-0.8</v>
      </c>
      <c r="E843">
        <v>0.42</v>
      </c>
    </row>
    <row r="844" spans="1:5" x14ac:dyDescent="0.55000000000000004">
      <c r="A844">
        <v>199606</v>
      </c>
      <c r="B844">
        <v>-1.1399999999999999</v>
      </c>
      <c r="C844">
        <v>-3.91</v>
      </c>
      <c r="D844">
        <v>2.2599999999999998</v>
      </c>
      <c r="E844">
        <v>0.4</v>
      </c>
    </row>
    <row r="845" spans="1:5" x14ac:dyDescent="0.55000000000000004">
      <c r="A845">
        <v>199607</v>
      </c>
      <c r="B845">
        <v>-5.97</v>
      </c>
      <c r="C845">
        <v>-4.3099999999999996</v>
      </c>
      <c r="D845">
        <v>5.16</v>
      </c>
      <c r="E845">
        <v>0.45</v>
      </c>
    </row>
    <row r="846" spans="1:5" x14ac:dyDescent="0.55000000000000004">
      <c r="A846">
        <v>199608</v>
      </c>
      <c r="B846">
        <v>2.77</v>
      </c>
      <c r="C846">
        <v>2.44</v>
      </c>
      <c r="D846">
        <v>-0.78</v>
      </c>
      <c r="E846">
        <v>0.41</v>
      </c>
    </row>
    <row r="847" spans="1:5" x14ac:dyDescent="0.55000000000000004">
      <c r="A847">
        <v>199609</v>
      </c>
      <c r="B847">
        <v>5.01</v>
      </c>
      <c r="C847">
        <v>-0.95</v>
      </c>
      <c r="D847">
        <v>-2.76</v>
      </c>
      <c r="E847">
        <v>0.44</v>
      </c>
    </row>
    <row r="848" spans="1:5" x14ac:dyDescent="0.55000000000000004">
      <c r="A848">
        <v>199610</v>
      </c>
      <c r="B848">
        <v>0.86</v>
      </c>
      <c r="C848">
        <v>-4.45</v>
      </c>
      <c r="D848">
        <v>4.92</v>
      </c>
      <c r="E848">
        <v>0.42</v>
      </c>
    </row>
    <row r="849" spans="1:5" x14ac:dyDescent="0.55000000000000004">
      <c r="A849">
        <v>199611</v>
      </c>
      <c r="B849">
        <v>6.25</v>
      </c>
      <c r="C849">
        <v>-4.07</v>
      </c>
      <c r="D849">
        <v>1.46</v>
      </c>
      <c r="E849">
        <v>0.41</v>
      </c>
    </row>
    <row r="850" spans="1:5" x14ac:dyDescent="0.55000000000000004">
      <c r="A850">
        <v>199612</v>
      </c>
      <c r="B850">
        <v>-1.7</v>
      </c>
      <c r="C850">
        <v>3.08</v>
      </c>
      <c r="D850">
        <v>1.33</v>
      </c>
      <c r="E850">
        <v>0.46</v>
      </c>
    </row>
    <row r="851" spans="1:5" x14ac:dyDescent="0.55000000000000004">
      <c r="A851">
        <v>199701</v>
      </c>
      <c r="B851">
        <v>4.9800000000000004</v>
      </c>
      <c r="C851">
        <v>-1.93</v>
      </c>
      <c r="D851">
        <v>-1.43</v>
      </c>
      <c r="E851">
        <v>0.45</v>
      </c>
    </row>
    <row r="852" spans="1:5" x14ac:dyDescent="0.55000000000000004">
      <c r="A852">
        <v>199702</v>
      </c>
      <c r="B852">
        <v>-0.49</v>
      </c>
      <c r="C852">
        <v>-3.29</v>
      </c>
      <c r="D852">
        <v>5.7</v>
      </c>
      <c r="E852">
        <v>0.39</v>
      </c>
    </row>
    <row r="853" spans="1:5" x14ac:dyDescent="0.55000000000000004">
      <c r="A853">
        <v>199703</v>
      </c>
      <c r="B853">
        <v>-5.0199999999999996</v>
      </c>
      <c r="C853">
        <v>-0.44</v>
      </c>
      <c r="D853">
        <v>3.43</v>
      </c>
      <c r="E853">
        <v>0.43</v>
      </c>
    </row>
    <row r="854" spans="1:5" x14ac:dyDescent="0.55000000000000004">
      <c r="A854">
        <v>199704</v>
      </c>
      <c r="B854">
        <v>4.04</v>
      </c>
      <c r="C854">
        <v>-5.74</v>
      </c>
      <c r="D854">
        <v>0.09</v>
      </c>
      <c r="E854">
        <v>0.43</v>
      </c>
    </row>
    <row r="855" spans="1:5" x14ac:dyDescent="0.55000000000000004">
      <c r="A855">
        <v>199705</v>
      </c>
      <c r="B855">
        <v>6.74</v>
      </c>
      <c r="C855">
        <v>5.16</v>
      </c>
      <c r="D855">
        <v>-4.08</v>
      </c>
      <c r="E855">
        <v>0.49</v>
      </c>
    </row>
    <row r="856" spans="1:5" x14ac:dyDescent="0.55000000000000004">
      <c r="A856">
        <v>199706</v>
      </c>
      <c r="B856">
        <v>4.0999999999999996</v>
      </c>
      <c r="C856">
        <v>1.19</v>
      </c>
      <c r="D856">
        <v>1.62</v>
      </c>
      <c r="E856">
        <v>0.37</v>
      </c>
    </row>
    <row r="857" spans="1:5" x14ac:dyDescent="0.55000000000000004">
      <c r="A857">
        <v>199707</v>
      </c>
      <c r="B857">
        <v>7.33</v>
      </c>
      <c r="C857">
        <v>-2.7</v>
      </c>
      <c r="D857">
        <v>0.2</v>
      </c>
      <c r="E857">
        <v>0.43</v>
      </c>
    </row>
    <row r="858" spans="1:5" x14ac:dyDescent="0.55000000000000004">
      <c r="A858">
        <v>199708</v>
      </c>
      <c r="B858">
        <v>-4.1500000000000004</v>
      </c>
      <c r="C858">
        <v>7.33</v>
      </c>
      <c r="D858">
        <v>1.1200000000000001</v>
      </c>
      <c r="E858">
        <v>0.41</v>
      </c>
    </row>
    <row r="859" spans="1:5" x14ac:dyDescent="0.55000000000000004">
      <c r="A859">
        <v>199709</v>
      </c>
      <c r="B859">
        <v>5.35</v>
      </c>
      <c r="C859">
        <v>2.56</v>
      </c>
      <c r="D859">
        <v>0.28999999999999998</v>
      </c>
      <c r="E859">
        <v>0.44</v>
      </c>
    </row>
    <row r="860" spans="1:5" x14ac:dyDescent="0.55000000000000004">
      <c r="A860">
        <v>199710</v>
      </c>
      <c r="B860">
        <v>-3.8</v>
      </c>
      <c r="C860">
        <v>-0.8</v>
      </c>
      <c r="D860">
        <v>2.33</v>
      </c>
      <c r="E860">
        <v>0.42</v>
      </c>
    </row>
    <row r="861" spans="1:5" x14ac:dyDescent="0.55000000000000004">
      <c r="A861">
        <v>199711</v>
      </c>
      <c r="B861">
        <v>2.98</v>
      </c>
      <c r="C861">
        <v>-5.1100000000000003</v>
      </c>
      <c r="D861">
        <v>1.24</v>
      </c>
      <c r="E861">
        <v>0.39</v>
      </c>
    </row>
    <row r="862" spans="1:5" x14ac:dyDescent="0.55000000000000004">
      <c r="A862">
        <v>199712</v>
      </c>
      <c r="B862">
        <v>1.32</v>
      </c>
      <c r="C862">
        <v>-2.66</v>
      </c>
      <c r="D862">
        <v>4.03</v>
      </c>
      <c r="E862">
        <v>0.48</v>
      </c>
    </row>
    <row r="863" spans="1:5" x14ac:dyDescent="0.55000000000000004">
      <c r="A863">
        <v>199801</v>
      </c>
      <c r="B863">
        <v>0.15</v>
      </c>
      <c r="C863">
        <v>-1.02</v>
      </c>
      <c r="D863">
        <v>-1.65</v>
      </c>
      <c r="E863">
        <v>0.43</v>
      </c>
    </row>
    <row r="864" spans="1:5" x14ac:dyDescent="0.55000000000000004">
      <c r="A864">
        <v>199802</v>
      </c>
      <c r="B864">
        <v>7.04</v>
      </c>
      <c r="C864">
        <v>0.26</v>
      </c>
      <c r="D864">
        <v>-0.78</v>
      </c>
      <c r="E864">
        <v>0.39</v>
      </c>
    </row>
    <row r="865" spans="1:5" x14ac:dyDescent="0.55000000000000004">
      <c r="A865">
        <v>199803</v>
      </c>
      <c r="B865">
        <v>4.76</v>
      </c>
      <c r="C865">
        <v>-1.21</v>
      </c>
      <c r="D865">
        <v>1.54</v>
      </c>
      <c r="E865">
        <v>0.39</v>
      </c>
    </row>
    <row r="866" spans="1:5" x14ac:dyDescent="0.55000000000000004">
      <c r="A866">
        <v>199804</v>
      </c>
      <c r="B866">
        <v>0.73</v>
      </c>
      <c r="C866">
        <v>0.03</v>
      </c>
      <c r="D866">
        <v>0.89</v>
      </c>
      <c r="E866">
        <v>0.43</v>
      </c>
    </row>
    <row r="867" spans="1:5" x14ac:dyDescent="0.55000000000000004">
      <c r="A867">
        <v>199805</v>
      </c>
      <c r="B867">
        <v>-3.07</v>
      </c>
      <c r="C867">
        <v>-3.4</v>
      </c>
      <c r="D867">
        <v>3.43</v>
      </c>
      <c r="E867">
        <v>0.4</v>
      </c>
    </row>
    <row r="868" spans="1:5" x14ac:dyDescent="0.55000000000000004">
      <c r="A868">
        <v>199806</v>
      </c>
      <c r="B868">
        <v>3.18</v>
      </c>
      <c r="C868">
        <v>-3.32</v>
      </c>
      <c r="D868">
        <v>-1.8</v>
      </c>
      <c r="E868">
        <v>0.41</v>
      </c>
    </row>
    <row r="869" spans="1:5" x14ac:dyDescent="0.55000000000000004">
      <c r="A869">
        <v>199807</v>
      </c>
      <c r="B869">
        <v>-2.46</v>
      </c>
      <c r="C869">
        <v>-4.9400000000000004</v>
      </c>
      <c r="D869">
        <v>-1.71</v>
      </c>
      <c r="E869">
        <v>0.4</v>
      </c>
    </row>
    <row r="870" spans="1:5" x14ac:dyDescent="0.55000000000000004">
      <c r="A870">
        <v>199808</v>
      </c>
      <c r="B870">
        <v>-16.079999999999998</v>
      </c>
      <c r="C870">
        <v>-5.68</v>
      </c>
      <c r="D870">
        <v>3.56</v>
      </c>
      <c r="E870">
        <v>0.43</v>
      </c>
    </row>
    <row r="871" spans="1:5" x14ac:dyDescent="0.55000000000000004">
      <c r="A871">
        <v>199809</v>
      </c>
      <c r="B871">
        <v>6.15</v>
      </c>
      <c r="C871">
        <v>0.06</v>
      </c>
      <c r="D871">
        <v>-3.42</v>
      </c>
      <c r="E871">
        <v>0.46</v>
      </c>
    </row>
    <row r="872" spans="1:5" x14ac:dyDescent="0.55000000000000004">
      <c r="A872">
        <v>199810</v>
      </c>
      <c r="B872">
        <v>7.13</v>
      </c>
      <c r="C872">
        <v>-3.11</v>
      </c>
      <c r="D872">
        <v>-2.21</v>
      </c>
      <c r="E872">
        <v>0.32</v>
      </c>
    </row>
    <row r="873" spans="1:5" x14ac:dyDescent="0.55000000000000004">
      <c r="A873">
        <v>199811</v>
      </c>
      <c r="B873">
        <v>6.1</v>
      </c>
      <c r="C873">
        <v>1.21</v>
      </c>
      <c r="D873">
        <v>-3.16</v>
      </c>
      <c r="E873">
        <v>0.31</v>
      </c>
    </row>
    <row r="874" spans="1:5" x14ac:dyDescent="0.55000000000000004">
      <c r="A874">
        <v>199812</v>
      </c>
      <c r="B874">
        <v>6.16</v>
      </c>
      <c r="C874">
        <v>-0.54</v>
      </c>
      <c r="D874">
        <v>-4.2</v>
      </c>
      <c r="E874">
        <v>0.38</v>
      </c>
    </row>
    <row r="875" spans="1:5" x14ac:dyDescent="0.55000000000000004">
      <c r="A875">
        <v>199901</v>
      </c>
      <c r="B875">
        <v>3.5</v>
      </c>
      <c r="C875">
        <v>0.81</v>
      </c>
      <c r="D875">
        <v>-4.66</v>
      </c>
      <c r="E875">
        <v>0.35</v>
      </c>
    </row>
    <row r="876" spans="1:5" x14ac:dyDescent="0.55000000000000004">
      <c r="A876">
        <v>199902</v>
      </c>
      <c r="B876">
        <v>-4.08</v>
      </c>
      <c r="C876">
        <v>-6.08</v>
      </c>
      <c r="D876">
        <v>1.91</v>
      </c>
      <c r="E876">
        <v>0.35</v>
      </c>
    </row>
    <row r="877" spans="1:5" x14ac:dyDescent="0.55000000000000004">
      <c r="A877">
        <v>199903</v>
      </c>
      <c r="B877">
        <v>3.45</v>
      </c>
      <c r="C877">
        <v>-3.76</v>
      </c>
      <c r="D877">
        <v>-2.77</v>
      </c>
      <c r="E877">
        <v>0.43</v>
      </c>
    </row>
    <row r="878" spans="1:5" x14ac:dyDescent="0.55000000000000004">
      <c r="A878">
        <v>199904</v>
      </c>
      <c r="B878">
        <v>4.33</v>
      </c>
      <c r="C878">
        <v>3.98</v>
      </c>
      <c r="D878">
        <v>2.34</v>
      </c>
      <c r="E878">
        <v>0.37</v>
      </c>
    </row>
    <row r="879" spans="1:5" x14ac:dyDescent="0.55000000000000004">
      <c r="A879">
        <v>199905</v>
      </c>
      <c r="B879">
        <v>-2.46</v>
      </c>
      <c r="C879">
        <v>3.33</v>
      </c>
      <c r="D879">
        <v>2.36</v>
      </c>
      <c r="E879">
        <v>0.34</v>
      </c>
    </row>
    <row r="880" spans="1:5" x14ac:dyDescent="0.55000000000000004">
      <c r="A880">
        <v>199906</v>
      </c>
      <c r="B880">
        <v>4.7699999999999996</v>
      </c>
      <c r="C880">
        <v>3.15</v>
      </c>
      <c r="D880">
        <v>-3.4</v>
      </c>
      <c r="E880">
        <v>0.4</v>
      </c>
    </row>
    <row r="881" spans="1:5" x14ac:dyDescent="0.55000000000000004">
      <c r="A881">
        <v>199907</v>
      </c>
      <c r="B881">
        <v>-3.49</v>
      </c>
      <c r="C881">
        <v>2.5499999999999998</v>
      </c>
      <c r="D881">
        <v>-0.48</v>
      </c>
      <c r="E881">
        <v>0.38</v>
      </c>
    </row>
    <row r="882" spans="1:5" x14ac:dyDescent="0.55000000000000004">
      <c r="A882">
        <v>199908</v>
      </c>
      <c r="B882">
        <v>-1.38</v>
      </c>
      <c r="C882">
        <v>-1</v>
      </c>
      <c r="D882">
        <v>-1.72</v>
      </c>
      <c r="E882">
        <v>0.39</v>
      </c>
    </row>
    <row r="883" spans="1:5" x14ac:dyDescent="0.55000000000000004">
      <c r="A883">
        <v>199909</v>
      </c>
      <c r="B883">
        <v>-2.79</v>
      </c>
      <c r="C883">
        <v>3.36</v>
      </c>
      <c r="D883">
        <v>-3.42</v>
      </c>
      <c r="E883">
        <v>0.39</v>
      </c>
    </row>
    <row r="884" spans="1:5" x14ac:dyDescent="0.55000000000000004">
      <c r="A884">
        <v>199910</v>
      </c>
      <c r="B884">
        <v>6.12</v>
      </c>
      <c r="C884">
        <v>-6.75</v>
      </c>
      <c r="D884">
        <v>-3.16</v>
      </c>
      <c r="E884">
        <v>0.39</v>
      </c>
    </row>
    <row r="885" spans="1:5" x14ac:dyDescent="0.55000000000000004">
      <c r="A885">
        <v>199911</v>
      </c>
      <c r="B885">
        <v>3.37</v>
      </c>
      <c r="C885">
        <v>7.17</v>
      </c>
      <c r="D885">
        <v>-6.07</v>
      </c>
      <c r="E885">
        <v>0.36</v>
      </c>
    </row>
    <row r="886" spans="1:5" x14ac:dyDescent="0.55000000000000004">
      <c r="A886">
        <v>199912</v>
      </c>
      <c r="B886">
        <v>7.72</v>
      </c>
      <c r="C886">
        <v>7.07</v>
      </c>
      <c r="D886">
        <v>-8.4</v>
      </c>
      <c r="E886">
        <v>0.44</v>
      </c>
    </row>
    <row r="887" spans="1:5" x14ac:dyDescent="0.55000000000000004">
      <c r="A887">
        <v>200001</v>
      </c>
      <c r="B887">
        <v>-4.74</v>
      </c>
      <c r="C887">
        <v>5.7</v>
      </c>
      <c r="D887">
        <v>-1.75</v>
      </c>
      <c r="E887">
        <v>0.41</v>
      </c>
    </row>
    <row r="888" spans="1:5" x14ac:dyDescent="0.55000000000000004">
      <c r="A888">
        <v>200002</v>
      </c>
      <c r="B888">
        <v>2.4500000000000002</v>
      </c>
      <c r="C888">
        <v>21.19</v>
      </c>
      <c r="D888">
        <v>-8.94</v>
      </c>
      <c r="E888">
        <v>0.43</v>
      </c>
    </row>
    <row r="889" spans="1:5" x14ac:dyDescent="0.55000000000000004">
      <c r="A889">
        <v>200003</v>
      </c>
      <c r="B889">
        <v>5.2</v>
      </c>
      <c r="C889">
        <v>-16.82</v>
      </c>
      <c r="D889">
        <v>7.66</v>
      </c>
      <c r="E889">
        <v>0.47</v>
      </c>
    </row>
    <row r="890" spans="1:5" x14ac:dyDescent="0.55000000000000004">
      <c r="A890">
        <v>200004</v>
      </c>
      <c r="B890">
        <v>-6.4</v>
      </c>
      <c r="C890">
        <v>-6.93</v>
      </c>
      <c r="D890">
        <v>7.41</v>
      </c>
      <c r="E890">
        <v>0.46</v>
      </c>
    </row>
    <row r="891" spans="1:5" x14ac:dyDescent="0.55000000000000004">
      <c r="A891">
        <v>200005</v>
      </c>
      <c r="B891">
        <v>-4.42</v>
      </c>
      <c r="C891">
        <v>-6.33</v>
      </c>
      <c r="D891">
        <v>5.01</v>
      </c>
      <c r="E891">
        <v>0.5</v>
      </c>
    </row>
    <row r="892" spans="1:5" x14ac:dyDescent="0.55000000000000004">
      <c r="A892">
        <v>200006</v>
      </c>
      <c r="B892">
        <v>4.6399999999999997</v>
      </c>
      <c r="C892">
        <v>12.8</v>
      </c>
      <c r="D892">
        <v>-8.2200000000000006</v>
      </c>
      <c r="E892">
        <v>0.4</v>
      </c>
    </row>
    <row r="893" spans="1:5" x14ac:dyDescent="0.55000000000000004">
      <c r="A893">
        <v>200007</v>
      </c>
      <c r="B893">
        <v>-2.5099999999999998</v>
      </c>
      <c r="C893">
        <v>-3.16</v>
      </c>
      <c r="D893">
        <v>8.4</v>
      </c>
      <c r="E893">
        <v>0.48</v>
      </c>
    </row>
    <row r="894" spans="1:5" x14ac:dyDescent="0.55000000000000004">
      <c r="A894">
        <v>200008</v>
      </c>
      <c r="B894">
        <v>7.03</v>
      </c>
      <c r="C894">
        <v>-0.65</v>
      </c>
      <c r="D894">
        <v>-1.47</v>
      </c>
      <c r="E894">
        <v>0.5</v>
      </c>
    </row>
    <row r="895" spans="1:5" x14ac:dyDescent="0.55000000000000004">
      <c r="A895">
        <v>200009</v>
      </c>
      <c r="B895">
        <v>-5.45</v>
      </c>
      <c r="C895">
        <v>-1.89</v>
      </c>
      <c r="D895">
        <v>7.28</v>
      </c>
      <c r="E895">
        <v>0.51</v>
      </c>
    </row>
    <row r="896" spans="1:5" x14ac:dyDescent="0.55000000000000004">
      <c r="A896">
        <v>200010</v>
      </c>
      <c r="B896">
        <v>-2.76</v>
      </c>
      <c r="C896">
        <v>-3.87</v>
      </c>
      <c r="D896">
        <v>5.71</v>
      </c>
      <c r="E896">
        <v>0.56000000000000005</v>
      </c>
    </row>
    <row r="897" spans="1:5" x14ac:dyDescent="0.55000000000000004">
      <c r="A897">
        <v>200011</v>
      </c>
      <c r="B897">
        <v>-10.72</v>
      </c>
      <c r="C897">
        <v>-3.5</v>
      </c>
      <c r="D897">
        <v>12.53</v>
      </c>
      <c r="E897">
        <v>0.51</v>
      </c>
    </row>
    <row r="898" spans="1:5" x14ac:dyDescent="0.55000000000000004">
      <c r="A898">
        <v>200012</v>
      </c>
      <c r="B898">
        <v>1.19</v>
      </c>
      <c r="C898">
        <v>0.73</v>
      </c>
      <c r="D898">
        <v>7.67</v>
      </c>
      <c r="E898">
        <v>0.5</v>
      </c>
    </row>
    <row r="899" spans="1:5" x14ac:dyDescent="0.55000000000000004">
      <c r="A899">
        <v>200101</v>
      </c>
      <c r="B899">
        <v>3.13</v>
      </c>
      <c r="C899">
        <v>6.76</v>
      </c>
      <c r="D899">
        <v>-5.33</v>
      </c>
      <c r="E899">
        <v>0.54</v>
      </c>
    </row>
    <row r="900" spans="1:5" x14ac:dyDescent="0.55000000000000004">
      <c r="A900">
        <v>200102</v>
      </c>
      <c r="B900">
        <v>-10.050000000000001</v>
      </c>
      <c r="C900">
        <v>-0.82</v>
      </c>
      <c r="D900">
        <v>12.58</v>
      </c>
      <c r="E900">
        <v>0.38</v>
      </c>
    </row>
    <row r="901" spans="1:5" x14ac:dyDescent="0.55000000000000004">
      <c r="A901">
        <v>200103</v>
      </c>
      <c r="B901">
        <v>-7.26</v>
      </c>
      <c r="C901">
        <v>0.17</v>
      </c>
      <c r="D901">
        <v>6.52</v>
      </c>
      <c r="E901">
        <v>0.42</v>
      </c>
    </row>
    <row r="902" spans="1:5" x14ac:dyDescent="0.55000000000000004">
      <c r="A902">
        <v>200104</v>
      </c>
      <c r="B902">
        <v>7.94</v>
      </c>
      <c r="C902">
        <v>0.61</v>
      </c>
      <c r="D902">
        <v>-4.8</v>
      </c>
      <c r="E902">
        <v>0.39</v>
      </c>
    </row>
    <row r="903" spans="1:5" x14ac:dyDescent="0.55000000000000004">
      <c r="A903">
        <v>200105</v>
      </c>
      <c r="B903">
        <v>0.72</v>
      </c>
      <c r="C903">
        <v>2.5299999999999998</v>
      </c>
      <c r="D903">
        <v>3.34</v>
      </c>
      <c r="E903">
        <v>0.32</v>
      </c>
    </row>
    <row r="904" spans="1:5" x14ac:dyDescent="0.55000000000000004">
      <c r="A904">
        <v>200106</v>
      </c>
      <c r="B904">
        <v>-1.94</v>
      </c>
      <c r="C904">
        <v>6.25</v>
      </c>
      <c r="D904">
        <v>-1.1599999999999999</v>
      </c>
      <c r="E904">
        <v>0.28000000000000003</v>
      </c>
    </row>
    <row r="905" spans="1:5" x14ac:dyDescent="0.55000000000000004">
      <c r="A905">
        <v>200107</v>
      </c>
      <c r="B905">
        <v>-2.13</v>
      </c>
      <c r="C905">
        <v>-4.2300000000000004</v>
      </c>
      <c r="D905">
        <v>5.35</v>
      </c>
      <c r="E905">
        <v>0.3</v>
      </c>
    </row>
    <row r="906" spans="1:5" x14ac:dyDescent="0.55000000000000004">
      <c r="A906">
        <v>200108</v>
      </c>
      <c r="B906">
        <v>-6.46</v>
      </c>
      <c r="C906">
        <v>2.48</v>
      </c>
      <c r="D906">
        <v>2.33</v>
      </c>
      <c r="E906">
        <v>0.31</v>
      </c>
    </row>
    <row r="907" spans="1:5" x14ac:dyDescent="0.55000000000000004">
      <c r="A907">
        <v>200109</v>
      </c>
      <c r="B907">
        <v>-9.25</v>
      </c>
      <c r="C907">
        <v>-6.25</v>
      </c>
      <c r="D907">
        <v>1.57</v>
      </c>
      <c r="E907">
        <v>0.28000000000000003</v>
      </c>
    </row>
    <row r="908" spans="1:5" x14ac:dyDescent="0.55000000000000004">
      <c r="A908">
        <v>200110</v>
      </c>
      <c r="B908">
        <v>2.46</v>
      </c>
      <c r="C908">
        <v>7.57</v>
      </c>
      <c r="D908">
        <v>-7.66</v>
      </c>
      <c r="E908">
        <v>0.22</v>
      </c>
    </row>
    <row r="909" spans="1:5" x14ac:dyDescent="0.55000000000000004">
      <c r="A909">
        <v>200111</v>
      </c>
      <c r="B909">
        <v>7.54</v>
      </c>
      <c r="C909">
        <v>-0.48</v>
      </c>
      <c r="D909">
        <v>2.16</v>
      </c>
      <c r="E909">
        <v>0.17</v>
      </c>
    </row>
    <row r="910" spans="1:5" x14ac:dyDescent="0.55000000000000004">
      <c r="A910">
        <v>200112</v>
      </c>
      <c r="B910">
        <v>1.61</v>
      </c>
      <c r="C910">
        <v>4.79</v>
      </c>
      <c r="D910">
        <v>0.9</v>
      </c>
      <c r="E910">
        <v>0.15</v>
      </c>
    </row>
    <row r="911" spans="1:5" x14ac:dyDescent="0.55000000000000004">
      <c r="A911">
        <v>200201</v>
      </c>
      <c r="B911">
        <v>-1.44</v>
      </c>
      <c r="C911">
        <v>1.18</v>
      </c>
      <c r="D911">
        <v>3.38</v>
      </c>
      <c r="E911">
        <v>0.14000000000000001</v>
      </c>
    </row>
    <row r="912" spans="1:5" x14ac:dyDescent="0.55000000000000004">
      <c r="A912">
        <v>200202</v>
      </c>
      <c r="B912">
        <v>-2.29</v>
      </c>
      <c r="C912">
        <v>-1.07</v>
      </c>
      <c r="D912">
        <v>2.21</v>
      </c>
      <c r="E912">
        <v>0.13</v>
      </c>
    </row>
    <row r="913" spans="1:5" x14ac:dyDescent="0.55000000000000004">
      <c r="A913">
        <v>200203</v>
      </c>
      <c r="B913">
        <v>4.24</v>
      </c>
      <c r="C913">
        <v>4.1399999999999997</v>
      </c>
      <c r="D913">
        <v>1.08</v>
      </c>
      <c r="E913">
        <v>0.13</v>
      </c>
    </row>
    <row r="914" spans="1:5" x14ac:dyDescent="0.55000000000000004">
      <c r="A914">
        <v>200204</v>
      </c>
      <c r="B914">
        <v>-5.2</v>
      </c>
      <c r="C914">
        <v>5.84</v>
      </c>
      <c r="D914">
        <v>3.96</v>
      </c>
      <c r="E914">
        <v>0.15</v>
      </c>
    </row>
    <row r="915" spans="1:5" x14ac:dyDescent="0.55000000000000004">
      <c r="A915">
        <v>200205</v>
      </c>
      <c r="B915">
        <v>-1.38</v>
      </c>
      <c r="C915">
        <v>-3.26</v>
      </c>
      <c r="D915">
        <v>1.57</v>
      </c>
      <c r="E915">
        <v>0.14000000000000001</v>
      </c>
    </row>
    <row r="916" spans="1:5" x14ac:dyDescent="0.55000000000000004">
      <c r="A916">
        <v>200206</v>
      </c>
      <c r="B916">
        <v>-7.21</v>
      </c>
      <c r="C916">
        <v>4.2</v>
      </c>
      <c r="D916">
        <v>0.04</v>
      </c>
      <c r="E916">
        <v>0.13</v>
      </c>
    </row>
    <row r="917" spans="1:5" x14ac:dyDescent="0.55000000000000004">
      <c r="A917">
        <v>200207</v>
      </c>
      <c r="B917">
        <v>-8.18</v>
      </c>
      <c r="C917">
        <v>-5.22</v>
      </c>
      <c r="D917">
        <v>-3.71</v>
      </c>
      <c r="E917">
        <v>0.15</v>
      </c>
    </row>
    <row r="918" spans="1:5" x14ac:dyDescent="0.55000000000000004">
      <c r="A918">
        <v>200208</v>
      </c>
      <c r="B918">
        <v>0.5</v>
      </c>
      <c r="C918">
        <v>-2.94</v>
      </c>
      <c r="D918">
        <v>3.23</v>
      </c>
      <c r="E918">
        <v>0.14000000000000001</v>
      </c>
    </row>
    <row r="919" spans="1:5" x14ac:dyDescent="0.55000000000000004">
      <c r="A919">
        <v>200209</v>
      </c>
      <c r="B919">
        <v>-10.35</v>
      </c>
      <c r="C919">
        <v>2.39</v>
      </c>
      <c r="D919">
        <v>1.49</v>
      </c>
      <c r="E919">
        <v>0.14000000000000001</v>
      </c>
    </row>
    <row r="920" spans="1:5" x14ac:dyDescent="0.55000000000000004">
      <c r="A920">
        <v>200210</v>
      </c>
      <c r="B920">
        <v>7.84</v>
      </c>
      <c r="C920">
        <v>-3.44</v>
      </c>
      <c r="D920">
        <v>-4.07</v>
      </c>
      <c r="E920">
        <v>0.14000000000000001</v>
      </c>
    </row>
    <row r="921" spans="1:5" x14ac:dyDescent="0.55000000000000004">
      <c r="A921">
        <v>200211</v>
      </c>
      <c r="B921">
        <v>5.96</v>
      </c>
      <c r="C921">
        <v>3.23</v>
      </c>
      <c r="D921">
        <v>-1.51</v>
      </c>
      <c r="E921">
        <v>0.12</v>
      </c>
    </row>
    <row r="922" spans="1:5" x14ac:dyDescent="0.55000000000000004">
      <c r="A922">
        <v>200212</v>
      </c>
      <c r="B922">
        <v>-5.76</v>
      </c>
      <c r="C922">
        <v>-0.01</v>
      </c>
      <c r="D922">
        <v>2.2799999999999998</v>
      </c>
      <c r="E922">
        <v>0.11</v>
      </c>
    </row>
    <row r="923" spans="1:5" x14ac:dyDescent="0.55000000000000004">
      <c r="A923">
        <v>200301</v>
      </c>
      <c r="B923">
        <v>-2.57</v>
      </c>
      <c r="C923">
        <v>1.28</v>
      </c>
      <c r="D923">
        <v>-0.86</v>
      </c>
      <c r="E923">
        <v>0.1</v>
      </c>
    </row>
    <row r="924" spans="1:5" x14ac:dyDescent="0.55000000000000004">
      <c r="A924">
        <v>200302</v>
      </c>
      <c r="B924">
        <v>-1.88</v>
      </c>
      <c r="C924">
        <v>-0.46</v>
      </c>
      <c r="D924">
        <v>-1.33</v>
      </c>
      <c r="E924">
        <v>0.09</v>
      </c>
    </row>
    <row r="925" spans="1:5" x14ac:dyDescent="0.55000000000000004">
      <c r="A925">
        <v>200303</v>
      </c>
      <c r="B925">
        <v>1.0900000000000001</v>
      </c>
      <c r="C925">
        <v>0.93</v>
      </c>
      <c r="D925">
        <v>-2.15</v>
      </c>
      <c r="E925">
        <v>0.1</v>
      </c>
    </row>
    <row r="926" spans="1:5" x14ac:dyDescent="0.55000000000000004">
      <c r="A926">
        <v>200304</v>
      </c>
      <c r="B926">
        <v>8.2200000000000006</v>
      </c>
      <c r="C926">
        <v>0.64</v>
      </c>
      <c r="D926">
        <v>0.89</v>
      </c>
      <c r="E926">
        <v>0.1</v>
      </c>
    </row>
    <row r="927" spans="1:5" x14ac:dyDescent="0.55000000000000004">
      <c r="A927">
        <v>200305</v>
      </c>
      <c r="B927">
        <v>6.05</v>
      </c>
      <c r="C927">
        <v>4.49</v>
      </c>
      <c r="D927">
        <v>0.11</v>
      </c>
      <c r="E927">
        <v>0.09</v>
      </c>
    </row>
    <row r="928" spans="1:5" x14ac:dyDescent="0.55000000000000004">
      <c r="A928">
        <v>200306</v>
      </c>
      <c r="B928">
        <v>1.42</v>
      </c>
      <c r="C928">
        <v>1.75</v>
      </c>
      <c r="D928">
        <v>0.39</v>
      </c>
      <c r="E928">
        <v>0.1</v>
      </c>
    </row>
    <row r="929" spans="1:5" x14ac:dyDescent="0.55000000000000004">
      <c r="A929">
        <v>200307</v>
      </c>
      <c r="B929">
        <v>2.35</v>
      </c>
      <c r="C929">
        <v>5.23</v>
      </c>
      <c r="D929">
        <v>-1.08</v>
      </c>
      <c r="E929">
        <v>7.0000000000000007E-2</v>
      </c>
    </row>
    <row r="930" spans="1:5" x14ac:dyDescent="0.55000000000000004">
      <c r="A930">
        <v>200308</v>
      </c>
      <c r="B930">
        <v>2.34</v>
      </c>
      <c r="C930">
        <v>2.7</v>
      </c>
      <c r="D930">
        <v>1.61</v>
      </c>
      <c r="E930">
        <v>7.0000000000000007E-2</v>
      </c>
    </row>
    <row r="931" spans="1:5" x14ac:dyDescent="0.55000000000000004">
      <c r="A931">
        <v>200309</v>
      </c>
      <c r="B931">
        <v>-1.24</v>
      </c>
      <c r="C931">
        <v>0.71</v>
      </c>
      <c r="D931">
        <v>0.05</v>
      </c>
      <c r="E931">
        <v>0.08</v>
      </c>
    </row>
    <row r="932" spans="1:5" x14ac:dyDescent="0.55000000000000004">
      <c r="A932">
        <v>200310</v>
      </c>
      <c r="B932">
        <v>6.08</v>
      </c>
      <c r="C932">
        <v>2.64</v>
      </c>
      <c r="D932">
        <v>1.92</v>
      </c>
      <c r="E932">
        <v>7.0000000000000007E-2</v>
      </c>
    </row>
    <row r="933" spans="1:5" x14ac:dyDescent="0.55000000000000004">
      <c r="A933">
        <v>200311</v>
      </c>
      <c r="B933">
        <v>1.35</v>
      </c>
      <c r="C933">
        <v>1.99</v>
      </c>
      <c r="D933">
        <v>1.8</v>
      </c>
      <c r="E933">
        <v>7.0000000000000007E-2</v>
      </c>
    </row>
    <row r="934" spans="1:5" x14ac:dyDescent="0.55000000000000004">
      <c r="A934">
        <v>200312</v>
      </c>
      <c r="B934">
        <v>4.29</v>
      </c>
      <c r="C934">
        <v>-2.76</v>
      </c>
      <c r="D934">
        <v>1.58</v>
      </c>
      <c r="E934">
        <v>0.08</v>
      </c>
    </row>
    <row r="935" spans="1:5" x14ac:dyDescent="0.55000000000000004">
      <c r="A935">
        <v>200401</v>
      </c>
      <c r="B935">
        <v>2.15</v>
      </c>
      <c r="C935">
        <v>2.5299999999999998</v>
      </c>
      <c r="D935">
        <v>2.4500000000000002</v>
      </c>
      <c r="E935">
        <v>7.0000000000000007E-2</v>
      </c>
    </row>
    <row r="936" spans="1:5" x14ac:dyDescent="0.55000000000000004">
      <c r="A936">
        <v>200402</v>
      </c>
      <c r="B936">
        <v>1.4</v>
      </c>
      <c r="C936">
        <v>-1.56</v>
      </c>
      <c r="D936">
        <v>0.86</v>
      </c>
      <c r="E936">
        <v>0.06</v>
      </c>
    </row>
    <row r="937" spans="1:5" x14ac:dyDescent="0.55000000000000004">
      <c r="A937">
        <v>200403</v>
      </c>
      <c r="B937">
        <v>-1.32</v>
      </c>
      <c r="C937">
        <v>1.75</v>
      </c>
      <c r="D937">
        <v>0.24</v>
      </c>
      <c r="E937">
        <v>0.09</v>
      </c>
    </row>
    <row r="938" spans="1:5" x14ac:dyDescent="0.55000000000000004">
      <c r="A938">
        <v>200404</v>
      </c>
      <c r="B938">
        <v>-1.83</v>
      </c>
      <c r="C938">
        <v>-1.73</v>
      </c>
      <c r="D938">
        <v>-3.07</v>
      </c>
      <c r="E938">
        <v>0.08</v>
      </c>
    </row>
    <row r="939" spans="1:5" x14ac:dyDescent="0.55000000000000004">
      <c r="A939">
        <v>200405</v>
      </c>
      <c r="B939">
        <v>1.17</v>
      </c>
      <c r="C939">
        <v>-0.24</v>
      </c>
      <c r="D939">
        <v>-0.28999999999999998</v>
      </c>
      <c r="E939">
        <v>0.06</v>
      </c>
    </row>
    <row r="940" spans="1:5" x14ac:dyDescent="0.55000000000000004">
      <c r="A940">
        <v>200406</v>
      </c>
      <c r="B940">
        <v>1.86</v>
      </c>
      <c r="C940">
        <v>2.2799999999999998</v>
      </c>
      <c r="D940">
        <v>1.23</v>
      </c>
      <c r="E940">
        <v>0.08</v>
      </c>
    </row>
    <row r="941" spans="1:5" x14ac:dyDescent="0.55000000000000004">
      <c r="A941">
        <v>200407</v>
      </c>
      <c r="B941">
        <v>-4.0599999999999996</v>
      </c>
      <c r="C941">
        <v>-3.85</v>
      </c>
      <c r="D941">
        <v>3.28</v>
      </c>
      <c r="E941">
        <v>0.1</v>
      </c>
    </row>
    <row r="942" spans="1:5" x14ac:dyDescent="0.55000000000000004">
      <c r="A942">
        <v>200408</v>
      </c>
      <c r="B942">
        <v>0.08</v>
      </c>
      <c r="C942">
        <v>-1.56</v>
      </c>
      <c r="D942">
        <v>0.96</v>
      </c>
      <c r="E942">
        <v>0.11</v>
      </c>
    </row>
    <row r="943" spans="1:5" x14ac:dyDescent="0.55000000000000004">
      <c r="A943">
        <v>200409</v>
      </c>
      <c r="B943">
        <v>1.6</v>
      </c>
      <c r="C943">
        <v>3.01</v>
      </c>
      <c r="D943">
        <v>-7.0000000000000007E-2</v>
      </c>
      <c r="E943">
        <v>0.11</v>
      </c>
    </row>
    <row r="944" spans="1:5" x14ac:dyDescent="0.55000000000000004">
      <c r="A944">
        <v>200410</v>
      </c>
      <c r="B944">
        <v>1.43</v>
      </c>
      <c r="C944">
        <v>0.13</v>
      </c>
      <c r="D944">
        <v>-0.28999999999999998</v>
      </c>
      <c r="E944">
        <v>0.11</v>
      </c>
    </row>
    <row r="945" spans="1:5" x14ac:dyDescent="0.55000000000000004">
      <c r="A945">
        <v>200411</v>
      </c>
      <c r="B945">
        <v>4.54</v>
      </c>
      <c r="C945">
        <v>3.72</v>
      </c>
      <c r="D945">
        <v>1.43</v>
      </c>
      <c r="E945">
        <v>0.15</v>
      </c>
    </row>
    <row r="946" spans="1:5" x14ac:dyDescent="0.55000000000000004">
      <c r="A946">
        <v>200412</v>
      </c>
      <c r="B946">
        <v>3.43</v>
      </c>
      <c r="C946">
        <v>-7.0000000000000007E-2</v>
      </c>
      <c r="D946">
        <v>-0.18</v>
      </c>
      <c r="E946">
        <v>0.16</v>
      </c>
    </row>
    <row r="947" spans="1:5" x14ac:dyDescent="0.55000000000000004">
      <c r="A947">
        <v>200501</v>
      </c>
      <c r="B947">
        <v>-2.76</v>
      </c>
      <c r="C947">
        <v>-1.72</v>
      </c>
      <c r="D947">
        <v>2.0099999999999998</v>
      </c>
      <c r="E947">
        <v>0.16</v>
      </c>
    </row>
    <row r="948" spans="1:5" x14ac:dyDescent="0.55000000000000004">
      <c r="A948">
        <v>200502</v>
      </c>
      <c r="B948">
        <v>1.89</v>
      </c>
      <c r="C948">
        <v>-0.55000000000000004</v>
      </c>
      <c r="D948">
        <v>1.63</v>
      </c>
      <c r="E948">
        <v>0.16</v>
      </c>
    </row>
    <row r="949" spans="1:5" x14ac:dyDescent="0.55000000000000004">
      <c r="A949">
        <v>200503</v>
      </c>
      <c r="B949">
        <v>-1.97</v>
      </c>
      <c r="C949">
        <v>-1.35</v>
      </c>
      <c r="D949">
        <v>2.14</v>
      </c>
      <c r="E949">
        <v>0.21</v>
      </c>
    </row>
    <row r="950" spans="1:5" x14ac:dyDescent="0.55000000000000004">
      <c r="A950">
        <v>200504</v>
      </c>
      <c r="B950">
        <v>-2.61</v>
      </c>
      <c r="C950">
        <v>-3.97</v>
      </c>
      <c r="D950">
        <v>0.05</v>
      </c>
      <c r="E950">
        <v>0.21</v>
      </c>
    </row>
    <row r="951" spans="1:5" x14ac:dyDescent="0.55000000000000004">
      <c r="A951">
        <v>200505</v>
      </c>
      <c r="B951">
        <v>3.65</v>
      </c>
      <c r="C951">
        <v>2.8</v>
      </c>
      <c r="D951">
        <v>-0.66</v>
      </c>
      <c r="E951">
        <v>0.24</v>
      </c>
    </row>
    <row r="952" spans="1:5" x14ac:dyDescent="0.55000000000000004">
      <c r="A952">
        <v>200506</v>
      </c>
      <c r="B952">
        <v>0.56999999999999995</v>
      </c>
      <c r="C952">
        <v>2.5499999999999998</v>
      </c>
      <c r="D952">
        <v>2.82</v>
      </c>
      <c r="E952">
        <v>0.23</v>
      </c>
    </row>
    <row r="953" spans="1:5" x14ac:dyDescent="0.55000000000000004">
      <c r="A953">
        <v>200507</v>
      </c>
      <c r="B953">
        <v>3.92</v>
      </c>
      <c r="C953">
        <v>2.87</v>
      </c>
      <c r="D953">
        <v>-0.83</v>
      </c>
      <c r="E953">
        <v>0.24</v>
      </c>
    </row>
    <row r="954" spans="1:5" x14ac:dyDescent="0.55000000000000004">
      <c r="A954">
        <v>200508</v>
      </c>
      <c r="B954">
        <v>-1.22</v>
      </c>
      <c r="C954">
        <v>-0.98</v>
      </c>
      <c r="D954">
        <v>1.38</v>
      </c>
      <c r="E954">
        <v>0.3</v>
      </c>
    </row>
    <row r="955" spans="1:5" x14ac:dyDescent="0.55000000000000004">
      <c r="A955">
        <v>200509</v>
      </c>
      <c r="B955">
        <v>0.49</v>
      </c>
      <c r="C955">
        <v>-0.66</v>
      </c>
      <c r="D955">
        <v>0.74</v>
      </c>
      <c r="E955">
        <v>0.28999999999999998</v>
      </c>
    </row>
    <row r="956" spans="1:5" x14ac:dyDescent="0.55000000000000004">
      <c r="A956">
        <v>200510</v>
      </c>
      <c r="B956">
        <v>-2.02</v>
      </c>
      <c r="C956">
        <v>-1.19</v>
      </c>
      <c r="D956">
        <v>0.45</v>
      </c>
      <c r="E956">
        <v>0.27</v>
      </c>
    </row>
    <row r="957" spans="1:5" x14ac:dyDescent="0.55000000000000004">
      <c r="A957">
        <v>200511</v>
      </c>
      <c r="B957">
        <v>3.61</v>
      </c>
      <c r="C957">
        <v>0.97</v>
      </c>
      <c r="D957">
        <v>-1.1599999999999999</v>
      </c>
      <c r="E957">
        <v>0.31</v>
      </c>
    </row>
    <row r="958" spans="1:5" x14ac:dyDescent="0.55000000000000004">
      <c r="A958">
        <v>200512</v>
      </c>
      <c r="B958">
        <v>-0.25</v>
      </c>
      <c r="C958">
        <v>-0.46</v>
      </c>
      <c r="D958">
        <v>0.24</v>
      </c>
      <c r="E958">
        <v>0.32</v>
      </c>
    </row>
    <row r="959" spans="1:5" x14ac:dyDescent="0.55000000000000004">
      <c r="A959">
        <v>200601</v>
      </c>
      <c r="B959">
        <v>3.04</v>
      </c>
      <c r="C959">
        <v>5.4</v>
      </c>
      <c r="D959">
        <v>0.99</v>
      </c>
      <c r="E959">
        <v>0.35</v>
      </c>
    </row>
    <row r="960" spans="1:5" x14ac:dyDescent="0.55000000000000004">
      <c r="A960">
        <v>200602</v>
      </c>
      <c r="B960">
        <v>-0.3</v>
      </c>
      <c r="C960">
        <v>-0.37</v>
      </c>
      <c r="D960">
        <v>-0.26</v>
      </c>
      <c r="E960">
        <v>0.34</v>
      </c>
    </row>
    <row r="961" spans="1:5" x14ac:dyDescent="0.55000000000000004">
      <c r="A961">
        <v>200603</v>
      </c>
      <c r="B961">
        <v>1.46</v>
      </c>
      <c r="C961">
        <v>3.49</v>
      </c>
      <c r="D961">
        <v>0.68</v>
      </c>
      <c r="E961">
        <v>0.37</v>
      </c>
    </row>
    <row r="962" spans="1:5" x14ac:dyDescent="0.55000000000000004">
      <c r="A962">
        <v>200604</v>
      </c>
      <c r="B962">
        <v>0.73</v>
      </c>
      <c r="C962">
        <v>-1.41</v>
      </c>
      <c r="D962">
        <v>2.37</v>
      </c>
      <c r="E962">
        <v>0.36</v>
      </c>
    </row>
    <row r="963" spans="1:5" x14ac:dyDescent="0.55000000000000004">
      <c r="A963">
        <v>200605</v>
      </c>
      <c r="B963">
        <v>-3.57</v>
      </c>
      <c r="C963">
        <v>-3.09</v>
      </c>
      <c r="D963">
        <v>2.4500000000000002</v>
      </c>
      <c r="E963">
        <v>0.43</v>
      </c>
    </row>
    <row r="964" spans="1:5" x14ac:dyDescent="0.55000000000000004">
      <c r="A964">
        <v>200606</v>
      </c>
      <c r="B964">
        <v>-0.35</v>
      </c>
      <c r="C964">
        <v>-0.36</v>
      </c>
      <c r="D964">
        <v>0.92</v>
      </c>
      <c r="E964">
        <v>0.4</v>
      </c>
    </row>
    <row r="965" spans="1:5" x14ac:dyDescent="0.55000000000000004">
      <c r="A965">
        <v>200607</v>
      </c>
      <c r="B965">
        <v>-0.78</v>
      </c>
      <c r="C965">
        <v>-3.99</v>
      </c>
      <c r="D965">
        <v>2.67</v>
      </c>
      <c r="E965">
        <v>0.4</v>
      </c>
    </row>
    <row r="966" spans="1:5" x14ac:dyDescent="0.55000000000000004">
      <c r="A966">
        <v>200608</v>
      </c>
      <c r="B966">
        <v>2.0299999999999998</v>
      </c>
      <c r="C966">
        <v>1.02</v>
      </c>
      <c r="D966">
        <v>-1.98</v>
      </c>
      <c r="E966">
        <v>0.42</v>
      </c>
    </row>
    <row r="967" spans="1:5" x14ac:dyDescent="0.55000000000000004">
      <c r="A967">
        <v>200609</v>
      </c>
      <c r="B967">
        <v>1.84</v>
      </c>
      <c r="C967">
        <v>-1.29</v>
      </c>
      <c r="D967">
        <v>-0.04</v>
      </c>
      <c r="E967">
        <v>0.41</v>
      </c>
    </row>
    <row r="968" spans="1:5" x14ac:dyDescent="0.55000000000000004">
      <c r="A968">
        <v>200610</v>
      </c>
      <c r="B968">
        <v>3.23</v>
      </c>
      <c r="C968">
        <v>1.72</v>
      </c>
      <c r="D968">
        <v>-0.3</v>
      </c>
      <c r="E968">
        <v>0.41</v>
      </c>
    </row>
    <row r="969" spans="1:5" x14ac:dyDescent="0.55000000000000004">
      <c r="A969">
        <v>200611</v>
      </c>
      <c r="B969">
        <v>1.71</v>
      </c>
      <c r="C969">
        <v>0.78</v>
      </c>
      <c r="D969">
        <v>7.0000000000000007E-2</v>
      </c>
      <c r="E969">
        <v>0.42</v>
      </c>
    </row>
    <row r="970" spans="1:5" x14ac:dyDescent="0.55000000000000004">
      <c r="A970">
        <v>200612</v>
      </c>
      <c r="B970">
        <v>0.87</v>
      </c>
      <c r="C970">
        <v>-1.1399999999999999</v>
      </c>
      <c r="D970">
        <v>2.72</v>
      </c>
      <c r="E970">
        <v>0.4</v>
      </c>
    </row>
    <row r="971" spans="1:5" x14ac:dyDescent="0.55000000000000004">
      <c r="A971">
        <v>200701</v>
      </c>
      <c r="B971">
        <v>1.4</v>
      </c>
      <c r="C971">
        <v>0.16</v>
      </c>
      <c r="D971">
        <v>-0.69</v>
      </c>
      <c r="E971">
        <v>0.44</v>
      </c>
    </row>
    <row r="972" spans="1:5" x14ac:dyDescent="0.55000000000000004">
      <c r="A972">
        <v>200702</v>
      </c>
      <c r="B972">
        <v>-1.96</v>
      </c>
      <c r="C972">
        <v>1.29</v>
      </c>
      <c r="D972">
        <v>-0.17</v>
      </c>
      <c r="E972">
        <v>0.38</v>
      </c>
    </row>
    <row r="973" spans="1:5" x14ac:dyDescent="0.55000000000000004">
      <c r="A973">
        <v>200703</v>
      </c>
      <c r="B973">
        <v>0.68</v>
      </c>
      <c r="C973">
        <v>0.08</v>
      </c>
      <c r="D973">
        <v>-0.83</v>
      </c>
      <c r="E973">
        <v>0.43</v>
      </c>
    </row>
    <row r="974" spans="1:5" x14ac:dyDescent="0.55000000000000004">
      <c r="A974">
        <v>200704</v>
      </c>
      <c r="B974">
        <v>3.49</v>
      </c>
      <c r="C974">
        <v>-2.1800000000000002</v>
      </c>
      <c r="D974">
        <v>-1.38</v>
      </c>
      <c r="E974">
        <v>0.44</v>
      </c>
    </row>
    <row r="975" spans="1:5" x14ac:dyDescent="0.55000000000000004">
      <c r="A975">
        <v>200705</v>
      </c>
      <c r="B975">
        <v>3.24</v>
      </c>
      <c r="C975">
        <v>0.27</v>
      </c>
      <c r="D975">
        <v>-0.63</v>
      </c>
      <c r="E975">
        <v>0.41</v>
      </c>
    </row>
    <row r="976" spans="1:5" x14ac:dyDescent="0.55000000000000004">
      <c r="A976">
        <v>200706</v>
      </c>
      <c r="B976">
        <v>-1.96</v>
      </c>
      <c r="C976">
        <v>0.78</v>
      </c>
      <c r="D976">
        <v>-1.1000000000000001</v>
      </c>
      <c r="E976">
        <v>0.4</v>
      </c>
    </row>
    <row r="977" spans="1:5" x14ac:dyDescent="0.55000000000000004">
      <c r="A977">
        <v>200707</v>
      </c>
      <c r="B977">
        <v>-3.73</v>
      </c>
      <c r="C977">
        <v>-2.4500000000000002</v>
      </c>
      <c r="D977">
        <v>-3.55</v>
      </c>
      <c r="E977">
        <v>0.4</v>
      </c>
    </row>
    <row r="978" spans="1:5" x14ac:dyDescent="0.55000000000000004">
      <c r="A978">
        <v>200708</v>
      </c>
      <c r="B978">
        <v>0.92</v>
      </c>
      <c r="C978">
        <v>-0.17</v>
      </c>
      <c r="D978">
        <v>-1.91</v>
      </c>
      <c r="E978">
        <v>0.42</v>
      </c>
    </row>
    <row r="979" spans="1:5" x14ac:dyDescent="0.55000000000000004">
      <c r="A979">
        <v>200709</v>
      </c>
      <c r="B979">
        <v>3.22</v>
      </c>
      <c r="C979">
        <v>-2.2200000000000002</v>
      </c>
      <c r="D979">
        <v>-2.21</v>
      </c>
      <c r="E979">
        <v>0.32</v>
      </c>
    </row>
    <row r="980" spans="1:5" x14ac:dyDescent="0.55000000000000004">
      <c r="A980">
        <v>200710</v>
      </c>
      <c r="B980">
        <v>1.8</v>
      </c>
      <c r="C980">
        <v>0.25</v>
      </c>
      <c r="D980">
        <v>-2.91</v>
      </c>
      <c r="E980">
        <v>0.32</v>
      </c>
    </row>
    <row r="981" spans="1:5" x14ac:dyDescent="0.55000000000000004">
      <c r="A981">
        <v>200711</v>
      </c>
      <c r="B981">
        <v>-4.83</v>
      </c>
      <c r="C981">
        <v>-2.8</v>
      </c>
      <c r="D981">
        <v>-1</v>
      </c>
      <c r="E981">
        <v>0.34</v>
      </c>
    </row>
    <row r="982" spans="1:5" x14ac:dyDescent="0.55000000000000004">
      <c r="A982">
        <v>200712</v>
      </c>
      <c r="B982">
        <v>-0.87</v>
      </c>
      <c r="C982">
        <v>0.14000000000000001</v>
      </c>
      <c r="D982">
        <v>-0.59</v>
      </c>
      <c r="E982">
        <v>0.27</v>
      </c>
    </row>
    <row r="983" spans="1:5" x14ac:dyDescent="0.55000000000000004">
      <c r="A983">
        <v>200801</v>
      </c>
      <c r="B983">
        <v>-6.36</v>
      </c>
      <c r="C983">
        <v>-0.89</v>
      </c>
      <c r="D983">
        <v>3.67</v>
      </c>
      <c r="E983">
        <v>0.21</v>
      </c>
    </row>
    <row r="984" spans="1:5" x14ac:dyDescent="0.55000000000000004">
      <c r="A984">
        <v>200802</v>
      </c>
      <c r="B984">
        <v>-3.09</v>
      </c>
      <c r="C984">
        <v>-0.27</v>
      </c>
      <c r="D984">
        <v>-0.88</v>
      </c>
      <c r="E984">
        <v>0.13</v>
      </c>
    </row>
    <row r="985" spans="1:5" x14ac:dyDescent="0.55000000000000004">
      <c r="A985">
        <v>200803</v>
      </c>
      <c r="B985">
        <v>-0.93</v>
      </c>
      <c r="C985">
        <v>0.79</v>
      </c>
      <c r="D985">
        <v>0.14000000000000001</v>
      </c>
      <c r="E985">
        <v>0.17</v>
      </c>
    </row>
    <row r="986" spans="1:5" x14ac:dyDescent="0.55000000000000004">
      <c r="A986">
        <v>200804</v>
      </c>
      <c r="B986">
        <v>4.5999999999999996</v>
      </c>
      <c r="C986">
        <v>-1.59</v>
      </c>
      <c r="D986">
        <v>-0.96</v>
      </c>
      <c r="E986">
        <v>0.18</v>
      </c>
    </row>
    <row r="987" spans="1:5" x14ac:dyDescent="0.55000000000000004">
      <c r="A987">
        <v>200805</v>
      </c>
      <c r="B987">
        <v>1.86</v>
      </c>
      <c r="C987">
        <v>3.05</v>
      </c>
      <c r="D987">
        <v>-1.45</v>
      </c>
      <c r="E987">
        <v>0.18</v>
      </c>
    </row>
    <row r="988" spans="1:5" x14ac:dyDescent="0.55000000000000004">
      <c r="A988">
        <v>200806</v>
      </c>
      <c r="B988">
        <v>-8.44</v>
      </c>
      <c r="C988">
        <v>1.22</v>
      </c>
      <c r="D988">
        <v>-2.77</v>
      </c>
      <c r="E988">
        <v>0.17</v>
      </c>
    </row>
    <row r="989" spans="1:5" x14ac:dyDescent="0.55000000000000004">
      <c r="A989">
        <v>200807</v>
      </c>
      <c r="B989">
        <v>-0.77</v>
      </c>
      <c r="C989">
        <v>2.4700000000000002</v>
      </c>
      <c r="D989">
        <v>5.27</v>
      </c>
      <c r="E989">
        <v>0.15</v>
      </c>
    </row>
    <row r="990" spans="1:5" x14ac:dyDescent="0.55000000000000004">
      <c r="A990">
        <v>200808</v>
      </c>
      <c r="B990">
        <v>1.53</v>
      </c>
      <c r="C990">
        <v>3.54</v>
      </c>
      <c r="D990">
        <v>1.45</v>
      </c>
      <c r="E990">
        <v>0.13</v>
      </c>
    </row>
    <row r="991" spans="1:5" x14ac:dyDescent="0.55000000000000004">
      <c r="A991">
        <v>200809</v>
      </c>
      <c r="B991">
        <v>-9.24</v>
      </c>
      <c r="C991">
        <v>-1.18</v>
      </c>
      <c r="D991">
        <v>6.07</v>
      </c>
      <c r="E991">
        <v>0.15</v>
      </c>
    </row>
    <row r="992" spans="1:5" x14ac:dyDescent="0.55000000000000004">
      <c r="A992">
        <v>200810</v>
      </c>
      <c r="B992">
        <v>-17.23</v>
      </c>
      <c r="C992">
        <v>-2.52</v>
      </c>
      <c r="D992">
        <v>-2.37</v>
      </c>
      <c r="E992">
        <v>0.08</v>
      </c>
    </row>
    <row r="993" spans="1:5" x14ac:dyDescent="0.55000000000000004">
      <c r="A993">
        <v>200811</v>
      </c>
      <c r="B993">
        <v>-7.86</v>
      </c>
      <c r="C993">
        <v>-2.82</v>
      </c>
      <c r="D993">
        <v>-6.31</v>
      </c>
      <c r="E993">
        <v>0.03</v>
      </c>
    </row>
    <row r="994" spans="1:5" x14ac:dyDescent="0.55000000000000004">
      <c r="A994">
        <v>200812</v>
      </c>
      <c r="B994">
        <v>1.74</v>
      </c>
      <c r="C994">
        <v>3.51</v>
      </c>
      <c r="D994">
        <v>0.14000000000000001</v>
      </c>
      <c r="E994">
        <v>0</v>
      </c>
    </row>
    <row r="995" spans="1:5" x14ac:dyDescent="0.55000000000000004">
      <c r="A995">
        <v>200901</v>
      </c>
      <c r="B995">
        <v>-8.1199999999999992</v>
      </c>
      <c r="C995">
        <v>0.33</v>
      </c>
      <c r="D995">
        <v>-11.12</v>
      </c>
      <c r="E995">
        <v>0</v>
      </c>
    </row>
    <row r="996" spans="1:5" x14ac:dyDescent="0.55000000000000004">
      <c r="A996">
        <v>200902</v>
      </c>
      <c r="B996">
        <v>-10.1</v>
      </c>
      <c r="C996">
        <v>0.23</v>
      </c>
      <c r="D996">
        <v>-7.03</v>
      </c>
      <c r="E996">
        <v>0.01</v>
      </c>
    </row>
    <row r="997" spans="1:5" x14ac:dyDescent="0.55000000000000004">
      <c r="A997">
        <v>200903</v>
      </c>
      <c r="B997">
        <v>8.9499999999999993</v>
      </c>
      <c r="C997">
        <v>0</v>
      </c>
      <c r="D997">
        <v>3.4</v>
      </c>
      <c r="E997">
        <v>0.02</v>
      </c>
    </row>
    <row r="998" spans="1:5" x14ac:dyDescent="0.55000000000000004">
      <c r="A998">
        <v>200904</v>
      </c>
      <c r="B998">
        <v>10.18</v>
      </c>
      <c r="C998">
        <v>5.14</v>
      </c>
      <c r="D998">
        <v>5.21</v>
      </c>
      <c r="E998">
        <v>0.01</v>
      </c>
    </row>
    <row r="999" spans="1:5" x14ac:dyDescent="0.55000000000000004">
      <c r="A999">
        <v>200905</v>
      </c>
      <c r="B999">
        <v>5.21</v>
      </c>
      <c r="C999">
        <v>-2.63</v>
      </c>
      <c r="D999">
        <v>0.49</v>
      </c>
      <c r="E999">
        <v>0</v>
      </c>
    </row>
    <row r="1000" spans="1:5" x14ac:dyDescent="0.55000000000000004">
      <c r="A1000">
        <v>200906</v>
      </c>
      <c r="B1000">
        <v>0.43</v>
      </c>
      <c r="C1000">
        <v>2.63</v>
      </c>
      <c r="D1000">
        <v>-2.62</v>
      </c>
      <c r="E1000">
        <v>0.01</v>
      </c>
    </row>
    <row r="1001" spans="1:5" x14ac:dyDescent="0.55000000000000004">
      <c r="A1001">
        <v>200907</v>
      </c>
      <c r="B1001">
        <v>7.72</v>
      </c>
      <c r="C1001">
        <v>1.9</v>
      </c>
      <c r="D1001">
        <v>4.87</v>
      </c>
      <c r="E1001">
        <v>0.01</v>
      </c>
    </row>
    <row r="1002" spans="1:5" x14ac:dyDescent="0.55000000000000004">
      <c r="A1002">
        <v>200908</v>
      </c>
      <c r="B1002">
        <v>3.33</v>
      </c>
      <c r="C1002">
        <v>-1.1000000000000001</v>
      </c>
      <c r="D1002">
        <v>7.5</v>
      </c>
      <c r="E1002">
        <v>0.01</v>
      </c>
    </row>
    <row r="1003" spans="1:5" x14ac:dyDescent="0.55000000000000004">
      <c r="A1003">
        <v>200909</v>
      </c>
      <c r="B1003">
        <v>4.08</v>
      </c>
      <c r="C1003">
        <v>2.41</v>
      </c>
      <c r="D1003">
        <v>0.89</v>
      </c>
      <c r="E1003">
        <v>0.01</v>
      </c>
    </row>
    <row r="1004" spans="1:5" x14ac:dyDescent="0.55000000000000004">
      <c r="A1004">
        <v>200910</v>
      </c>
      <c r="B1004">
        <v>-2.59</v>
      </c>
      <c r="C1004">
        <v>-4.18</v>
      </c>
      <c r="D1004">
        <v>-4.03</v>
      </c>
      <c r="E1004">
        <v>0</v>
      </c>
    </row>
    <row r="1005" spans="1:5" x14ac:dyDescent="0.55000000000000004">
      <c r="A1005">
        <v>200911</v>
      </c>
      <c r="B1005">
        <v>5.56</v>
      </c>
      <c r="C1005">
        <v>-2.48</v>
      </c>
      <c r="D1005">
        <v>-0.25</v>
      </c>
      <c r="E1005">
        <v>0</v>
      </c>
    </row>
    <row r="1006" spans="1:5" x14ac:dyDescent="0.55000000000000004">
      <c r="A1006">
        <v>200912</v>
      </c>
      <c r="B1006">
        <v>2.75</v>
      </c>
      <c r="C1006">
        <v>6.13</v>
      </c>
      <c r="D1006">
        <v>-0.11</v>
      </c>
      <c r="E1006">
        <v>0.01</v>
      </c>
    </row>
    <row r="1007" spans="1:5" x14ac:dyDescent="0.55000000000000004">
      <c r="A1007">
        <v>201001</v>
      </c>
      <c r="B1007">
        <v>-3.36</v>
      </c>
      <c r="C1007">
        <v>0.37</v>
      </c>
      <c r="D1007">
        <v>0.33</v>
      </c>
      <c r="E1007">
        <v>0</v>
      </c>
    </row>
    <row r="1008" spans="1:5" x14ac:dyDescent="0.55000000000000004">
      <c r="A1008">
        <v>201002</v>
      </c>
      <c r="B1008">
        <v>3.4</v>
      </c>
      <c r="C1008">
        <v>1.19</v>
      </c>
      <c r="D1008">
        <v>3.19</v>
      </c>
      <c r="E1008">
        <v>0</v>
      </c>
    </row>
    <row r="1009" spans="1:5" x14ac:dyDescent="0.55000000000000004">
      <c r="A1009">
        <v>201003</v>
      </c>
      <c r="B1009">
        <v>6.31</v>
      </c>
      <c r="C1009">
        <v>1.44</v>
      </c>
      <c r="D1009">
        <v>2.11</v>
      </c>
      <c r="E1009">
        <v>0.01</v>
      </c>
    </row>
    <row r="1010" spans="1:5" x14ac:dyDescent="0.55000000000000004">
      <c r="A1010">
        <v>201004</v>
      </c>
      <c r="B1010">
        <v>2</v>
      </c>
      <c r="C1010">
        <v>4.8600000000000003</v>
      </c>
      <c r="D1010">
        <v>2.91</v>
      </c>
      <c r="E1010">
        <v>0.01</v>
      </c>
    </row>
    <row r="1011" spans="1:5" x14ac:dyDescent="0.55000000000000004">
      <c r="A1011">
        <v>201005</v>
      </c>
      <c r="B1011">
        <v>-7.89</v>
      </c>
      <c r="C1011">
        <v>0.14000000000000001</v>
      </c>
      <c r="D1011">
        <v>-2.39</v>
      </c>
      <c r="E1011">
        <v>0.01</v>
      </c>
    </row>
    <row r="1012" spans="1:5" x14ac:dyDescent="0.55000000000000004">
      <c r="A1012">
        <v>201006</v>
      </c>
      <c r="B1012">
        <v>-5.57</v>
      </c>
      <c r="C1012">
        <v>-1.84</v>
      </c>
      <c r="D1012">
        <v>-4.5199999999999996</v>
      </c>
      <c r="E1012">
        <v>0.01</v>
      </c>
    </row>
    <row r="1013" spans="1:5" x14ac:dyDescent="0.55000000000000004">
      <c r="A1013">
        <v>201007</v>
      </c>
      <c r="B1013">
        <v>6.93</v>
      </c>
      <c r="C1013">
        <v>0.18</v>
      </c>
      <c r="D1013">
        <v>-0.36</v>
      </c>
      <c r="E1013">
        <v>0.01</v>
      </c>
    </row>
    <row r="1014" spans="1:5" x14ac:dyDescent="0.55000000000000004">
      <c r="A1014">
        <v>201008</v>
      </c>
      <c r="B1014">
        <v>-4.7699999999999996</v>
      </c>
      <c r="C1014">
        <v>-3.02</v>
      </c>
      <c r="D1014">
        <v>-1.9</v>
      </c>
      <c r="E1014">
        <v>0.01</v>
      </c>
    </row>
    <row r="1015" spans="1:5" x14ac:dyDescent="0.55000000000000004">
      <c r="A1015">
        <v>201009</v>
      </c>
      <c r="B1015">
        <v>9.5399999999999991</v>
      </c>
      <c r="C1015">
        <v>3.93</v>
      </c>
      <c r="D1015">
        <v>-3.23</v>
      </c>
      <c r="E1015">
        <v>0.01</v>
      </c>
    </row>
    <row r="1016" spans="1:5" x14ac:dyDescent="0.55000000000000004">
      <c r="A1016">
        <v>201010</v>
      </c>
      <c r="B1016">
        <v>3.88</v>
      </c>
      <c r="C1016">
        <v>1.07</v>
      </c>
      <c r="D1016">
        <v>-2.46</v>
      </c>
      <c r="E1016">
        <v>0.01</v>
      </c>
    </row>
    <row r="1017" spans="1:5" x14ac:dyDescent="0.55000000000000004">
      <c r="A1017">
        <v>201011</v>
      </c>
      <c r="B1017">
        <v>0.6</v>
      </c>
      <c r="C1017">
        <v>3.78</v>
      </c>
      <c r="D1017">
        <v>-0.95</v>
      </c>
      <c r="E1017">
        <v>0.01</v>
      </c>
    </row>
    <row r="1018" spans="1:5" x14ac:dyDescent="0.55000000000000004">
      <c r="A1018">
        <v>201012</v>
      </c>
      <c r="B1018">
        <v>6.82</v>
      </c>
      <c r="C1018">
        <v>0.68</v>
      </c>
      <c r="D1018">
        <v>3.64</v>
      </c>
      <c r="E1018">
        <v>0.01</v>
      </c>
    </row>
    <row r="1019" spans="1:5" x14ac:dyDescent="0.55000000000000004">
      <c r="A1019">
        <v>201101</v>
      </c>
      <c r="B1019">
        <v>1.99</v>
      </c>
      <c r="C1019">
        <v>-2.52</v>
      </c>
      <c r="D1019">
        <v>0.82</v>
      </c>
      <c r="E1019">
        <v>0.01</v>
      </c>
    </row>
    <row r="1020" spans="1:5" x14ac:dyDescent="0.55000000000000004">
      <c r="A1020">
        <v>201102</v>
      </c>
      <c r="B1020">
        <v>3.49</v>
      </c>
      <c r="C1020">
        <v>1.53</v>
      </c>
      <c r="D1020">
        <v>1.29</v>
      </c>
      <c r="E1020">
        <v>0.01</v>
      </c>
    </row>
    <row r="1021" spans="1:5" x14ac:dyDescent="0.55000000000000004">
      <c r="A1021">
        <v>201103</v>
      </c>
      <c r="B1021">
        <v>0.46</v>
      </c>
      <c r="C1021">
        <v>2.58</v>
      </c>
      <c r="D1021">
        <v>-1.76</v>
      </c>
      <c r="E1021">
        <v>0.01</v>
      </c>
    </row>
    <row r="1022" spans="1:5" x14ac:dyDescent="0.55000000000000004">
      <c r="A1022">
        <v>201104</v>
      </c>
      <c r="B1022">
        <v>2.9</v>
      </c>
      <c r="C1022">
        <v>-0.37</v>
      </c>
      <c r="D1022">
        <v>-2.4300000000000002</v>
      </c>
      <c r="E1022">
        <v>0</v>
      </c>
    </row>
    <row r="1023" spans="1:5" x14ac:dyDescent="0.55000000000000004">
      <c r="A1023">
        <v>201105</v>
      </c>
      <c r="B1023">
        <v>-1.27</v>
      </c>
      <c r="C1023">
        <v>-0.57999999999999996</v>
      </c>
      <c r="D1023">
        <v>-2.0499999999999998</v>
      </c>
      <c r="E1023">
        <v>0</v>
      </c>
    </row>
    <row r="1024" spans="1:5" x14ac:dyDescent="0.55000000000000004">
      <c r="A1024">
        <v>201106</v>
      </c>
      <c r="B1024">
        <v>-1.75</v>
      </c>
      <c r="C1024">
        <v>-0.11</v>
      </c>
      <c r="D1024">
        <v>-0.42</v>
      </c>
      <c r="E1024">
        <v>0</v>
      </c>
    </row>
    <row r="1025" spans="1:5" x14ac:dyDescent="0.55000000000000004">
      <c r="A1025">
        <v>201107</v>
      </c>
      <c r="B1025">
        <v>-2.35</v>
      </c>
      <c r="C1025">
        <v>-1.37</v>
      </c>
      <c r="D1025">
        <v>-0.88</v>
      </c>
      <c r="E1025">
        <v>0</v>
      </c>
    </row>
    <row r="1026" spans="1:5" x14ac:dyDescent="0.55000000000000004">
      <c r="A1026">
        <v>201108</v>
      </c>
      <c r="B1026">
        <v>-5.99</v>
      </c>
      <c r="C1026">
        <v>-3.03</v>
      </c>
      <c r="D1026">
        <v>-2.56</v>
      </c>
      <c r="E1026">
        <v>0.01</v>
      </c>
    </row>
    <row r="1027" spans="1:5" x14ac:dyDescent="0.55000000000000004">
      <c r="A1027">
        <v>201109</v>
      </c>
      <c r="B1027">
        <v>-7.59</v>
      </c>
      <c r="C1027">
        <v>-3.35</v>
      </c>
      <c r="D1027">
        <v>-1.71</v>
      </c>
      <c r="E1027">
        <v>0</v>
      </c>
    </row>
    <row r="1028" spans="1:5" x14ac:dyDescent="0.55000000000000004">
      <c r="A1028">
        <v>201110</v>
      </c>
      <c r="B1028">
        <v>11.35</v>
      </c>
      <c r="C1028">
        <v>3.32</v>
      </c>
      <c r="D1028">
        <v>0.13</v>
      </c>
      <c r="E1028">
        <v>0</v>
      </c>
    </row>
    <row r="1029" spans="1:5" x14ac:dyDescent="0.55000000000000004">
      <c r="A1029">
        <v>201111</v>
      </c>
      <c r="B1029">
        <v>-0.28000000000000003</v>
      </c>
      <c r="C1029">
        <v>-0.14000000000000001</v>
      </c>
      <c r="D1029">
        <v>-0.48</v>
      </c>
      <c r="E1029">
        <v>0</v>
      </c>
    </row>
    <row r="1030" spans="1:5" x14ac:dyDescent="0.55000000000000004">
      <c r="A1030">
        <v>201112</v>
      </c>
      <c r="B1030">
        <v>0.74</v>
      </c>
      <c r="C1030">
        <v>-0.66</v>
      </c>
      <c r="D1030">
        <v>1.68</v>
      </c>
      <c r="E1030">
        <v>0</v>
      </c>
    </row>
    <row r="1031" spans="1:5" x14ac:dyDescent="0.55000000000000004">
      <c r="A1031">
        <v>201201</v>
      </c>
      <c r="B1031">
        <v>5.05</v>
      </c>
      <c r="C1031">
        <v>2.1</v>
      </c>
      <c r="D1031">
        <v>-0.9</v>
      </c>
      <c r="E1031">
        <v>0</v>
      </c>
    </row>
    <row r="1032" spans="1:5" x14ac:dyDescent="0.55000000000000004">
      <c r="A1032">
        <v>201202</v>
      </c>
      <c r="B1032">
        <v>4.42</v>
      </c>
      <c r="C1032">
        <v>-1.84</v>
      </c>
      <c r="D1032">
        <v>0.46</v>
      </c>
      <c r="E1032">
        <v>0</v>
      </c>
    </row>
    <row r="1033" spans="1:5" x14ac:dyDescent="0.55000000000000004">
      <c r="A1033">
        <v>201203</v>
      </c>
      <c r="B1033">
        <v>3.11</v>
      </c>
      <c r="C1033">
        <v>-0.68</v>
      </c>
      <c r="D1033">
        <v>1.21</v>
      </c>
      <c r="E1033">
        <v>0</v>
      </c>
    </row>
    <row r="1034" spans="1:5" x14ac:dyDescent="0.55000000000000004">
      <c r="A1034">
        <v>201204</v>
      </c>
      <c r="B1034">
        <v>-0.85</v>
      </c>
      <c r="C1034">
        <v>-0.39</v>
      </c>
      <c r="D1034">
        <v>-0.77</v>
      </c>
      <c r="E1034">
        <v>0</v>
      </c>
    </row>
    <row r="1035" spans="1:5" x14ac:dyDescent="0.55000000000000004">
      <c r="A1035">
        <v>201205</v>
      </c>
      <c r="B1035">
        <v>-6.19</v>
      </c>
      <c r="C1035">
        <v>0.16</v>
      </c>
      <c r="D1035">
        <v>-1.04</v>
      </c>
      <c r="E1035">
        <v>0.01</v>
      </c>
    </row>
    <row r="1036" spans="1:5" x14ac:dyDescent="0.55000000000000004">
      <c r="A1036">
        <v>201206</v>
      </c>
      <c r="B1036">
        <v>3.89</v>
      </c>
      <c r="C1036">
        <v>0.78</v>
      </c>
      <c r="D1036">
        <v>0.57999999999999996</v>
      </c>
      <c r="E1036">
        <v>0</v>
      </c>
    </row>
    <row r="1037" spans="1:5" x14ac:dyDescent="0.55000000000000004">
      <c r="A1037">
        <v>201207</v>
      </c>
      <c r="B1037">
        <v>0.79</v>
      </c>
      <c r="C1037">
        <v>-2.62</v>
      </c>
      <c r="D1037">
        <v>-0.05</v>
      </c>
      <c r="E1037">
        <v>0</v>
      </c>
    </row>
    <row r="1038" spans="1:5" x14ac:dyDescent="0.55000000000000004">
      <c r="A1038">
        <v>201208</v>
      </c>
      <c r="B1038">
        <v>2.5499999999999998</v>
      </c>
      <c r="C1038">
        <v>0.47</v>
      </c>
      <c r="D1038">
        <v>1.1200000000000001</v>
      </c>
      <c r="E1038">
        <v>0.01</v>
      </c>
    </row>
    <row r="1039" spans="1:5" x14ac:dyDescent="0.55000000000000004">
      <c r="A1039">
        <v>201209</v>
      </c>
      <c r="B1039">
        <v>2.73</v>
      </c>
      <c r="C1039">
        <v>0.49</v>
      </c>
      <c r="D1039">
        <v>1.56</v>
      </c>
      <c r="E1039">
        <v>0.01</v>
      </c>
    </row>
    <row r="1040" spans="1:5" x14ac:dyDescent="0.55000000000000004">
      <c r="A1040">
        <v>201210</v>
      </c>
      <c r="B1040">
        <v>-1.76</v>
      </c>
      <c r="C1040">
        <v>-1.0900000000000001</v>
      </c>
      <c r="D1040">
        <v>3.61</v>
      </c>
      <c r="E1040">
        <v>0.01</v>
      </c>
    </row>
    <row r="1041" spans="1:5" x14ac:dyDescent="0.55000000000000004">
      <c r="A1041">
        <v>201211</v>
      </c>
      <c r="B1041">
        <v>0.78</v>
      </c>
      <c r="C1041">
        <v>0.53</v>
      </c>
      <c r="D1041">
        <v>-0.83</v>
      </c>
      <c r="E1041">
        <v>0.01</v>
      </c>
    </row>
    <row r="1042" spans="1:5" x14ac:dyDescent="0.55000000000000004">
      <c r="A1042">
        <v>201212</v>
      </c>
      <c r="B1042">
        <v>1.18</v>
      </c>
      <c r="C1042">
        <v>1.45</v>
      </c>
      <c r="D1042">
        <v>3.53</v>
      </c>
      <c r="E1042">
        <v>0.01</v>
      </c>
    </row>
    <row r="1043" spans="1:5" x14ac:dyDescent="0.55000000000000004">
      <c r="A1043">
        <v>201301</v>
      </c>
      <c r="B1043">
        <v>5.57</v>
      </c>
      <c r="C1043">
        <v>0.36</v>
      </c>
      <c r="D1043">
        <v>0.98</v>
      </c>
      <c r="E1043">
        <v>0</v>
      </c>
    </row>
    <row r="1044" spans="1:5" x14ac:dyDescent="0.55000000000000004">
      <c r="A1044">
        <v>201302</v>
      </c>
      <c r="B1044">
        <v>1.29</v>
      </c>
      <c r="C1044">
        <v>-0.42</v>
      </c>
      <c r="D1044">
        <v>0.13</v>
      </c>
      <c r="E1044">
        <v>0</v>
      </c>
    </row>
    <row r="1045" spans="1:5" x14ac:dyDescent="0.55000000000000004">
      <c r="A1045">
        <v>201303</v>
      </c>
      <c r="B1045">
        <v>4.03</v>
      </c>
      <c r="C1045">
        <v>0.75</v>
      </c>
      <c r="D1045">
        <v>-0.23</v>
      </c>
      <c r="E1045">
        <v>0</v>
      </c>
    </row>
    <row r="1046" spans="1:5" x14ac:dyDescent="0.55000000000000004">
      <c r="A1046">
        <v>201304</v>
      </c>
      <c r="B1046">
        <v>1.55</v>
      </c>
      <c r="C1046">
        <v>-2.4</v>
      </c>
      <c r="D1046">
        <v>0.53</v>
      </c>
      <c r="E1046">
        <v>0</v>
      </c>
    </row>
    <row r="1047" spans="1:5" x14ac:dyDescent="0.55000000000000004">
      <c r="A1047">
        <v>201305</v>
      </c>
      <c r="B1047">
        <v>2.8</v>
      </c>
      <c r="C1047">
        <v>1.66</v>
      </c>
      <c r="D1047">
        <v>2.61</v>
      </c>
      <c r="E1047">
        <v>0</v>
      </c>
    </row>
    <row r="1048" spans="1:5" x14ac:dyDescent="0.55000000000000004">
      <c r="A1048">
        <v>201306</v>
      </c>
      <c r="B1048">
        <v>-1.2</v>
      </c>
      <c r="C1048">
        <v>1.1599999999999999</v>
      </c>
      <c r="D1048">
        <v>-0.09</v>
      </c>
      <c r="E1048">
        <v>0</v>
      </c>
    </row>
    <row r="1049" spans="1:5" x14ac:dyDescent="0.55000000000000004">
      <c r="A1049">
        <v>201307</v>
      </c>
      <c r="B1049">
        <v>5.65</v>
      </c>
      <c r="C1049">
        <v>1.86</v>
      </c>
      <c r="D1049">
        <v>0.56000000000000005</v>
      </c>
      <c r="E1049">
        <v>0</v>
      </c>
    </row>
    <row r="1050" spans="1:5" x14ac:dyDescent="0.55000000000000004">
      <c r="A1050">
        <v>201308</v>
      </c>
      <c r="B1050">
        <v>-2.71</v>
      </c>
      <c r="C1050">
        <v>0.28999999999999998</v>
      </c>
      <c r="D1050">
        <v>-2.66</v>
      </c>
      <c r="E1050">
        <v>0</v>
      </c>
    </row>
    <row r="1051" spans="1:5" x14ac:dyDescent="0.55000000000000004">
      <c r="A1051">
        <v>201309</v>
      </c>
      <c r="B1051">
        <v>3.77</v>
      </c>
      <c r="C1051">
        <v>2.89</v>
      </c>
      <c r="D1051">
        <v>-1.1499999999999999</v>
      </c>
      <c r="E1051">
        <v>0</v>
      </c>
    </row>
    <row r="1052" spans="1:5" x14ac:dyDescent="0.55000000000000004">
      <c r="A1052">
        <v>201310</v>
      </c>
      <c r="B1052">
        <v>4.18</v>
      </c>
      <c r="C1052">
        <v>-1.53</v>
      </c>
      <c r="D1052">
        <v>1.21</v>
      </c>
      <c r="E1052">
        <v>0</v>
      </c>
    </row>
    <row r="1053" spans="1:5" x14ac:dyDescent="0.55000000000000004">
      <c r="A1053">
        <v>201311</v>
      </c>
      <c r="B1053">
        <v>3.13</v>
      </c>
      <c r="C1053">
        <v>1.19</v>
      </c>
      <c r="D1053">
        <v>0.28999999999999998</v>
      </c>
      <c r="E1053">
        <v>0</v>
      </c>
    </row>
    <row r="1054" spans="1:5" x14ac:dyDescent="0.55000000000000004">
      <c r="A1054">
        <v>201312</v>
      </c>
      <c r="B1054">
        <v>2.81</v>
      </c>
      <c r="C1054">
        <v>-0.59</v>
      </c>
      <c r="D1054">
        <v>-0.05</v>
      </c>
      <c r="E1054">
        <v>0</v>
      </c>
    </row>
    <row r="1055" spans="1:5" x14ac:dyDescent="0.55000000000000004">
      <c r="A1055">
        <v>201401</v>
      </c>
      <c r="B1055">
        <v>-3.32</v>
      </c>
      <c r="C1055">
        <v>0.87</v>
      </c>
      <c r="D1055">
        <v>-2.02</v>
      </c>
      <c r="E1055">
        <v>0</v>
      </c>
    </row>
    <row r="1056" spans="1:5" x14ac:dyDescent="0.55000000000000004">
      <c r="A1056">
        <v>201402</v>
      </c>
      <c r="B1056">
        <v>4.6500000000000004</v>
      </c>
      <c r="C1056">
        <v>0.31</v>
      </c>
      <c r="D1056">
        <v>-0.36</v>
      </c>
      <c r="E1056">
        <v>0</v>
      </c>
    </row>
    <row r="1057" spans="1:5" x14ac:dyDescent="0.55000000000000004">
      <c r="A1057">
        <v>201403</v>
      </c>
      <c r="B1057">
        <v>0.43</v>
      </c>
      <c r="C1057">
        <v>-1.85</v>
      </c>
      <c r="D1057">
        <v>4.9000000000000004</v>
      </c>
      <c r="E1057">
        <v>0</v>
      </c>
    </row>
    <row r="1058" spans="1:5" x14ac:dyDescent="0.55000000000000004">
      <c r="A1058">
        <v>201404</v>
      </c>
      <c r="B1058">
        <v>-0.19</v>
      </c>
      <c r="C1058">
        <v>-4.21</v>
      </c>
      <c r="D1058">
        <v>1.1200000000000001</v>
      </c>
      <c r="E1058">
        <v>0</v>
      </c>
    </row>
    <row r="1059" spans="1:5" x14ac:dyDescent="0.55000000000000004">
      <c r="A1059">
        <v>201405</v>
      </c>
      <c r="B1059">
        <v>2.06</v>
      </c>
      <c r="C1059">
        <v>-1.9</v>
      </c>
      <c r="D1059">
        <v>-0.12</v>
      </c>
      <c r="E1059">
        <v>0</v>
      </c>
    </row>
    <row r="1060" spans="1:5" x14ac:dyDescent="0.55000000000000004">
      <c r="A1060">
        <v>201406</v>
      </c>
      <c r="B1060">
        <v>2.61</v>
      </c>
      <c r="C1060">
        <v>3.08</v>
      </c>
      <c r="D1060">
        <v>-0.67</v>
      </c>
      <c r="E1060">
        <v>0</v>
      </c>
    </row>
    <row r="1061" spans="1:5" x14ac:dyDescent="0.55000000000000004">
      <c r="A1061">
        <v>201407</v>
      </c>
      <c r="B1061">
        <v>-2.04</v>
      </c>
      <c r="C1061">
        <v>-4.2699999999999996</v>
      </c>
      <c r="D1061">
        <v>0.02</v>
      </c>
      <c r="E1061">
        <v>0</v>
      </c>
    </row>
    <row r="1062" spans="1:5" x14ac:dyDescent="0.55000000000000004">
      <c r="A1062">
        <v>201408</v>
      </c>
      <c r="B1062">
        <v>4.24</v>
      </c>
      <c r="C1062">
        <v>0.36</v>
      </c>
      <c r="D1062">
        <v>-0.42</v>
      </c>
      <c r="E1062">
        <v>0</v>
      </c>
    </row>
    <row r="1063" spans="1:5" x14ac:dyDescent="0.55000000000000004">
      <c r="A1063">
        <v>201409</v>
      </c>
      <c r="B1063">
        <v>-1.97</v>
      </c>
      <c r="C1063">
        <v>-3.73</v>
      </c>
      <c r="D1063">
        <v>-1.38</v>
      </c>
      <c r="E1063">
        <v>0</v>
      </c>
    </row>
    <row r="1064" spans="1:5" x14ac:dyDescent="0.55000000000000004">
      <c r="A1064">
        <v>201410</v>
      </c>
      <c r="B1064">
        <v>2.52</v>
      </c>
      <c r="C1064">
        <v>4.28</v>
      </c>
      <c r="D1064">
        <v>-1.8</v>
      </c>
      <c r="E1064">
        <v>0</v>
      </c>
    </row>
    <row r="1065" spans="1:5" x14ac:dyDescent="0.55000000000000004">
      <c r="A1065">
        <v>201411</v>
      </c>
      <c r="B1065">
        <v>2.5499999999999998</v>
      </c>
      <c r="C1065">
        <v>-2.04</v>
      </c>
      <c r="D1065">
        <v>-3.07</v>
      </c>
      <c r="E1065">
        <v>0</v>
      </c>
    </row>
    <row r="1066" spans="1:5" x14ac:dyDescent="0.55000000000000004">
      <c r="A1066">
        <v>201412</v>
      </c>
      <c r="B1066">
        <v>-0.06</v>
      </c>
      <c r="C1066">
        <v>2.48</v>
      </c>
      <c r="D1066">
        <v>2.23</v>
      </c>
      <c r="E1066">
        <v>0</v>
      </c>
    </row>
    <row r="1067" spans="1:5" x14ac:dyDescent="0.55000000000000004">
      <c r="A1067">
        <v>201501</v>
      </c>
      <c r="B1067">
        <v>-3.11</v>
      </c>
      <c r="C1067">
        <v>-0.51</v>
      </c>
      <c r="D1067">
        <v>-3.56</v>
      </c>
      <c r="E1067">
        <v>0</v>
      </c>
    </row>
    <row r="1068" spans="1:5" x14ac:dyDescent="0.55000000000000004">
      <c r="A1068">
        <v>201502</v>
      </c>
      <c r="B1068">
        <v>6.14</v>
      </c>
      <c r="C1068">
        <v>0.52</v>
      </c>
      <c r="D1068">
        <v>-1.81</v>
      </c>
      <c r="E1068">
        <v>0</v>
      </c>
    </row>
    <row r="1069" spans="1:5" x14ac:dyDescent="0.55000000000000004">
      <c r="A1069">
        <v>201503</v>
      </c>
      <c r="B1069">
        <v>-1.1200000000000001</v>
      </c>
      <c r="C1069">
        <v>3.02</v>
      </c>
      <c r="D1069">
        <v>-0.41</v>
      </c>
      <c r="E1069">
        <v>0</v>
      </c>
    </row>
    <row r="1070" spans="1:5" x14ac:dyDescent="0.55000000000000004">
      <c r="A1070">
        <v>201504</v>
      </c>
      <c r="B1070">
        <v>0.59</v>
      </c>
      <c r="C1070">
        <v>-3.04</v>
      </c>
      <c r="D1070">
        <v>1.88</v>
      </c>
      <c r="E1070">
        <v>0</v>
      </c>
    </row>
    <row r="1071" spans="1:5" x14ac:dyDescent="0.55000000000000004">
      <c r="A1071">
        <v>201505</v>
      </c>
      <c r="B1071">
        <v>1.36</v>
      </c>
      <c r="C1071">
        <v>0.89</v>
      </c>
      <c r="D1071">
        <v>-1.1000000000000001</v>
      </c>
      <c r="E1071">
        <v>0</v>
      </c>
    </row>
    <row r="1072" spans="1:5" x14ac:dyDescent="0.55000000000000004">
      <c r="A1072">
        <v>201506</v>
      </c>
      <c r="B1072">
        <v>-1.53</v>
      </c>
      <c r="C1072">
        <v>2.85</v>
      </c>
      <c r="D1072">
        <v>-0.74</v>
      </c>
      <c r="E1072">
        <v>0</v>
      </c>
    </row>
    <row r="1073" spans="1:5" x14ac:dyDescent="0.55000000000000004">
      <c r="A1073">
        <v>201507</v>
      </c>
      <c r="B1073">
        <v>1.54</v>
      </c>
      <c r="C1073">
        <v>-4.09</v>
      </c>
      <c r="D1073">
        <v>-4.21</v>
      </c>
      <c r="E1073">
        <v>0</v>
      </c>
    </row>
    <row r="1074" spans="1:5" x14ac:dyDescent="0.55000000000000004">
      <c r="A1074">
        <v>201508</v>
      </c>
      <c r="B1074">
        <v>-6.04</v>
      </c>
      <c r="C1074">
        <v>0.44</v>
      </c>
      <c r="D1074">
        <v>2.73</v>
      </c>
      <c r="E1074">
        <v>0</v>
      </c>
    </row>
    <row r="1075" spans="1:5" x14ac:dyDescent="0.55000000000000004">
      <c r="A1075">
        <v>201509</v>
      </c>
      <c r="B1075">
        <v>-3.07</v>
      </c>
      <c r="C1075">
        <v>-2.61</v>
      </c>
      <c r="D1075">
        <v>0.39</v>
      </c>
      <c r="E1075">
        <v>0</v>
      </c>
    </row>
    <row r="1076" spans="1:5" x14ac:dyDescent="0.55000000000000004">
      <c r="A1076">
        <v>201510</v>
      </c>
      <c r="B1076">
        <v>7.75</v>
      </c>
      <c r="C1076">
        <v>-1.98</v>
      </c>
      <c r="D1076">
        <v>-0.25</v>
      </c>
      <c r="E1076">
        <v>0</v>
      </c>
    </row>
    <row r="1077" spans="1:5" x14ac:dyDescent="0.55000000000000004">
      <c r="A1077">
        <v>201511</v>
      </c>
      <c r="B1077">
        <v>0.56000000000000005</v>
      </c>
      <c r="C1077">
        <v>3.68</v>
      </c>
      <c r="D1077">
        <v>-0.49</v>
      </c>
      <c r="E1077">
        <v>0</v>
      </c>
    </row>
    <row r="1078" spans="1:5" x14ac:dyDescent="0.55000000000000004">
      <c r="A1078">
        <v>201512</v>
      </c>
      <c r="B1078">
        <v>-2.17</v>
      </c>
      <c r="C1078">
        <v>-2.86</v>
      </c>
      <c r="D1078">
        <v>-2.4500000000000002</v>
      </c>
      <c r="E1078">
        <v>0.01</v>
      </c>
    </row>
    <row r="1079" spans="1:5" x14ac:dyDescent="0.55000000000000004">
      <c r="A1079">
        <v>201601</v>
      </c>
      <c r="B1079">
        <v>-5.77</v>
      </c>
      <c r="C1079">
        <v>-3.36</v>
      </c>
      <c r="D1079">
        <v>2.0099999999999998</v>
      </c>
      <c r="E1079">
        <v>0.01</v>
      </c>
    </row>
    <row r="1080" spans="1:5" x14ac:dyDescent="0.55000000000000004">
      <c r="A1080">
        <v>201602</v>
      </c>
      <c r="B1080">
        <v>-0.08</v>
      </c>
      <c r="C1080">
        <v>0.83</v>
      </c>
      <c r="D1080">
        <v>-0.59</v>
      </c>
      <c r="E1080">
        <v>0.02</v>
      </c>
    </row>
    <row r="1081" spans="1:5" x14ac:dyDescent="0.55000000000000004">
      <c r="A1081">
        <v>201603</v>
      </c>
      <c r="B1081">
        <v>6.96</v>
      </c>
      <c r="C1081">
        <v>0.82</v>
      </c>
      <c r="D1081">
        <v>1.1100000000000001</v>
      </c>
      <c r="E1081">
        <v>0.02</v>
      </c>
    </row>
    <row r="1082" spans="1:5" x14ac:dyDescent="0.55000000000000004">
      <c r="A1082">
        <v>201604</v>
      </c>
      <c r="B1082">
        <v>0.92</v>
      </c>
      <c r="C1082">
        <v>0.69</v>
      </c>
      <c r="D1082">
        <v>3.28</v>
      </c>
      <c r="E1082">
        <v>0.01</v>
      </c>
    </row>
    <row r="1083" spans="1:5" x14ac:dyDescent="0.55000000000000004">
      <c r="A1083">
        <v>201605</v>
      </c>
      <c r="B1083">
        <v>1.78</v>
      </c>
      <c r="C1083">
        <v>-0.27</v>
      </c>
      <c r="D1083">
        <v>-1.6</v>
      </c>
      <c r="E1083">
        <v>0.01</v>
      </c>
    </row>
    <row r="1084" spans="1:5" x14ac:dyDescent="0.55000000000000004">
      <c r="A1084">
        <v>201606</v>
      </c>
      <c r="B1084">
        <v>-0.05</v>
      </c>
      <c r="C1084">
        <v>0.64</v>
      </c>
      <c r="D1084">
        <v>-1.4</v>
      </c>
      <c r="E1084">
        <v>0.02</v>
      </c>
    </row>
    <row r="1085" spans="1:5" x14ac:dyDescent="0.55000000000000004">
      <c r="A1085">
        <v>201607</v>
      </c>
      <c r="B1085">
        <v>3.95</v>
      </c>
      <c r="C1085">
        <v>2.6</v>
      </c>
      <c r="D1085">
        <v>-1.23</v>
      </c>
      <c r="E1085">
        <v>0.02</v>
      </c>
    </row>
    <row r="1086" spans="1:5" x14ac:dyDescent="0.55000000000000004">
      <c r="A1086">
        <v>201608</v>
      </c>
      <c r="B1086">
        <v>0.5</v>
      </c>
      <c r="C1086">
        <v>1.1299999999999999</v>
      </c>
      <c r="D1086">
        <v>3.31</v>
      </c>
      <c r="E1086">
        <v>0.02</v>
      </c>
    </row>
    <row r="1087" spans="1:5" x14ac:dyDescent="0.55000000000000004">
      <c r="A1087">
        <v>201609</v>
      </c>
      <c r="B1087">
        <v>0.25</v>
      </c>
      <c r="C1087">
        <v>2.04</v>
      </c>
      <c r="D1087">
        <v>-1.21</v>
      </c>
      <c r="E1087">
        <v>0.02</v>
      </c>
    </row>
    <row r="1088" spans="1:5" x14ac:dyDescent="0.55000000000000004">
      <c r="A1088">
        <v>201610</v>
      </c>
      <c r="B1088">
        <v>-2.02</v>
      </c>
      <c r="C1088">
        <v>-4.43</v>
      </c>
      <c r="D1088">
        <v>4.07</v>
      </c>
      <c r="E1088">
        <v>0.02</v>
      </c>
    </row>
    <row r="1089" spans="1:5" x14ac:dyDescent="0.55000000000000004">
      <c r="A1089">
        <v>201611</v>
      </c>
      <c r="B1089">
        <v>4.8600000000000003</v>
      </c>
      <c r="C1089">
        <v>5.47</v>
      </c>
      <c r="D1089">
        <v>8.2200000000000006</v>
      </c>
      <c r="E1089">
        <v>0.01</v>
      </c>
    </row>
    <row r="1090" spans="1:5" x14ac:dyDescent="0.55000000000000004">
      <c r="A1090">
        <v>201612</v>
      </c>
      <c r="B1090">
        <v>1.82</v>
      </c>
      <c r="C1090">
        <v>0.11</v>
      </c>
      <c r="D1090">
        <v>3.51</v>
      </c>
      <c r="E1090">
        <v>0.03</v>
      </c>
    </row>
    <row r="1091" spans="1:5" x14ac:dyDescent="0.55000000000000004">
      <c r="A1091">
        <v>201701</v>
      </c>
      <c r="B1091">
        <v>1.94</v>
      </c>
      <c r="C1091">
        <v>-1.06</v>
      </c>
      <c r="D1091">
        <v>-2.81</v>
      </c>
      <c r="E1091">
        <v>0.04</v>
      </c>
    </row>
    <row r="1092" spans="1:5" x14ac:dyDescent="0.55000000000000004">
      <c r="A1092">
        <v>201702</v>
      </c>
      <c r="B1092">
        <v>3.57</v>
      </c>
      <c r="C1092">
        <v>-2.0099999999999998</v>
      </c>
      <c r="D1092">
        <v>-1.79</v>
      </c>
      <c r="E1092">
        <v>0.04</v>
      </c>
    </row>
    <row r="1093" spans="1:5" x14ac:dyDescent="0.55000000000000004">
      <c r="A1093">
        <v>201703</v>
      </c>
      <c r="B1093">
        <v>0.17</v>
      </c>
      <c r="C1093">
        <v>1.17</v>
      </c>
      <c r="D1093">
        <v>-3.33</v>
      </c>
      <c r="E1093">
        <v>0.03</v>
      </c>
    </row>
    <row r="1094" spans="1:5" x14ac:dyDescent="0.55000000000000004">
      <c r="A1094">
        <v>201704</v>
      </c>
      <c r="B1094">
        <v>1.0900000000000001</v>
      </c>
      <c r="C1094">
        <v>0.72</v>
      </c>
      <c r="D1094">
        <v>-2.11</v>
      </c>
      <c r="E1094">
        <v>0.05</v>
      </c>
    </row>
    <row r="1095" spans="1:5" x14ac:dyDescent="0.55000000000000004">
      <c r="A1095">
        <v>201705</v>
      </c>
      <c r="B1095">
        <v>1.06</v>
      </c>
      <c r="C1095">
        <v>-2.61</v>
      </c>
      <c r="D1095">
        <v>-3.67</v>
      </c>
      <c r="E1095">
        <v>0.06</v>
      </c>
    </row>
    <row r="1096" spans="1:5" x14ac:dyDescent="0.55000000000000004">
      <c r="A1096">
        <v>201706</v>
      </c>
      <c r="B1096">
        <v>0.78</v>
      </c>
      <c r="C1096">
        <v>2.15</v>
      </c>
      <c r="D1096">
        <v>1.45</v>
      </c>
      <c r="E1096">
        <v>0.06</v>
      </c>
    </row>
    <row r="1097" spans="1:5" x14ac:dyDescent="0.55000000000000004">
      <c r="A1097">
        <v>201707</v>
      </c>
      <c r="B1097">
        <v>1.87</v>
      </c>
      <c r="C1097">
        <v>-1.47</v>
      </c>
      <c r="D1097">
        <v>-0.36</v>
      </c>
      <c r="E1097">
        <v>7.0000000000000007E-2</v>
      </c>
    </row>
    <row r="1098" spans="1:5" x14ac:dyDescent="0.55000000000000004">
      <c r="A1098">
        <v>201708</v>
      </c>
      <c r="B1098">
        <v>0.16</v>
      </c>
      <c r="C1098">
        <v>-1.62</v>
      </c>
      <c r="D1098">
        <v>-2.19</v>
      </c>
      <c r="E1098">
        <v>0.09</v>
      </c>
    </row>
    <row r="1099" spans="1:5" x14ac:dyDescent="0.55000000000000004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55000000000000004">
      <c r="A1100">
        <v>201710</v>
      </c>
      <c r="B1100">
        <v>2.25</v>
      </c>
      <c r="C1100">
        <v>-1.95</v>
      </c>
      <c r="D1100">
        <v>0.12</v>
      </c>
      <c r="E1100">
        <v>0.09</v>
      </c>
    </row>
    <row r="1101" spans="1:5" x14ac:dyDescent="0.55000000000000004">
      <c r="A1101">
        <v>201711</v>
      </c>
      <c r="B1101">
        <v>3.12</v>
      </c>
      <c r="C1101">
        <v>-0.57999999999999996</v>
      </c>
      <c r="D1101">
        <v>-0.09</v>
      </c>
      <c r="E1101">
        <v>0.08</v>
      </c>
    </row>
    <row r="1102" spans="1:5" x14ac:dyDescent="0.55000000000000004">
      <c r="A1102">
        <v>201712</v>
      </c>
      <c r="B1102">
        <v>1.06</v>
      </c>
      <c r="C1102">
        <v>-1.29</v>
      </c>
      <c r="D1102">
        <v>0.17</v>
      </c>
      <c r="E1102">
        <v>0.09</v>
      </c>
    </row>
    <row r="1103" spans="1:5" x14ac:dyDescent="0.55000000000000004">
      <c r="A1103">
        <v>201801</v>
      </c>
      <c r="B1103">
        <v>5.58</v>
      </c>
      <c r="C1103">
        <v>-3.09</v>
      </c>
      <c r="D1103">
        <v>-1.32</v>
      </c>
      <c r="E1103">
        <v>0.11</v>
      </c>
    </row>
    <row r="1104" spans="1:5" x14ac:dyDescent="0.55000000000000004">
      <c r="A1104">
        <v>201802</v>
      </c>
      <c r="B1104">
        <v>-3.65</v>
      </c>
      <c r="C1104">
        <v>0.3</v>
      </c>
      <c r="D1104">
        <v>-1.01</v>
      </c>
      <c r="E1104">
        <v>0.11</v>
      </c>
    </row>
    <row r="1105" spans="1:5" x14ac:dyDescent="0.55000000000000004">
      <c r="A1105">
        <v>201803</v>
      </c>
      <c r="B1105">
        <v>-2.35</v>
      </c>
      <c r="C1105">
        <v>4.05</v>
      </c>
      <c r="D1105">
        <v>-0.12</v>
      </c>
      <c r="E1105">
        <v>0.12</v>
      </c>
    </row>
    <row r="1106" spans="1:5" x14ac:dyDescent="0.55000000000000004">
      <c r="A1106">
        <v>201804</v>
      </c>
      <c r="B1106">
        <v>0.28999999999999998</v>
      </c>
      <c r="C1106">
        <v>1.1299999999999999</v>
      </c>
      <c r="D1106">
        <v>0.5</v>
      </c>
      <c r="E1106">
        <v>0.14000000000000001</v>
      </c>
    </row>
    <row r="1107" spans="1:5" x14ac:dyDescent="0.55000000000000004">
      <c r="A1107">
        <v>201805</v>
      </c>
      <c r="B1107">
        <v>2.65</v>
      </c>
      <c r="C1107">
        <v>5.28</v>
      </c>
      <c r="D1107">
        <v>-3.15</v>
      </c>
      <c r="E1107">
        <v>0.14000000000000001</v>
      </c>
    </row>
    <row r="1108" spans="1:5" x14ac:dyDescent="0.55000000000000004">
      <c r="A1108">
        <v>201806</v>
      </c>
      <c r="B1108">
        <v>0.48</v>
      </c>
      <c r="C1108">
        <v>1.19</v>
      </c>
      <c r="D1108">
        <v>-2.31</v>
      </c>
      <c r="E1108">
        <v>0.14000000000000001</v>
      </c>
    </row>
    <row r="1109" spans="1:5" x14ac:dyDescent="0.55000000000000004">
      <c r="A1109">
        <v>201807</v>
      </c>
      <c r="B1109">
        <v>3.19</v>
      </c>
      <c r="C1109">
        <v>-2.21</v>
      </c>
      <c r="D1109">
        <v>0.56999999999999995</v>
      </c>
      <c r="E1109">
        <v>0.16</v>
      </c>
    </row>
    <row r="1110" spans="1:5" x14ac:dyDescent="0.55000000000000004">
      <c r="A1110">
        <v>201808</v>
      </c>
      <c r="B1110">
        <v>3.44</v>
      </c>
      <c r="C1110">
        <v>1.1499999999999999</v>
      </c>
      <c r="D1110">
        <v>-3.92</v>
      </c>
      <c r="E1110">
        <v>0.16</v>
      </c>
    </row>
    <row r="1111" spans="1:5" x14ac:dyDescent="0.55000000000000004">
      <c r="A1111">
        <v>201809</v>
      </c>
      <c r="B1111">
        <v>0.06</v>
      </c>
      <c r="C1111">
        <v>-2.2799999999999998</v>
      </c>
      <c r="D1111">
        <v>-1.63</v>
      </c>
      <c r="E1111">
        <v>0.15</v>
      </c>
    </row>
    <row r="1112" spans="1:5" x14ac:dyDescent="0.55000000000000004">
      <c r="A1112">
        <v>201810</v>
      </c>
      <c r="B1112">
        <v>-7.68</v>
      </c>
      <c r="C1112">
        <v>-4.78</v>
      </c>
      <c r="D1112">
        <v>3.46</v>
      </c>
      <c r="E1112">
        <v>0.19</v>
      </c>
    </row>
    <row r="1113" spans="1:5" x14ac:dyDescent="0.55000000000000004">
      <c r="A1113">
        <v>201811</v>
      </c>
      <c r="B1113">
        <v>1.69</v>
      </c>
      <c r="C1113">
        <v>-0.71</v>
      </c>
      <c r="D1113">
        <v>0.34</v>
      </c>
      <c r="E1113">
        <v>0.18</v>
      </c>
    </row>
    <row r="1114" spans="1:5" x14ac:dyDescent="0.55000000000000004">
      <c r="A1114">
        <v>201812</v>
      </c>
      <c r="B1114">
        <v>-9.5500000000000007</v>
      </c>
      <c r="C1114">
        <v>-2.48</v>
      </c>
      <c r="D1114">
        <v>-1.89</v>
      </c>
      <c r="E1114">
        <v>0.19</v>
      </c>
    </row>
    <row r="1115" spans="1:5" x14ac:dyDescent="0.55000000000000004">
      <c r="A1115">
        <v>201901</v>
      </c>
      <c r="B1115">
        <v>8.41</v>
      </c>
      <c r="C1115">
        <v>2.89</v>
      </c>
      <c r="D1115">
        <v>-0.46</v>
      </c>
      <c r="E1115">
        <v>0.21</v>
      </c>
    </row>
    <row r="1116" spans="1:5" x14ac:dyDescent="0.55000000000000004">
      <c r="A1116">
        <v>201902</v>
      </c>
      <c r="B1116">
        <v>3.4</v>
      </c>
      <c r="C1116">
        <v>2.12</v>
      </c>
      <c r="D1116">
        <v>-2.71</v>
      </c>
      <c r="E1116">
        <v>0.18</v>
      </c>
    </row>
    <row r="1117" spans="1:5" x14ac:dyDescent="0.55000000000000004">
      <c r="A1117">
        <v>201903</v>
      </c>
      <c r="B1117">
        <v>1.1000000000000001</v>
      </c>
      <c r="C1117">
        <v>-3.05</v>
      </c>
      <c r="D1117">
        <v>-4.1900000000000004</v>
      </c>
      <c r="E1117">
        <v>0.19</v>
      </c>
    </row>
    <row r="1118" spans="1:5" x14ac:dyDescent="0.55000000000000004">
      <c r="A1118">
        <v>201904</v>
      </c>
      <c r="B1118">
        <v>3.96</v>
      </c>
      <c r="C1118">
        <v>-1.75</v>
      </c>
      <c r="D1118">
        <v>2.02</v>
      </c>
      <c r="E1118">
        <v>0.21</v>
      </c>
    </row>
    <row r="1119" spans="1:5" x14ac:dyDescent="0.55000000000000004">
      <c r="A1119">
        <v>201905</v>
      </c>
      <c r="B1119">
        <v>-6.94</v>
      </c>
      <c r="C1119">
        <v>-1.18</v>
      </c>
      <c r="D1119">
        <v>-2.2799999999999998</v>
      </c>
      <c r="E1119">
        <v>0.21</v>
      </c>
    </row>
    <row r="1120" spans="1:5" x14ac:dyDescent="0.55000000000000004">
      <c r="A1120">
        <v>201906</v>
      </c>
      <c r="B1120">
        <v>6.93</v>
      </c>
      <c r="C1120">
        <v>0.22</v>
      </c>
      <c r="D1120">
        <v>-0.79</v>
      </c>
      <c r="E1120">
        <v>0.18</v>
      </c>
    </row>
    <row r="1121" spans="1:5" x14ac:dyDescent="0.55000000000000004">
      <c r="A1121">
        <v>201907</v>
      </c>
      <c r="B1121">
        <v>1.19</v>
      </c>
      <c r="C1121">
        <v>-2.08</v>
      </c>
      <c r="D1121">
        <v>0.34</v>
      </c>
      <c r="E1121">
        <v>0.19</v>
      </c>
    </row>
    <row r="1122" spans="1:5" x14ac:dyDescent="0.55000000000000004">
      <c r="A1122">
        <v>201908</v>
      </c>
      <c r="B1122">
        <v>-2.58</v>
      </c>
      <c r="C1122">
        <v>-2.4</v>
      </c>
      <c r="D1122">
        <v>-4.8499999999999996</v>
      </c>
      <c r="E1122">
        <v>0.16</v>
      </c>
    </row>
    <row r="1123" spans="1:5" x14ac:dyDescent="0.55000000000000004">
      <c r="A1123">
        <v>201909</v>
      </c>
      <c r="B1123">
        <v>1.43</v>
      </c>
      <c r="C1123">
        <v>-1.05</v>
      </c>
      <c r="D1123">
        <v>6.77</v>
      </c>
      <c r="E1123">
        <v>0.18</v>
      </c>
    </row>
    <row r="1124" spans="1:5" x14ac:dyDescent="0.55000000000000004">
      <c r="A1124">
        <v>201910</v>
      </c>
      <c r="B1124">
        <v>2.06</v>
      </c>
      <c r="C1124">
        <v>0.24</v>
      </c>
      <c r="D1124">
        <v>-1.88</v>
      </c>
      <c r="E1124">
        <v>0.15</v>
      </c>
    </row>
    <row r="1125" spans="1:5" x14ac:dyDescent="0.55000000000000004">
      <c r="A1125">
        <v>201911</v>
      </c>
      <c r="B1125">
        <v>3.87</v>
      </c>
      <c r="C1125">
        <v>0.91</v>
      </c>
      <c r="D1125">
        <v>-2.0499999999999998</v>
      </c>
      <c r="E1125">
        <v>0.12</v>
      </c>
    </row>
    <row r="1126" spans="1:5" x14ac:dyDescent="0.55000000000000004">
      <c r="A1126">
        <v>201912</v>
      </c>
      <c r="B1126">
        <v>2.77</v>
      </c>
      <c r="C1126">
        <v>0.67</v>
      </c>
      <c r="D1126">
        <v>1.91</v>
      </c>
      <c r="E1126">
        <v>0.14000000000000001</v>
      </c>
    </row>
    <row r="1127" spans="1:5" x14ac:dyDescent="0.55000000000000004">
      <c r="A1127">
        <v>202001</v>
      </c>
      <c r="B1127">
        <v>-0.11</v>
      </c>
      <c r="C1127">
        <v>-3.08</v>
      </c>
      <c r="D1127">
        <v>-6.27</v>
      </c>
      <c r="E1127">
        <v>0.13</v>
      </c>
    </row>
    <row r="1128" spans="1:5" x14ac:dyDescent="0.55000000000000004">
      <c r="A1128">
        <v>202002</v>
      </c>
      <c r="B1128">
        <v>-8.1300000000000008</v>
      </c>
      <c r="C1128">
        <v>1.02</v>
      </c>
      <c r="D1128">
        <v>-3.92</v>
      </c>
      <c r="E1128">
        <v>0.12</v>
      </c>
    </row>
    <row r="1129" spans="1:5" x14ac:dyDescent="0.55000000000000004">
      <c r="A1129">
        <v>202003</v>
      </c>
      <c r="B1129">
        <v>-13.38</v>
      </c>
      <c r="C1129">
        <v>-5.03</v>
      </c>
      <c r="D1129">
        <v>-13.96</v>
      </c>
      <c r="E1129">
        <v>0.12</v>
      </c>
    </row>
    <row r="1130" spans="1:5" x14ac:dyDescent="0.55000000000000004">
      <c r="A1130">
        <v>202004</v>
      </c>
      <c r="B1130">
        <v>13.65</v>
      </c>
      <c r="C1130">
        <v>2.75</v>
      </c>
      <c r="D1130">
        <v>-1.39</v>
      </c>
      <c r="E1130">
        <v>0</v>
      </c>
    </row>
    <row r="1131" spans="1:5" x14ac:dyDescent="0.55000000000000004">
      <c r="A1131">
        <v>202005</v>
      </c>
      <c r="B1131">
        <v>5.58</v>
      </c>
      <c r="C1131">
        <v>2.4900000000000002</v>
      </c>
      <c r="D1131">
        <v>-5.05</v>
      </c>
      <c r="E1131">
        <v>0.01</v>
      </c>
    </row>
    <row r="1132" spans="1:5" x14ac:dyDescent="0.55000000000000004">
      <c r="A1132">
        <v>202006</v>
      </c>
      <c r="B1132">
        <v>2.46</v>
      </c>
      <c r="C1132">
        <v>2.71</v>
      </c>
      <c r="D1132">
        <v>-2.35</v>
      </c>
      <c r="E1132">
        <v>0.01</v>
      </c>
    </row>
    <row r="1133" spans="1:5" x14ac:dyDescent="0.55000000000000004">
      <c r="A1133">
        <v>202007</v>
      </c>
      <c r="B1133">
        <v>5.77</v>
      </c>
      <c r="C1133">
        <v>-2.1800000000000002</v>
      </c>
      <c r="D1133">
        <v>-1.39</v>
      </c>
      <c r="E1133">
        <v>0.01</v>
      </c>
    </row>
    <row r="1134" spans="1:5" x14ac:dyDescent="0.55000000000000004">
      <c r="A1134">
        <v>202008</v>
      </c>
      <c r="B1134">
        <v>7.63</v>
      </c>
      <c r="C1134">
        <v>-0.25</v>
      </c>
      <c r="D1134">
        <v>-2.94</v>
      </c>
      <c r="E1134">
        <v>0.01</v>
      </c>
    </row>
    <row r="1135" spans="1:5" x14ac:dyDescent="0.55000000000000004">
      <c r="A1135">
        <v>202009</v>
      </c>
      <c r="B1135">
        <v>-3.63</v>
      </c>
      <c r="C1135">
        <v>0.06</v>
      </c>
      <c r="D1135">
        <v>-2.5099999999999998</v>
      </c>
      <c r="E1135">
        <v>0.01</v>
      </c>
    </row>
    <row r="1136" spans="1:5" x14ac:dyDescent="0.55000000000000004">
      <c r="A1136">
        <v>202010</v>
      </c>
      <c r="B1136">
        <v>-2.1</v>
      </c>
      <c r="C1136">
        <v>4.4400000000000004</v>
      </c>
      <c r="D1136">
        <v>4.03</v>
      </c>
      <c r="E1136">
        <v>0.01</v>
      </c>
    </row>
    <row r="1137" spans="1:5" x14ac:dyDescent="0.55000000000000004">
      <c r="A1137">
        <v>202011</v>
      </c>
      <c r="B1137">
        <v>12.47</v>
      </c>
      <c r="C1137">
        <v>5.48</v>
      </c>
      <c r="D1137">
        <v>2.11</v>
      </c>
      <c r="E1137">
        <v>0.01</v>
      </c>
    </row>
    <row r="1138" spans="1:5" x14ac:dyDescent="0.55000000000000004">
      <c r="A1138">
        <v>202012</v>
      </c>
      <c r="B1138">
        <v>4.63</v>
      </c>
      <c r="C1138">
        <v>4.8099999999999996</v>
      </c>
      <c r="D1138">
        <v>-1.36</v>
      </c>
      <c r="E1138">
        <v>0.01</v>
      </c>
    </row>
    <row r="1139" spans="1:5" x14ac:dyDescent="0.55000000000000004">
      <c r="A1139">
        <v>202101</v>
      </c>
      <c r="B1139">
        <v>-0.04</v>
      </c>
      <c r="C1139">
        <v>7.19</v>
      </c>
      <c r="D1139">
        <v>2.85</v>
      </c>
      <c r="E1139">
        <v>0</v>
      </c>
    </row>
    <row r="1140" spans="1:5" x14ac:dyDescent="0.55000000000000004">
      <c r="A1140">
        <v>202102</v>
      </c>
      <c r="B1140">
        <v>2.79</v>
      </c>
      <c r="C1140">
        <v>2.11</v>
      </c>
      <c r="D1140">
        <v>7.07</v>
      </c>
      <c r="E1140">
        <v>0</v>
      </c>
    </row>
    <row r="1142" spans="1:5" x14ac:dyDescent="0.55000000000000004">
      <c r="A1142" t="s">
        <v>399</v>
      </c>
    </row>
    <row r="1143" spans="1:5" x14ac:dyDescent="0.55000000000000004">
      <c r="A1143" t="s">
        <v>285</v>
      </c>
      <c r="B1143" t="s">
        <v>395</v>
      </c>
      <c r="C1143" t="s">
        <v>396</v>
      </c>
      <c r="D1143" t="s">
        <v>397</v>
      </c>
      <c r="E1143" t="s">
        <v>398</v>
      </c>
    </row>
    <row r="1144" spans="1:5" x14ac:dyDescent="0.55000000000000004">
      <c r="A1144">
        <v>1927</v>
      </c>
      <c r="B1144">
        <v>0.29469999999999996</v>
      </c>
      <c r="C1144">
        <v>-2.46E-2</v>
      </c>
      <c r="D1144">
        <v>-3.7499999999999999E-2</v>
      </c>
      <c r="E1144">
        <v>3.1200000000000002E-2</v>
      </c>
    </row>
    <row r="1145" spans="1:5" x14ac:dyDescent="0.55000000000000004">
      <c r="A1145">
        <v>1928</v>
      </c>
      <c r="B1145">
        <v>0.35389999999999999</v>
      </c>
      <c r="C1145">
        <v>4.41E-2</v>
      </c>
      <c r="D1145">
        <v>-5.8299999999999998E-2</v>
      </c>
      <c r="E1145">
        <v>3.56E-2</v>
      </c>
    </row>
    <row r="1146" spans="1:5" x14ac:dyDescent="0.55000000000000004">
      <c r="A1146">
        <v>1929</v>
      </c>
      <c r="B1146">
        <v>-0.19539999999999999</v>
      </c>
      <c r="C1146">
        <v>-0.30780000000000002</v>
      </c>
      <c r="D1146">
        <v>0.11960000000000001</v>
      </c>
      <c r="E1146">
        <v>4.7500000000000001E-2</v>
      </c>
    </row>
    <row r="1147" spans="1:5" x14ac:dyDescent="0.55000000000000004">
      <c r="A1147">
        <v>1930</v>
      </c>
      <c r="B1147">
        <v>-0.31230000000000002</v>
      </c>
      <c r="C1147">
        <v>-5.1900000000000002E-2</v>
      </c>
      <c r="D1147">
        <v>-0.1229</v>
      </c>
      <c r="E1147">
        <v>2.41E-2</v>
      </c>
    </row>
    <row r="1148" spans="1:5" x14ac:dyDescent="0.55000000000000004">
      <c r="A1148">
        <v>1931</v>
      </c>
      <c r="B1148">
        <v>-0.4511</v>
      </c>
      <c r="C1148">
        <v>3.5099999999999999E-2</v>
      </c>
      <c r="D1148">
        <v>-0.14319999999999999</v>
      </c>
      <c r="E1148">
        <v>1.0700000000000001E-2</v>
      </c>
    </row>
    <row r="1149" spans="1:5" x14ac:dyDescent="0.55000000000000004">
      <c r="A1149">
        <v>1932</v>
      </c>
      <c r="B1149">
        <v>-9.3900000000000011E-2</v>
      </c>
      <c r="C1149">
        <v>4.9100000000000005E-2</v>
      </c>
      <c r="D1149">
        <v>0.10490000000000001</v>
      </c>
      <c r="E1149">
        <v>9.5999999999999992E-3</v>
      </c>
    </row>
    <row r="1150" spans="1:5" x14ac:dyDescent="0.55000000000000004">
      <c r="A1150">
        <v>1933</v>
      </c>
      <c r="B1150">
        <v>0.57050000000000001</v>
      </c>
      <c r="C1150">
        <v>0.48859999999999998</v>
      </c>
      <c r="D1150">
        <v>0.28149999999999997</v>
      </c>
      <c r="E1150">
        <v>3.0000000000000001E-3</v>
      </c>
    </row>
    <row r="1151" spans="1:5" x14ac:dyDescent="0.55000000000000004">
      <c r="A1151">
        <v>1934</v>
      </c>
      <c r="B1151">
        <v>3.0200000000000001E-2</v>
      </c>
      <c r="C1151">
        <v>0.25429999999999997</v>
      </c>
      <c r="D1151">
        <v>-0.27379999999999999</v>
      </c>
      <c r="E1151">
        <v>1.6000000000000001E-3</v>
      </c>
    </row>
    <row r="1152" spans="1:5" x14ac:dyDescent="0.55000000000000004">
      <c r="A1152">
        <v>1935</v>
      </c>
      <c r="B1152">
        <v>0.4496</v>
      </c>
      <c r="C1152">
        <v>9.9900000000000003E-2</v>
      </c>
      <c r="D1152">
        <v>9.7799999999999998E-2</v>
      </c>
      <c r="E1152">
        <v>1.7000000000000001E-3</v>
      </c>
    </row>
    <row r="1153" spans="1:5" x14ac:dyDescent="0.55000000000000004">
      <c r="A1153">
        <v>1936</v>
      </c>
      <c r="B1153">
        <v>0.32069999999999999</v>
      </c>
      <c r="C1153">
        <v>0.1789</v>
      </c>
      <c r="D1153">
        <v>0.35859999999999997</v>
      </c>
      <c r="E1153">
        <v>1.8E-3</v>
      </c>
    </row>
    <row r="1154" spans="1:5" x14ac:dyDescent="0.55000000000000004">
      <c r="A1154">
        <v>1937</v>
      </c>
      <c r="B1154">
        <v>-0.34960000000000002</v>
      </c>
      <c r="C1154">
        <v>-0.14000000000000001</v>
      </c>
      <c r="D1154">
        <v>-3.9699999999999999E-2</v>
      </c>
      <c r="E1154">
        <v>3.0999999999999999E-3</v>
      </c>
    </row>
    <row r="1155" spans="1:5" x14ac:dyDescent="0.55000000000000004">
      <c r="A1155">
        <v>1938</v>
      </c>
      <c r="B1155">
        <v>0.2848</v>
      </c>
      <c r="C1155">
        <v>9.35E-2</v>
      </c>
      <c r="D1155">
        <v>-0.12179999999999999</v>
      </c>
      <c r="E1155">
        <v>-2.0000000000000001E-4</v>
      </c>
    </row>
    <row r="1156" spans="1:5" x14ac:dyDescent="0.55000000000000004">
      <c r="A1156">
        <v>1939</v>
      </c>
      <c r="B1156">
        <v>2.7000000000000003E-2</v>
      </c>
      <c r="C1156">
        <v>5.8499999999999996E-2</v>
      </c>
      <c r="D1156">
        <v>-0.19170000000000001</v>
      </c>
      <c r="E1156">
        <v>2.0000000000000001E-4</v>
      </c>
    </row>
    <row r="1157" spans="1:5" x14ac:dyDescent="0.55000000000000004">
      <c r="A1157">
        <v>1940</v>
      </c>
      <c r="B1157">
        <v>-7.1399999999999991E-2</v>
      </c>
      <c r="C1157">
        <v>7.9000000000000008E-3</v>
      </c>
      <c r="D1157">
        <v>-8.199999999999999E-3</v>
      </c>
      <c r="E1157">
        <v>0</v>
      </c>
    </row>
    <row r="1158" spans="1:5" x14ac:dyDescent="0.55000000000000004">
      <c r="A1158">
        <v>1941</v>
      </c>
      <c r="B1158">
        <v>-0.10529999999999999</v>
      </c>
      <c r="C1158">
        <v>-4.0399999999999998E-2</v>
      </c>
      <c r="D1158">
        <v>0.11130000000000001</v>
      </c>
      <c r="E1158">
        <v>5.9999999999999995E-4</v>
      </c>
    </row>
    <row r="1159" spans="1:5" x14ac:dyDescent="0.55000000000000004">
      <c r="A1159">
        <v>1942</v>
      </c>
      <c r="B1159">
        <v>0.16200000000000001</v>
      </c>
      <c r="C1159">
        <v>5.0499999999999996E-2</v>
      </c>
      <c r="D1159">
        <v>0.19870000000000002</v>
      </c>
      <c r="E1159">
        <v>2.7000000000000001E-3</v>
      </c>
    </row>
    <row r="1160" spans="1:5" x14ac:dyDescent="0.55000000000000004">
      <c r="A1160">
        <v>1943</v>
      </c>
      <c r="B1160">
        <v>0.27960000000000002</v>
      </c>
      <c r="C1160">
        <v>0.33350000000000002</v>
      </c>
      <c r="D1160">
        <v>0.38969999999999999</v>
      </c>
      <c r="E1160">
        <v>3.4999999999999996E-3</v>
      </c>
    </row>
    <row r="1161" spans="1:5" x14ac:dyDescent="0.55000000000000004">
      <c r="A1161">
        <v>1944</v>
      </c>
      <c r="B1161">
        <v>0.2097</v>
      </c>
      <c r="C1161">
        <v>0.17980000000000002</v>
      </c>
      <c r="D1161">
        <v>0.15609999999999999</v>
      </c>
      <c r="E1161">
        <v>3.3E-3</v>
      </c>
    </row>
    <row r="1162" spans="1:5" x14ac:dyDescent="0.55000000000000004">
      <c r="A1162">
        <v>1945</v>
      </c>
      <c r="B1162">
        <v>0.38380000000000003</v>
      </c>
      <c r="C1162">
        <v>0.25559999999999999</v>
      </c>
      <c r="D1162">
        <v>0.114</v>
      </c>
      <c r="E1162">
        <v>3.3E-3</v>
      </c>
    </row>
    <row r="1163" spans="1:5" x14ac:dyDescent="0.55000000000000004">
      <c r="A1163">
        <v>1946</v>
      </c>
      <c r="B1163">
        <v>-6.7299999999999999E-2</v>
      </c>
      <c r="C1163">
        <v>-3.7900000000000003E-2</v>
      </c>
      <c r="D1163">
        <v>2.98E-2</v>
      </c>
      <c r="E1163">
        <v>3.4999999999999996E-3</v>
      </c>
    </row>
    <row r="1164" spans="1:5" x14ac:dyDescent="0.55000000000000004">
      <c r="A1164">
        <v>1947</v>
      </c>
      <c r="B1164">
        <v>2.9500000000000002E-2</v>
      </c>
      <c r="C1164">
        <v>-7.0800000000000002E-2</v>
      </c>
      <c r="D1164">
        <v>9.7599999999999992E-2</v>
      </c>
      <c r="E1164">
        <v>5.0000000000000001E-3</v>
      </c>
    </row>
    <row r="1165" spans="1:5" x14ac:dyDescent="0.55000000000000004">
      <c r="A1165">
        <v>1948</v>
      </c>
      <c r="B1165">
        <v>1.0700000000000001E-2</v>
      </c>
      <c r="C1165">
        <v>-9.1400000000000009E-2</v>
      </c>
      <c r="D1165">
        <v>3.5200000000000002E-2</v>
      </c>
      <c r="E1165">
        <v>8.1000000000000013E-3</v>
      </c>
    </row>
    <row r="1166" spans="1:5" x14ac:dyDescent="0.55000000000000004">
      <c r="A1166">
        <v>1949</v>
      </c>
      <c r="B1166">
        <v>0.19120000000000001</v>
      </c>
      <c r="C1166">
        <v>3.9300000000000002E-2</v>
      </c>
      <c r="D1166">
        <v>-4.5499999999999999E-2</v>
      </c>
      <c r="E1166">
        <v>1.1000000000000001E-2</v>
      </c>
    </row>
    <row r="1167" spans="1:5" x14ac:dyDescent="0.55000000000000004">
      <c r="A1167">
        <v>1950</v>
      </c>
      <c r="B1167">
        <v>0.28820000000000001</v>
      </c>
      <c r="C1167">
        <v>9.300000000000001E-3</v>
      </c>
      <c r="D1167">
        <v>0.27010000000000001</v>
      </c>
      <c r="E1167">
        <v>1.2E-2</v>
      </c>
    </row>
    <row r="1168" spans="1:5" x14ac:dyDescent="0.55000000000000004">
      <c r="A1168">
        <v>1951</v>
      </c>
      <c r="B1168">
        <v>0.19219999999999998</v>
      </c>
      <c r="C1168">
        <v>-4.9299999999999997E-2</v>
      </c>
      <c r="D1168">
        <v>-5.9500000000000004E-2</v>
      </c>
      <c r="E1168">
        <v>1.49E-2</v>
      </c>
    </row>
    <row r="1169" spans="1:5" x14ac:dyDescent="0.55000000000000004">
      <c r="A1169">
        <v>1952</v>
      </c>
      <c r="B1169">
        <v>0.11800000000000001</v>
      </c>
      <c r="C1169">
        <v>-6.7099999999999993E-2</v>
      </c>
      <c r="D1169">
        <v>3.44E-2</v>
      </c>
      <c r="E1169">
        <v>1.66E-2</v>
      </c>
    </row>
    <row r="1170" spans="1:5" x14ac:dyDescent="0.55000000000000004">
      <c r="A1170">
        <v>1953</v>
      </c>
      <c r="B1170">
        <v>-1.0500000000000001E-2</v>
      </c>
      <c r="C1170">
        <v>-1.1699999999999999E-2</v>
      </c>
      <c r="D1170">
        <v>-7.7199999999999991E-2</v>
      </c>
      <c r="E1170">
        <v>1.8200000000000001E-2</v>
      </c>
    </row>
    <row r="1171" spans="1:5" x14ac:dyDescent="0.55000000000000004">
      <c r="A1171">
        <v>1954</v>
      </c>
      <c r="B1171">
        <v>0.49349999999999999</v>
      </c>
      <c r="C1171">
        <v>-2.18E-2</v>
      </c>
      <c r="D1171">
        <v>0.26200000000000001</v>
      </c>
      <c r="E1171">
        <v>8.6E-3</v>
      </c>
    </row>
    <row r="1172" spans="1:5" x14ac:dyDescent="0.55000000000000004">
      <c r="A1172">
        <v>1955</v>
      </c>
      <c r="B1172">
        <v>0.23749999999999999</v>
      </c>
      <c r="C1172">
        <v>-6.0400000000000002E-2</v>
      </c>
      <c r="D1172">
        <v>4.7899999999999998E-2</v>
      </c>
      <c r="E1172">
        <v>1.5700000000000002E-2</v>
      </c>
    </row>
    <row r="1173" spans="1:5" x14ac:dyDescent="0.55000000000000004">
      <c r="A1173">
        <v>1956</v>
      </c>
      <c r="B1173">
        <v>5.9000000000000004E-2</v>
      </c>
      <c r="C1173">
        <v>-9.1000000000000004E-3</v>
      </c>
      <c r="D1173">
        <v>-2.0299999999999999E-2</v>
      </c>
      <c r="E1173">
        <v>2.46E-2</v>
      </c>
    </row>
    <row r="1174" spans="1:5" x14ac:dyDescent="0.55000000000000004">
      <c r="A1174">
        <v>1957</v>
      </c>
      <c r="B1174">
        <v>-0.13159999999999999</v>
      </c>
      <c r="C1174">
        <v>-2.8399999999999998E-2</v>
      </c>
      <c r="D1174">
        <v>-6.1500000000000006E-2</v>
      </c>
      <c r="E1174">
        <v>3.1400000000000004E-2</v>
      </c>
    </row>
    <row r="1175" spans="1:5" x14ac:dyDescent="0.55000000000000004">
      <c r="A1175">
        <v>1958</v>
      </c>
      <c r="B1175">
        <v>0.43450000000000005</v>
      </c>
      <c r="C1175">
        <v>0.14710000000000001</v>
      </c>
      <c r="D1175">
        <v>0.13500000000000001</v>
      </c>
      <c r="E1175">
        <v>1.54E-2</v>
      </c>
    </row>
    <row r="1176" spans="1:5" x14ac:dyDescent="0.55000000000000004">
      <c r="A1176">
        <v>1959</v>
      </c>
      <c r="B1176">
        <v>9.7599999999999992E-2</v>
      </c>
      <c r="C1176">
        <v>5.6100000000000004E-2</v>
      </c>
      <c r="D1176">
        <v>1.47E-2</v>
      </c>
      <c r="E1176">
        <v>2.9500000000000002E-2</v>
      </c>
    </row>
    <row r="1177" spans="1:5" x14ac:dyDescent="0.55000000000000004">
      <c r="A1177">
        <v>1960</v>
      </c>
      <c r="B1177">
        <v>-1.46E-2</v>
      </c>
      <c r="C1177">
        <v>-2.8399999999999998E-2</v>
      </c>
      <c r="D1177">
        <v>-4.4000000000000004E-2</v>
      </c>
      <c r="E1177">
        <v>2.6600000000000002E-2</v>
      </c>
    </row>
    <row r="1178" spans="1:5" x14ac:dyDescent="0.55000000000000004">
      <c r="A1178">
        <v>1961</v>
      </c>
      <c r="B1178">
        <v>0.24809999999999999</v>
      </c>
      <c r="C1178">
        <v>1.3500000000000002E-2</v>
      </c>
      <c r="D1178">
        <v>5.5099999999999996E-2</v>
      </c>
      <c r="E1178">
        <v>2.1299999999999999E-2</v>
      </c>
    </row>
    <row r="1179" spans="1:5" x14ac:dyDescent="0.55000000000000004">
      <c r="A1179">
        <v>1962</v>
      </c>
      <c r="B1179">
        <v>-0.129</v>
      </c>
      <c r="C1179">
        <v>-8.3199999999999996E-2</v>
      </c>
      <c r="D1179">
        <v>8.9200000000000002E-2</v>
      </c>
      <c r="E1179">
        <v>2.7300000000000001E-2</v>
      </c>
    </row>
    <row r="1180" spans="1:5" x14ac:dyDescent="0.55000000000000004">
      <c r="A1180">
        <v>1963</v>
      </c>
      <c r="B1180">
        <v>0.1784</v>
      </c>
      <c r="C1180">
        <v>-6.0199999999999997E-2</v>
      </c>
      <c r="D1180">
        <v>0.1575</v>
      </c>
      <c r="E1180">
        <v>3.1200000000000002E-2</v>
      </c>
    </row>
    <row r="1181" spans="1:5" x14ac:dyDescent="0.55000000000000004">
      <c r="A1181">
        <v>1964</v>
      </c>
      <c r="B1181">
        <v>0.12539999999999998</v>
      </c>
      <c r="C1181">
        <v>-1.11E-2</v>
      </c>
      <c r="D1181">
        <v>0.1</v>
      </c>
      <c r="E1181">
        <v>3.5400000000000001E-2</v>
      </c>
    </row>
    <row r="1182" spans="1:5" x14ac:dyDescent="0.55000000000000004">
      <c r="A1182">
        <v>1965</v>
      </c>
      <c r="B1182">
        <v>0.1052</v>
      </c>
      <c r="C1182">
        <v>0.21870000000000001</v>
      </c>
      <c r="D1182">
        <v>7.2300000000000003E-2</v>
      </c>
      <c r="E1182">
        <v>3.9300000000000002E-2</v>
      </c>
    </row>
    <row r="1183" spans="1:5" x14ac:dyDescent="0.55000000000000004">
      <c r="A1183">
        <v>1966</v>
      </c>
      <c r="B1183">
        <v>-0.1351</v>
      </c>
      <c r="C1183">
        <v>2.7000000000000003E-2</v>
      </c>
      <c r="D1183">
        <v>-8.3999999999999995E-3</v>
      </c>
      <c r="E1183">
        <v>4.7599999999999996E-2</v>
      </c>
    </row>
    <row r="1184" spans="1:5" x14ac:dyDescent="0.55000000000000004">
      <c r="A1184">
        <v>1967</v>
      </c>
      <c r="B1184">
        <v>0.24489999999999998</v>
      </c>
      <c r="C1184">
        <v>0.50309999999999999</v>
      </c>
      <c r="D1184">
        <v>-7.5999999999999998E-2</v>
      </c>
      <c r="E1184">
        <v>4.2099999999999999E-2</v>
      </c>
    </row>
    <row r="1185" spans="1:5" x14ac:dyDescent="0.55000000000000004">
      <c r="A1185">
        <v>1968</v>
      </c>
      <c r="B1185">
        <v>8.7899999999999992E-2</v>
      </c>
      <c r="C1185">
        <v>0.24420000000000003</v>
      </c>
      <c r="D1185">
        <v>0.1837</v>
      </c>
      <c r="E1185">
        <v>5.21E-2</v>
      </c>
    </row>
    <row r="1186" spans="1:5" x14ac:dyDescent="0.55000000000000004">
      <c r="A1186">
        <v>1969</v>
      </c>
      <c r="B1186">
        <v>-0.1754</v>
      </c>
      <c r="C1186">
        <v>-0.13970000000000002</v>
      </c>
      <c r="D1186">
        <v>-0.1009</v>
      </c>
      <c r="E1186">
        <v>6.5799999999999997E-2</v>
      </c>
    </row>
    <row r="1187" spans="1:5" x14ac:dyDescent="0.55000000000000004">
      <c r="A1187">
        <v>1970</v>
      </c>
      <c r="B1187">
        <v>-6.4899999999999999E-2</v>
      </c>
      <c r="C1187">
        <v>-0.11810000000000001</v>
      </c>
      <c r="D1187">
        <v>0.21489999999999998</v>
      </c>
      <c r="E1187">
        <v>6.5199999999999994E-2</v>
      </c>
    </row>
    <row r="1188" spans="1:5" x14ac:dyDescent="0.55000000000000004">
      <c r="A1188">
        <v>1971</v>
      </c>
      <c r="B1188">
        <v>0.11779999999999999</v>
      </c>
      <c r="C1188">
        <v>5.5899999999999998E-2</v>
      </c>
      <c r="D1188">
        <v>-0.1119</v>
      </c>
      <c r="E1188">
        <v>4.3899999999999995E-2</v>
      </c>
    </row>
    <row r="1189" spans="1:5" x14ac:dyDescent="0.55000000000000004">
      <c r="A1189">
        <v>1972</v>
      </c>
      <c r="B1189">
        <v>0.1305</v>
      </c>
      <c r="C1189">
        <v>-0.11900000000000001</v>
      </c>
      <c r="D1189">
        <v>1.49E-2</v>
      </c>
      <c r="E1189">
        <v>3.8399999999999997E-2</v>
      </c>
    </row>
    <row r="1190" spans="1:5" x14ac:dyDescent="0.55000000000000004">
      <c r="A1190">
        <v>1973</v>
      </c>
      <c r="B1190">
        <v>-0.26190000000000002</v>
      </c>
      <c r="C1190">
        <v>-0.2339</v>
      </c>
      <c r="D1190">
        <v>0.17920000000000003</v>
      </c>
      <c r="E1190">
        <v>6.93E-2</v>
      </c>
    </row>
    <row r="1191" spans="1:5" x14ac:dyDescent="0.55000000000000004">
      <c r="A1191">
        <v>1974</v>
      </c>
      <c r="B1191">
        <v>-0.35749999999999998</v>
      </c>
      <c r="C1191">
        <v>-7.4000000000000003E-3</v>
      </c>
      <c r="D1191">
        <v>9.7100000000000006E-2</v>
      </c>
      <c r="E1191">
        <v>0.08</v>
      </c>
    </row>
    <row r="1192" spans="1:5" x14ac:dyDescent="0.55000000000000004">
      <c r="A1192">
        <v>1975</v>
      </c>
      <c r="B1192">
        <v>0.32439999999999997</v>
      </c>
      <c r="C1192">
        <v>0.15289999999999998</v>
      </c>
      <c r="D1192">
        <v>9.3900000000000011E-2</v>
      </c>
      <c r="E1192">
        <v>5.7999999999999996E-2</v>
      </c>
    </row>
    <row r="1193" spans="1:5" x14ac:dyDescent="0.55000000000000004">
      <c r="A1193">
        <v>1976</v>
      </c>
      <c r="B1193">
        <v>0.21909999999999999</v>
      </c>
      <c r="C1193">
        <v>0.1469</v>
      </c>
      <c r="D1193">
        <v>0.2445</v>
      </c>
      <c r="E1193">
        <v>5.0799999999999998E-2</v>
      </c>
    </row>
    <row r="1194" spans="1:5" x14ac:dyDescent="0.55000000000000004">
      <c r="A1194">
        <v>1977</v>
      </c>
      <c r="B1194">
        <v>-8.2599999999999993E-2</v>
      </c>
      <c r="C1194">
        <v>0.2293</v>
      </c>
      <c r="D1194">
        <v>7.4400000000000008E-2</v>
      </c>
      <c r="E1194">
        <v>5.1200000000000002E-2</v>
      </c>
    </row>
    <row r="1195" spans="1:5" x14ac:dyDescent="0.55000000000000004">
      <c r="A1195">
        <v>1978</v>
      </c>
      <c r="B1195">
        <v>1.03E-2</v>
      </c>
      <c r="C1195">
        <v>0.14400000000000002</v>
      </c>
      <c r="D1195">
        <v>3.0999999999999999E-3</v>
      </c>
      <c r="E1195">
        <v>7.1800000000000003E-2</v>
      </c>
    </row>
    <row r="1196" spans="1:5" x14ac:dyDescent="0.55000000000000004">
      <c r="A1196">
        <v>1979</v>
      </c>
      <c r="B1196">
        <v>0.13089999999999999</v>
      </c>
      <c r="C1196">
        <v>0.21170000000000003</v>
      </c>
      <c r="D1196">
        <v>-2.3599999999999999E-2</v>
      </c>
      <c r="E1196">
        <v>0.1038</v>
      </c>
    </row>
    <row r="1197" spans="1:5" x14ac:dyDescent="0.55000000000000004">
      <c r="A1197">
        <v>1980</v>
      </c>
      <c r="B1197">
        <v>0.2213</v>
      </c>
      <c r="C1197">
        <v>5.5099999999999996E-2</v>
      </c>
      <c r="D1197">
        <v>-0.25030000000000002</v>
      </c>
      <c r="E1197">
        <v>0.1124</v>
      </c>
    </row>
    <row r="1198" spans="1:5" x14ac:dyDescent="0.55000000000000004">
      <c r="A1198">
        <v>1981</v>
      </c>
      <c r="B1198">
        <v>-0.18129999999999999</v>
      </c>
      <c r="C1198">
        <v>7.22E-2</v>
      </c>
      <c r="D1198">
        <v>0.25019999999999998</v>
      </c>
      <c r="E1198">
        <v>0.14710000000000001</v>
      </c>
    </row>
    <row r="1199" spans="1:5" x14ac:dyDescent="0.55000000000000004">
      <c r="A1199">
        <v>1982</v>
      </c>
      <c r="B1199">
        <v>0.1066</v>
      </c>
      <c r="C1199">
        <v>8.8499999999999995E-2</v>
      </c>
      <c r="D1199">
        <v>0.13369999999999999</v>
      </c>
      <c r="E1199">
        <v>0.10539999999999999</v>
      </c>
    </row>
    <row r="1200" spans="1:5" x14ac:dyDescent="0.55000000000000004">
      <c r="A1200">
        <v>1983</v>
      </c>
      <c r="B1200">
        <v>0.13739999999999999</v>
      </c>
      <c r="C1200">
        <v>0.13619999999999999</v>
      </c>
      <c r="D1200">
        <v>0.20760000000000001</v>
      </c>
      <c r="E1200">
        <v>8.8000000000000009E-2</v>
      </c>
    </row>
    <row r="1201" spans="1:5" x14ac:dyDescent="0.55000000000000004">
      <c r="A1201">
        <v>1984</v>
      </c>
      <c r="B1201">
        <v>-6.0499999999999998E-2</v>
      </c>
      <c r="C1201">
        <v>-8.3800000000000013E-2</v>
      </c>
      <c r="D1201">
        <v>0.19600000000000001</v>
      </c>
      <c r="E1201">
        <v>9.849999999999999E-2</v>
      </c>
    </row>
    <row r="1202" spans="1:5" x14ac:dyDescent="0.55000000000000004">
      <c r="A1202">
        <v>1985</v>
      </c>
      <c r="B1202">
        <v>0.24909999999999999</v>
      </c>
      <c r="C1202">
        <v>1.7000000000000001E-3</v>
      </c>
      <c r="D1202">
        <v>1.3899999999999999E-2</v>
      </c>
      <c r="E1202">
        <v>7.7199999999999991E-2</v>
      </c>
    </row>
    <row r="1203" spans="1:5" x14ac:dyDescent="0.55000000000000004">
      <c r="A1203">
        <v>1986</v>
      </c>
      <c r="B1203">
        <v>0.1012</v>
      </c>
      <c r="C1203">
        <v>-9.6699999999999994E-2</v>
      </c>
      <c r="D1203">
        <v>9.2600000000000002E-2</v>
      </c>
      <c r="E1203">
        <v>6.1600000000000002E-2</v>
      </c>
    </row>
    <row r="1204" spans="1:5" x14ac:dyDescent="0.55000000000000004">
      <c r="A1204">
        <v>1987</v>
      </c>
      <c r="B1204">
        <v>-3.8699999999999998E-2</v>
      </c>
      <c r="C1204">
        <v>-0.11</v>
      </c>
      <c r="D1204">
        <v>-1.72E-2</v>
      </c>
      <c r="E1204">
        <v>5.4699999999999999E-2</v>
      </c>
    </row>
    <row r="1205" spans="1:5" x14ac:dyDescent="0.55000000000000004">
      <c r="A1205">
        <v>1988</v>
      </c>
      <c r="B1205">
        <v>0.11550000000000001</v>
      </c>
      <c r="C1205">
        <v>5.8799999999999998E-2</v>
      </c>
      <c r="D1205">
        <v>0.14810000000000001</v>
      </c>
      <c r="E1205">
        <v>6.3500000000000001E-2</v>
      </c>
    </row>
    <row r="1206" spans="1:5" x14ac:dyDescent="0.55000000000000004">
      <c r="A1206">
        <v>1989</v>
      </c>
      <c r="B1206">
        <v>0.20489999999999997</v>
      </c>
      <c r="C1206">
        <v>-0.127</v>
      </c>
      <c r="D1206">
        <v>-4.2199999999999994E-2</v>
      </c>
      <c r="E1206">
        <v>8.3699999999999997E-2</v>
      </c>
    </row>
    <row r="1207" spans="1:5" x14ac:dyDescent="0.55000000000000004">
      <c r="A1207">
        <v>1990</v>
      </c>
      <c r="B1207">
        <v>-0.13949999999999999</v>
      </c>
      <c r="C1207">
        <v>-0.14169999999999999</v>
      </c>
      <c r="D1207">
        <v>-0.10199999999999999</v>
      </c>
      <c r="E1207">
        <v>7.8100000000000003E-2</v>
      </c>
    </row>
    <row r="1208" spans="1:5" x14ac:dyDescent="0.55000000000000004">
      <c r="A1208">
        <v>1991</v>
      </c>
      <c r="B1208">
        <v>0.2918</v>
      </c>
      <c r="C1208">
        <v>0.161</v>
      </c>
      <c r="D1208">
        <v>-0.1439</v>
      </c>
      <c r="E1208">
        <v>5.5999999999999994E-2</v>
      </c>
    </row>
    <row r="1209" spans="1:5" x14ac:dyDescent="0.55000000000000004">
      <c r="A1209">
        <v>1992</v>
      </c>
      <c r="B1209">
        <v>6.2300000000000001E-2</v>
      </c>
      <c r="C1209">
        <v>7.5399999999999995E-2</v>
      </c>
      <c r="D1209">
        <v>0.24579999999999999</v>
      </c>
      <c r="E1209">
        <v>3.5099999999999999E-2</v>
      </c>
    </row>
    <row r="1210" spans="1:5" x14ac:dyDescent="0.55000000000000004">
      <c r="A1210">
        <v>1993</v>
      </c>
      <c r="B1210">
        <v>8.2100000000000006E-2</v>
      </c>
      <c r="C1210">
        <v>6.3700000000000007E-2</v>
      </c>
      <c r="D1210">
        <v>0.1714</v>
      </c>
      <c r="E1210">
        <v>2.8999999999999998E-2</v>
      </c>
    </row>
    <row r="1211" spans="1:5" x14ac:dyDescent="0.55000000000000004">
      <c r="A1211">
        <v>1994</v>
      </c>
      <c r="B1211">
        <v>-4.0999999999999995E-2</v>
      </c>
      <c r="C1211">
        <v>-4.5000000000000005E-3</v>
      </c>
      <c r="D1211">
        <v>-9.3999999999999986E-3</v>
      </c>
      <c r="E1211">
        <v>3.9E-2</v>
      </c>
    </row>
    <row r="1212" spans="1:5" x14ac:dyDescent="0.55000000000000004">
      <c r="A1212">
        <v>1995</v>
      </c>
      <c r="B1212">
        <v>0.31219999999999998</v>
      </c>
      <c r="C1212">
        <v>-0.1024</v>
      </c>
      <c r="D1212">
        <v>6.4199999999999993E-2</v>
      </c>
      <c r="E1212">
        <v>5.5999999999999994E-2</v>
      </c>
    </row>
    <row r="1213" spans="1:5" x14ac:dyDescent="0.55000000000000004">
      <c r="A1213">
        <v>1996</v>
      </c>
      <c r="B1213">
        <v>0.15960000000000002</v>
      </c>
      <c r="C1213">
        <v>-4.41E-2</v>
      </c>
      <c r="D1213">
        <v>8.2400000000000001E-2</v>
      </c>
      <c r="E1213">
        <v>5.21E-2</v>
      </c>
    </row>
    <row r="1214" spans="1:5" x14ac:dyDescent="0.55000000000000004">
      <c r="A1214">
        <v>1997</v>
      </c>
      <c r="B1214">
        <v>0.2596</v>
      </c>
      <c r="C1214">
        <v>-8.1199999999999994E-2</v>
      </c>
      <c r="D1214">
        <v>0.19359999999999999</v>
      </c>
      <c r="E1214">
        <v>5.2600000000000001E-2</v>
      </c>
    </row>
    <row r="1215" spans="1:5" x14ac:dyDescent="0.55000000000000004">
      <c r="A1215">
        <v>1998</v>
      </c>
      <c r="B1215">
        <v>0.1946</v>
      </c>
      <c r="C1215">
        <v>-0.25619999999999998</v>
      </c>
      <c r="D1215">
        <v>-9.8800000000000013E-2</v>
      </c>
      <c r="E1215">
        <v>4.8600000000000004E-2</v>
      </c>
    </row>
    <row r="1216" spans="1:5" x14ac:dyDescent="0.55000000000000004">
      <c r="A1216">
        <v>1999</v>
      </c>
      <c r="B1216">
        <v>0.20569999999999999</v>
      </c>
      <c r="C1216">
        <v>0.15179999999999999</v>
      </c>
      <c r="D1216">
        <v>-0.31629999999999997</v>
      </c>
      <c r="E1216">
        <v>4.6799999999999994E-2</v>
      </c>
    </row>
    <row r="1217" spans="1:5" x14ac:dyDescent="0.55000000000000004">
      <c r="A1217">
        <v>2000</v>
      </c>
      <c r="B1217">
        <v>-0.17600000000000002</v>
      </c>
      <c r="C1217">
        <v>-5.1699999999999996E-2</v>
      </c>
      <c r="D1217">
        <v>0.4607</v>
      </c>
      <c r="E1217">
        <v>5.8899999999999994E-2</v>
      </c>
    </row>
    <row r="1218" spans="1:5" x14ac:dyDescent="0.55000000000000004">
      <c r="A1218">
        <v>2001</v>
      </c>
      <c r="B1218">
        <v>-0.152</v>
      </c>
      <c r="C1218">
        <v>0.1827</v>
      </c>
      <c r="D1218">
        <v>0.1867</v>
      </c>
      <c r="E1218">
        <v>3.8300000000000001E-2</v>
      </c>
    </row>
    <row r="1219" spans="1:5" x14ac:dyDescent="0.55000000000000004">
      <c r="A1219">
        <v>2002</v>
      </c>
      <c r="B1219">
        <v>-0.22760000000000002</v>
      </c>
      <c r="C1219">
        <v>3.95E-2</v>
      </c>
      <c r="D1219">
        <v>8.199999999999999E-2</v>
      </c>
      <c r="E1219">
        <v>1.6500000000000001E-2</v>
      </c>
    </row>
    <row r="1220" spans="1:5" x14ac:dyDescent="0.55000000000000004">
      <c r="A1220">
        <v>2003</v>
      </c>
      <c r="B1220">
        <v>0.3075</v>
      </c>
      <c r="C1220">
        <v>0.25989999999999996</v>
      </c>
      <c r="D1220">
        <v>4.0599999999999997E-2</v>
      </c>
      <c r="E1220">
        <v>1.0200000000000001E-2</v>
      </c>
    </row>
    <row r="1221" spans="1:5" x14ac:dyDescent="0.55000000000000004">
      <c r="A1221">
        <v>2004</v>
      </c>
      <c r="B1221">
        <v>0.1072</v>
      </c>
      <c r="C1221">
        <v>4.1799999999999997E-2</v>
      </c>
      <c r="D1221">
        <v>7.4700000000000003E-2</v>
      </c>
      <c r="E1221">
        <v>1.2E-2</v>
      </c>
    </row>
    <row r="1222" spans="1:5" x14ac:dyDescent="0.55000000000000004">
      <c r="A1222">
        <v>2005</v>
      </c>
      <c r="B1222">
        <v>3.0899999999999997E-2</v>
      </c>
      <c r="C1222">
        <v>-2.4900000000000002E-2</v>
      </c>
      <c r="D1222">
        <v>9.6300000000000011E-2</v>
      </c>
      <c r="E1222">
        <v>2.98E-2</v>
      </c>
    </row>
    <row r="1223" spans="1:5" x14ac:dyDescent="0.55000000000000004">
      <c r="A1223">
        <v>2006</v>
      </c>
      <c r="B1223">
        <v>0.106</v>
      </c>
      <c r="C1223">
        <v>1.7000000000000001E-3</v>
      </c>
      <c r="D1223">
        <v>0.12119999999999999</v>
      </c>
      <c r="E1223">
        <v>4.8000000000000001E-2</v>
      </c>
    </row>
    <row r="1224" spans="1:5" x14ac:dyDescent="0.55000000000000004">
      <c r="A1224">
        <v>2007</v>
      </c>
      <c r="B1224">
        <v>1.04E-2</v>
      </c>
      <c r="C1224">
        <v>-6.93E-2</v>
      </c>
      <c r="D1224">
        <v>-0.17019999999999999</v>
      </c>
      <c r="E1224">
        <v>4.6600000000000003E-2</v>
      </c>
    </row>
    <row r="1225" spans="1:5" x14ac:dyDescent="0.55000000000000004">
      <c r="A1225">
        <v>2008</v>
      </c>
      <c r="B1225">
        <v>-0.38340000000000002</v>
      </c>
      <c r="C1225">
        <v>2.7999999999999997E-2</v>
      </c>
      <c r="D1225">
        <v>5.6999999999999993E-3</v>
      </c>
      <c r="E1225">
        <v>1.6E-2</v>
      </c>
    </row>
    <row r="1226" spans="1:5" x14ac:dyDescent="0.55000000000000004">
      <c r="A1226">
        <v>2009</v>
      </c>
      <c r="B1226">
        <v>0.28260000000000002</v>
      </c>
      <c r="C1226">
        <v>9.5600000000000004E-2</v>
      </c>
      <c r="D1226">
        <v>-9.2100000000000015E-2</v>
      </c>
      <c r="E1226">
        <v>1E-3</v>
      </c>
    </row>
    <row r="1227" spans="1:5" x14ac:dyDescent="0.55000000000000004">
      <c r="A1227">
        <v>2010</v>
      </c>
      <c r="B1227">
        <v>0.17370000000000002</v>
      </c>
      <c r="C1227">
        <v>0.13900000000000001</v>
      </c>
      <c r="D1227">
        <v>-5.33E-2</v>
      </c>
      <c r="E1227">
        <v>1.1999999999999999E-3</v>
      </c>
    </row>
    <row r="1228" spans="1:5" x14ac:dyDescent="0.55000000000000004">
      <c r="A1228">
        <v>2011</v>
      </c>
      <c r="B1228">
        <v>4.4000000000000003E-3</v>
      </c>
      <c r="C1228">
        <v>-5.79E-2</v>
      </c>
      <c r="D1228">
        <v>-8.4000000000000005E-2</v>
      </c>
      <c r="E1228">
        <v>4.0000000000000002E-4</v>
      </c>
    </row>
    <row r="1229" spans="1:5" x14ac:dyDescent="0.55000000000000004">
      <c r="A1229">
        <v>2012</v>
      </c>
      <c r="B1229">
        <v>0.16269999999999998</v>
      </c>
      <c r="C1229">
        <v>-1.0200000000000001E-2</v>
      </c>
      <c r="D1229">
        <v>9.9700000000000011E-2</v>
      </c>
      <c r="E1229">
        <v>5.9999999999999995E-4</v>
      </c>
    </row>
    <row r="1230" spans="1:5" x14ac:dyDescent="0.55000000000000004">
      <c r="A1230">
        <v>2013</v>
      </c>
      <c r="B1230">
        <v>0.35200000000000004</v>
      </c>
      <c r="C1230">
        <v>6.8499999999999991E-2</v>
      </c>
      <c r="D1230">
        <v>2.53E-2</v>
      </c>
      <c r="E1230">
        <v>2.0000000000000001E-4</v>
      </c>
    </row>
    <row r="1231" spans="1:5" x14ac:dyDescent="0.55000000000000004">
      <c r="A1231">
        <v>2014</v>
      </c>
      <c r="B1231">
        <v>0.11710000000000001</v>
      </c>
      <c r="C1231">
        <v>-7.9399999999999998E-2</v>
      </c>
      <c r="D1231">
        <v>-1.52E-2</v>
      </c>
      <c r="E1231">
        <v>2.0000000000000001E-4</v>
      </c>
    </row>
    <row r="1232" spans="1:5" x14ac:dyDescent="0.55000000000000004">
      <c r="A1232">
        <v>2015</v>
      </c>
      <c r="B1232">
        <v>8.0000000000000004E-4</v>
      </c>
      <c r="C1232">
        <v>-3.9599999999999996E-2</v>
      </c>
      <c r="D1232">
        <v>-9.5000000000000001E-2</v>
      </c>
      <c r="E1232">
        <v>2.0000000000000001E-4</v>
      </c>
    </row>
    <row r="1233" spans="1:6" x14ac:dyDescent="0.55000000000000004">
      <c r="A1233">
        <v>2016</v>
      </c>
      <c r="B1233">
        <v>0.13300000000000001</v>
      </c>
      <c r="C1233">
        <v>6.5299999999999997E-2</v>
      </c>
      <c r="D1233">
        <v>0.2286</v>
      </c>
      <c r="E1233">
        <v>2E-3</v>
      </c>
    </row>
    <row r="1234" spans="1:6" x14ac:dyDescent="0.55000000000000004">
      <c r="A1234">
        <v>2017</v>
      </c>
      <c r="B1234">
        <v>0.21510000000000001</v>
      </c>
      <c r="C1234">
        <v>-4.9599999999999998E-2</v>
      </c>
      <c r="D1234">
        <v>-0.1384</v>
      </c>
      <c r="E1234">
        <v>8.0000000000000002E-3</v>
      </c>
    </row>
    <row r="1235" spans="1:6" x14ac:dyDescent="0.55000000000000004">
      <c r="A1235">
        <v>2018</v>
      </c>
      <c r="B1235">
        <v>-6.93E-2</v>
      </c>
      <c r="C1235">
        <v>-3.15E-2</v>
      </c>
      <c r="D1235">
        <v>-9.3399999999999997E-2</v>
      </c>
      <c r="E1235">
        <v>1.8100000000000002E-2</v>
      </c>
    </row>
    <row r="1236" spans="1:6" x14ac:dyDescent="0.55000000000000004">
      <c r="A1236">
        <v>2019</v>
      </c>
      <c r="B1236">
        <v>0.2828</v>
      </c>
      <c r="C1236">
        <v>-6.2600000000000003E-2</v>
      </c>
      <c r="D1236">
        <v>-0.10679999999999999</v>
      </c>
      <c r="E1236">
        <v>2.1400000000000002E-2</v>
      </c>
    </row>
    <row r="1237" spans="1:6" x14ac:dyDescent="0.55000000000000004">
      <c r="A1237">
        <v>2020</v>
      </c>
      <c r="B1237">
        <v>0.23670000000000002</v>
      </c>
      <c r="C1237">
        <v>0.13070000000000001</v>
      </c>
      <c r="D1237">
        <v>-0.47200000000000003</v>
      </c>
      <c r="E1237">
        <v>4.4000000000000003E-3</v>
      </c>
    </row>
    <row r="1238" spans="1:6" x14ac:dyDescent="0.55000000000000004">
      <c r="A1238" s="69" t="s">
        <v>387</v>
      </c>
      <c r="B1238" s="72">
        <f>AVERAGE(B1144:B1237)</f>
        <v>8.7121276595744687E-2</v>
      </c>
      <c r="C1238" s="72">
        <f t="shared" ref="C1238:E1238" si="0">AVERAGE(C1144:C1237)</f>
        <v>3.0930851063829791E-2</v>
      </c>
      <c r="D1238" s="72">
        <f t="shared" si="0"/>
        <v>3.9715957446808517E-2</v>
      </c>
      <c r="E1238" s="72">
        <f t="shared" si="0"/>
        <v>3.338617021276595E-2</v>
      </c>
      <c r="F1238" s="72">
        <v>100</v>
      </c>
    </row>
    <row r="1242" spans="1:6" x14ac:dyDescent="0.55000000000000004">
      <c r="A124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F-F_Annual_Data_Factors</vt:lpstr>
      <vt:lpstr>Cover_Sheet</vt:lpstr>
      <vt:lpstr>Tear Sheet</vt:lpstr>
      <vt:lpstr>Scenario Summary</vt:lpstr>
      <vt:lpstr>Proforma</vt:lpstr>
      <vt:lpstr>Dell_Financial_statements</vt:lpstr>
      <vt:lpstr>Sales_growth</vt:lpstr>
      <vt:lpstr>Calculation_Sheets----&gt;</vt:lpstr>
      <vt:lpstr>Assumptions </vt:lpstr>
      <vt:lpstr>Dell_Stock_data</vt:lpstr>
      <vt:lpstr>Dell_FF_factors</vt:lpstr>
      <vt:lpstr>Dell_FF_Annual_Data_Factors</vt:lpstr>
      <vt:lpstr>Proforma!BSH_margin</vt:lpstr>
      <vt:lpstr>Proforma!cost_equity</vt:lpstr>
      <vt:lpstr>Proforma!current_price</vt:lpstr>
      <vt:lpstr>gzzz9bl7kaeoljrp</vt:lpstr>
      <vt:lpstr>Proforma!Intrinsic_FCFE</vt:lpstr>
      <vt:lpstr>Proforma!LTgrowth_Dividend</vt:lpstr>
      <vt:lpstr>Proforma!LTgrowth_FCFE</vt:lpstr>
      <vt:lpstr>Proforma!sales_growth</vt:lpstr>
      <vt:lpstr>Proforma!terminal_pe</vt:lpstr>
      <vt:lpstr>xqelytfroxm0zutf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Mehta</dc:creator>
  <cp:lastModifiedBy>abhijay shukla</cp:lastModifiedBy>
  <dcterms:created xsi:type="dcterms:W3CDTF">2021-03-23T22:27:21Z</dcterms:created>
  <dcterms:modified xsi:type="dcterms:W3CDTF">2021-04-06T03:32:36Z</dcterms:modified>
</cp:coreProperties>
</file>