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https://flinders-my.sharepoint.com/personal/nasi0029_flinders_edu_au/Documents/DIP/"/>
    </mc:Choice>
  </mc:AlternateContent>
  <xr:revisionPtr revIDLastSave="0" documentId="8_{6445CD89-323C-C646-9999-FD1F9BC3A416}" xr6:coauthVersionLast="47" xr6:coauthVersionMax="47" xr10:uidLastSave="{00000000-0000-0000-0000-000000000000}"/>
  <bookViews>
    <workbookView xWindow="2500" yWindow="500" windowWidth="35400" windowHeight="19740" xr2:uid="{00000000-000D-0000-FFFF-FFFF00000000}"/>
  </bookViews>
  <sheets>
    <sheet name="Form" sheetId="1" r:id="rId1"/>
    <sheet name="Summary" sheetId="2" r:id="rId2"/>
    <sheet name="dat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3" l="1"/>
  <c r="F24" i="3"/>
  <c r="F25" i="3"/>
  <c r="F26" i="3"/>
  <c r="E23" i="3"/>
  <c r="E24" i="3"/>
  <c r="E25" i="3"/>
  <c r="E26" i="3"/>
  <c r="D23" i="3"/>
  <c r="D24" i="3"/>
  <c r="D25" i="3"/>
  <c r="D26" i="3"/>
  <c r="C23" i="3"/>
  <c r="C24" i="3"/>
  <c r="C25" i="3"/>
  <c r="C26" i="3"/>
  <c r="F16" i="3"/>
  <c r="F17" i="3"/>
  <c r="F18" i="3"/>
  <c r="F19" i="3"/>
  <c r="E16" i="3"/>
  <c r="E17" i="3"/>
  <c r="E18" i="3"/>
  <c r="E19" i="3"/>
  <c r="D16" i="3"/>
  <c r="D17" i="3"/>
  <c r="D18" i="3"/>
  <c r="D19" i="3"/>
  <c r="C16" i="3"/>
  <c r="C17" i="3"/>
  <c r="C18" i="3"/>
  <c r="C19" i="3"/>
  <c r="F9" i="3"/>
  <c r="F10" i="3"/>
  <c r="F11" i="3"/>
  <c r="F12" i="3"/>
  <c r="E9" i="3"/>
  <c r="E10" i="3"/>
  <c r="E11" i="3"/>
  <c r="E12" i="3"/>
  <c r="D9" i="3"/>
  <c r="D10" i="3"/>
  <c r="D11" i="3"/>
  <c r="D12" i="3"/>
  <c r="C9" i="3"/>
  <c r="C10" i="3"/>
  <c r="G10" i="3" s="1"/>
  <c r="C5" i="2" s="1"/>
  <c r="C11" i="3"/>
  <c r="C12" i="3"/>
  <c r="D4" i="2"/>
  <c r="F4" i="2"/>
  <c r="D5" i="2"/>
  <c r="F5" i="2"/>
  <c r="D6" i="2"/>
  <c r="F6" i="2"/>
  <c r="D7" i="2"/>
  <c r="F7" i="2"/>
  <c r="B5" i="2"/>
  <c r="B6" i="2"/>
  <c r="B7" i="2"/>
  <c r="B4" i="2"/>
  <c r="F7" i="1"/>
  <c r="F3" i="1"/>
  <c r="F5" i="1"/>
  <c r="F4" i="1"/>
  <c r="F6" i="1"/>
  <c r="F8" i="1"/>
  <c r="F11" i="1"/>
  <c r="F12" i="1"/>
  <c r="F13" i="1"/>
  <c r="F14" i="1"/>
  <c r="F15" i="1"/>
  <c r="F16" i="1"/>
  <c r="F17" i="1"/>
  <c r="F9" i="1"/>
  <c r="F10" i="1"/>
  <c r="F19" i="1"/>
  <c r="F20" i="1"/>
  <c r="F21" i="1"/>
  <c r="F18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2" i="1"/>
  <c r="G17" i="3" l="1"/>
  <c r="E5" i="2" s="1"/>
  <c r="G16" i="3"/>
  <c r="E4" i="2" s="1"/>
  <c r="G26" i="3"/>
  <c r="G7" i="2" s="1"/>
  <c r="G25" i="3"/>
  <c r="G6" i="2" s="1"/>
  <c r="G12" i="3"/>
  <c r="C7" i="2" s="1"/>
  <c r="G9" i="3"/>
  <c r="C4" i="2" s="1"/>
  <c r="G23" i="3"/>
  <c r="G4" i="2" s="1"/>
  <c r="G24" i="3"/>
  <c r="G5" i="2" s="1"/>
  <c r="G19" i="3"/>
  <c r="E7" i="2" s="1"/>
  <c r="G11" i="3"/>
  <c r="C6" i="2" s="1"/>
  <c r="G18" i="3"/>
  <c r="E6" i="2" s="1"/>
</calcChain>
</file>

<file path=xl/sharedStrings.xml><?xml version="1.0" encoding="utf-8"?>
<sst xmlns="http://schemas.openxmlformats.org/spreadsheetml/2006/main" count="231" uniqueCount="93">
  <si>
    <t>Domain</t>
  </si>
  <si>
    <t>MIL</t>
  </si>
  <si>
    <t>Practice Text</t>
  </si>
  <si>
    <t>When developing an adjudication plan, identify and determine a communication plan for all stakeholders.</t>
  </si>
  <si>
    <t>Formalization of a professional wargaming organization (standards of practice, advocacy, ethics, professional development).</t>
  </si>
  <si>
    <t>Develop an adjudicators toolkit and train adjudicators to use it appropriately.</t>
  </si>
  <si>
    <t>Common adjudication repository of techniques, methods, examples.</t>
  </si>
  <si>
    <t>Conduct training during wargame execution for future adjudicators.</t>
  </si>
  <si>
    <t>Understanding sponsor requirements</t>
  </si>
  <si>
    <t>Developing and managing the event process</t>
  </si>
  <si>
    <t>Game development</t>
  </si>
  <si>
    <t>Providing facilitation</t>
  </si>
  <si>
    <t>Data capture</t>
  </si>
  <si>
    <t>DESIGN</t>
  </si>
  <si>
    <t>EXECUTION</t>
  </si>
  <si>
    <t>DEVELOPMENT</t>
  </si>
  <si>
    <t>DATA</t>
  </si>
  <si>
    <t>Objective</t>
  </si>
  <si>
    <t>Develop checklist and audit process for preparation of game &amp; scenario.</t>
  </si>
  <si>
    <t>Develop checklist and audit process for playtest process.</t>
  </si>
  <si>
    <t>Develop checklist and audit process for question clarification.</t>
  </si>
  <si>
    <t>Develop checklist and audit process for refining tools, processes, and scenarios.</t>
  </si>
  <si>
    <t>Develop checklist and audit process for rehearsal.</t>
  </si>
  <si>
    <t>Develop checklist and audit process for play &amp; recording.</t>
  </si>
  <si>
    <t>Develop checklist and audit process for after action analysis.</t>
  </si>
  <si>
    <t>Ad-hoc and infrequent comminucation with sponsors to agree on key game objectives.</t>
  </si>
  <si>
    <t>Communicate with game leadership to ensure they agree with adjudicator selection.</t>
  </si>
  <si>
    <t>Early, frequent and documented engagement with game sponsors agree on key game objectives.</t>
  </si>
  <si>
    <t>Regular documented engagement with game sponsors agree on key game objectives.</t>
  </si>
  <si>
    <t>Develop or Identify games with key skill requirements for use in training games for adjudicators.</t>
  </si>
  <si>
    <t>Identify and record a pool of adjudicators.</t>
  </si>
  <si>
    <t>Off-site storage and/or multiple levels of backup for redundancy and disaster recovery.</t>
  </si>
  <si>
    <t>Create checklist of common failures.</t>
  </si>
  <si>
    <t>Identify player types and adjust game management to account for them.</t>
  </si>
  <si>
    <t>Develop game specific adjudication instruction guide to support game adjudication team training.</t>
  </si>
  <si>
    <t>Create standardised practices &amp; procedures for development of adjudication plans.</t>
  </si>
  <si>
    <t>Establish formalised standardised training for adjudication best practices and procedures.</t>
  </si>
  <si>
    <t>Recruit and orient stakeholders and key observers.</t>
  </si>
  <si>
    <t>Wargame chain of command willing and able to counter inappropriate influence on game process.</t>
  </si>
  <si>
    <t>Assemble adjudication cell with a mix of proficient quantitative assessors &amp; a suitable mix of experienced warfare operators, policy and foreign service SMEs.</t>
  </si>
  <si>
    <t>Ensure isolation of adjudication team from observers &amp; stakeholders.</t>
  </si>
  <si>
    <t>Pre-game, provide adjudicators with capability descriptions and reference material relevent to the game.</t>
  </si>
  <si>
    <t>Pre-game, test adjudicator communications and written guidance.</t>
  </si>
  <si>
    <t>Adjudication team leaders during game development must identify adjudication process, data collection process, data to be collected, models &amp; methods.</t>
  </si>
  <si>
    <t>Begin work early to identify and vet potential adjudicators.</t>
  </si>
  <si>
    <t>Leadership provides sufficient time and resources to develop adjudication design.</t>
  </si>
  <si>
    <t>Extensive as possible play testing and pre-game drill of adjudication cell and its supporting tools.</t>
  </si>
  <si>
    <t>Make lead adjudicator part of the gamedesign team.</t>
  </si>
  <si>
    <t>Validate adjudication design and conduct adjudication rehersals.</t>
  </si>
  <si>
    <t>Validate adjudication process prior to execution.</t>
  </si>
  <si>
    <t>Focus organisational and personal attention and effort towards developing best practices, case studies, and learning resources specifically focused on adjudication.</t>
  </si>
  <si>
    <t>Regularily research for new practices on effective adjudication.</t>
  </si>
  <si>
    <t>Adjudication process needs to be transparent to players and no misleading information allowed.</t>
  </si>
  <si>
    <t>Adjudication team leader monitor players and their inputs for organisational biases and intimidation of adjudicators.</t>
  </si>
  <si>
    <t>Include standards of conduct in game rules &amp; procedures for participants.</t>
  </si>
  <si>
    <t>Include trusted agents from blue and red during adjudication to account for all decisions and intent.</t>
  </si>
  <si>
    <t>Pre-game identify candidate injects that will keep game on track to meet objectives.</t>
  </si>
  <si>
    <t>Synchronise facilitator priorities with needs of adjudication cell, and prep player teams properly to ensure player teams provide needed information and level of detail to support efficient adjudication.</t>
  </si>
  <si>
    <t>During wargame planning create detailed data capture plan.</t>
  </si>
  <si>
    <t>Ensure data capture personnel understand responsibilities and process.</t>
  </si>
  <si>
    <t>Store backups of wargame data for future analysis.</t>
  </si>
  <si>
    <t>Data capture plan must explicitly incorporate adjudication rulings and associated decision making process.</t>
  </si>
  <si>
    <t>Include advance backup plans in case of failure.</t>
  </si>
  <si>
    <t>Identifier</t>
  </si>
  <si>
    <t>Practice #</t>
  </si>
  <si>
    <t>Objective #</t>
  </si>
  <si>
    <t>Managing information</t>
  </si>
  <si>
    <t>Playtest training games for adjudicators and record insights and skill sets suitable for adjudicators.</t>
  </si>
  <si>
    <t>Develop adjudication instruction guide to support game adjudication team training.</t>
  </si>
  <si>
    <t>4a</t>
  </si>
  <si>
    <t>4b</t>
  </si>
  <si>
    <t>4c</t>
  </si>
  <si>
    <t>4d</t>
  </si>
  <si>
    <t>4e</t>
  </si>
  <si>
    <t>4f</t>
  </si>
  <si>
    <t>4g</t>
  </si>
  <si>
    <t>Acclimatise adjudicators to gameprocess and expectations by pre-game adjudication training sessions.</t>
  </si>
  <si>
    <t>MIL1</t>
  </si>
  <si>
    <t>MIL2</t>
  </si>
  <si>
    <t>MIL3</t>
  </si>
  <si>
    <t>Total</t>
  </si>
  <si>
    <t>Complete</t>
  </si>
  <si>
    <t>Not Implemented</t>
  </si>
  <si>
    <t>Partially Implemented</t>
  </si>
  <si>
    <t>Largely Implemented</t>
  </si>
  <si>
    <t>Fully Implemented</t>
  </si>
  <si>
    <t>Maturity Levels</t>
  </si>
  <si>
    <t>DOMAIN</t>
  </si>
  <si>
    <t>Wargame</t>
  </si>
  <si>
    <t>*Not implemented &amp; partially implemented count as incomplete, largely implemented and fully implemented count as complete.</t>
  </si>
  <si>
    <t>Your Name (pseudo name is also fine)</t>
  </si>
  <si>
    <t>Assumptions</t>
  </si>
  <si>
    <t>Can this document be useful for standardizing the wargming process for the purpose of comparison of wargames and validation?  (yes/no, comments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</si>
</sst>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6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4" fillId="3" borderId="1" xfId="2" applyBorder="1"/>
    <xf numFmtId="0" fontId="4" fillId="3" borderId="2" xfId="2" applyBorder="1"/>
    <xf numFmtId="0" fontId="4" fillId="3" borderId="2" xfId="2" applyBorder="1" applyAlignment="1">
      <alignment horizontal="center"/>
    </xf>
    <xf numFmtId="0" fontId="4" fillId="3" borderId="3" xfId="2" applyBorder="1"/>
    <xf numFmtId="0" fontId="4" fillId="3" borderId="4" xfId="2" applyBorder="1"/>
    <xf numFmtId="0" fontId="4" fillId="3" borderId="0" xfId="2" applyBorder="1"/>
    <xf numFmtId="0" fontId="4" fillId="3" borderId="0" xfId="2" applyBorder="1" applyAlignment="1">
      <alignment horizontal="center"/>
    </xf>
    <xf numFmtId="0" fontId="4" fillId="3" borderId="5" xfId="2" applyBorder="1"/>
    <xf numFmtId="0" fontId="4" fillId="3" borderId="15" xfId="2" applyBorder="1"/>
    <xf numFmtId="0" fontId="4" fillId="3" borderId="16" xfId="2" applyBorder="1"/>
    <xf numFmtId="0" fontId="4" fillId="3" borderId="16" xfId="2" applyBorder="1" applyAlignment="1">
      <alignment horizontal="center"/>
    </xf>
    <xf numFmtId="0" fontId="4" fillId="3" borderId="17" xfId="2" applyBorder="1"/>
    <xf numFmtId="0" fontId="5" fillId="4" borderId="11" xfId="3" applyBorder="1"/>
    <xf numFmtId="0" fontId="5" fillId="4" borderId="10" xfId="3" applyBorder="1"/>
    <xf numFmtId="0" fontId="5" fillId="4" borderId="10" xfId="3" applyBorder="1" applyAlignment="1">
      <alignment horizontal="center"/>
    </xf>
    <xf numFmtId="0" fontId="5" fillId="4" borderId="9" xfId="3" applyBorder="1"/>
    <xf numFmtId="0" fontId="5" fillId="4" borderId="12" xfId="3" applyBorder="1"/>
    <xf numFmtId="0" fontId="5" fillId="4" borderId="13" xfId="3" applyBorder="1"/>
    <xf numFmtId="0" fontId="5" fillId="4" borderId="13" xfId="3" applyBorder="1" applyAlignment="1">
      <alignment horizontal="center"/>
    </xf>
    <xf numFmtId="0" fontId="5" fillId="4" borderId="14" xfId="3" applyBorder="1"/>
    <xf numFmtId="0" fontId="5" fillId="4" borderId="4" xfId="3" applyBorder="1"/>
    <xf numFmtId="0" fontId="5" fillId="4" borderId="0" xfId="3" applyBorder="1"/>
    <xf numFmtId="0" fontId="5" fillId="4" borderId="0" xfId="3" applyBorder="1" applyAlignment="1">
      <alignment horizontal="center"/>
    </xf>
    <xf numFmtId="0" fontId="5" fillId="4" borderId="5" xfId="3" applyBorder="1"/>
    <xf numFmtId="0" fontId="5" fillId="4" borderId="15" xfId="3" applyBorder="1"/>
    <xf numFmtId="0" fontId="5" fillId="4" borderId="16" xfId="3" applyBorder="1"/>
    <xf numFmtId="0" fontId="5" fillId="4" borderId="16" xfId="3" applyBorder="1" applyAlignment="1">
      <alignment horizontal="center"/>
    </xf>
    <xf numFmtId="0" fontId="5" fillId="4" borderId="17" xfId="3" applyBorder="1"/>
    <xf numFmtId="0" fontId="3" fillId="2" borderId="6" xfId="1" applyBorder="1"/>
    <xf numFmtId="0" fontId="3" fillId="2" borderId="7" xfId="1" applyBorder="1"/>
    <xf numFmtId="0" fontId="3" fillId="2" borderId="7" xfId="1" applyBorder="1" applyAlignment="1">
      <alignment horizontal="center"/>
    </xf>
    <xf numFmtId="0" fontId="3" fillId="2" borderId="8" xfId="1" applyBorder="1"/>
    <xf numFmtId="0" fontId="3" fillId="2" borderId="4" xfId="1" applyBorder="1"/>
    <xf numFmtId="0" fontId="3" fillId="2" borderId="0" xfId="1" applyBorder="1"/>
    <xf numFmtId="0" fontId="3" fillId="2" borderId="0" xfId="1" applyBorder="1" applyAlignment="1">
      <alignment horizontal="center"/>
    </xf>
    <xf numFmtId="0" fontId="3" fillId="2" borderId="5" xfId="1" applyBorder="1"/>
    <xf numFmtId="49" fontId="4" fillId="3" borderId="2" xfId="2" applyNumberFormat="1" applyBorder="1" applyAlignment="1">
      <alignment horizontal="center"/>
    </xf>
    <xf numFmtId="49" fontId="5" fillId="4" borderId="10" xfId="3" applyNumberFormat="1" applyBorder="1" applyAlignment="1">
      <alignment horizontal="center"/>
    </xf>
    <xf numFmtId="49" fontId="3" fillId="2" borderId="0" xfId="1" applyNumberFormat="1" applyBorder="1" applyAlignment="1">
      <alignment horizontal="center"/>
    </xf>
    <xf numFmtId="49" fontId="3" fillId="2" borderId="7" xfId="1" applyNumberFormat="1" applyBorder="1" applyAlignment="1">
      <alignment horizontal="center"/>
    </xf>
    <xf numFmtId="49" fontId="4" fillId="3" borderId="0" xfId="2" applyNumberFormat="1" applyBorder="1" applyAlignment="1">
      <alignment horizontal="center"/>
    </xf>
    <xf numFmtId="49" fontId="5" fillId="4" borderId="13" xfId="3" applyNumberFormat="1" applyBorder="1" applyAlignment="1">
      <alignment horizontal="center"/>
    </xf>
    <xf numFmtId="49" fontId="5" fillId="4" borderId="0" xfId="3" applyNumberFormat="1" applyBorder="1" applyAlignment="1">
      <alignment horizontal="center"/>
    </xf>
    <xf numFmtId="49" fontId="5" fillId="4" borderId="16" xfId="3" applyNumberFormat="1" applyBorder="1" applyAlignment="1">
      <alignment horizontal="center"/>
    </xf>
    <xf numFmtId="49" fontId="4" fillId="3" borderId="16" xfId="2" applyNumberFormat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0" fillId="0" borderId="20" xfId="0" applyBorder="1" applyAlignment="1">
      <alignment wrapText="1"/>
    </xf>
    <xf numFmtId="0" fontId="0" fillId="0" borderId="20" xfId="0" applyBorder="1"/>
    <xf numFmtId="0" fontId="0" fillId="0" borderId="20" xfId="0" applyBorder="1" applyAlignment="1">
      <alignment horizontal="center" wrapText="1"/>
    </xf>
    <xf numFmtId="0" fontId="2" fillId="0" borderId="20" xfId="0" applyFont="1" applyBorder="1" applyAlignment="1">
      <alignment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border diagonalUp="0" diagonalDown="0">
        <left/>
        <right style="medium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medium">
          <color indexed="64"/>
        </right>
        <top/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58EC99-0F34-47E7-9A38-FE667C38B07A}" name="Table1" displayName="Table1" ref="A1:H54" totalsRowShown="0" headerRowDxfId="21">
  <autoFilter ref="A1:H54" xr:uid="{9B58EC99-0F34-47E7-9A38-FE667C38B07A}"/>
  <tableColumns count="8">
    <tableColumn id="1" xr3:uid="{D9AF3D08-AEBF-4D91-BD1F-BAE597BD9414}" name="Domain"/>
    <tableColumn id="2" xr3:uid="{85C2CEE3-2A97-401E-9E8E-A6A3FA014580}" name="Objective #" dataDxfId="20" dataCellStyle="Neutral"/>
    <tableColumn id="3" xr3:uid="{13B7DAA1-3C05-4454-8861-35B6D4368E11}" name="Objective"/>
    <tableColumn id="4" xr3:uid="{2415434B-A8E4-420C-B0BC-C9DC08E55F0A}" name="Practice #" dataDxfId="19" dataCellStyle="Neutral"/>
    <tableColumn id="5" xr3:uid="{1D1C4745-B66F-4F94-B20A-446EBCE45F25}" name="MIL" dataDxfId="18" dataCellStyle="Neutral"/>
    <tableColumn id="6" xr3:uid="{4E08143A-FCCB-472F-8FBA-01197B3EED1E}" name="Identifier">
      <calculatedColumnFormula>A2&amp;"-"&amp;B2&amp;"."&amp;D2&amp;"."&amp;E2</calculatedColumnFormula>
    </tableColumn>
    <tableColumn id="7" xr3:uid="{83D09547-80A4-4801-9D4E-FD88A74EDA1C}" name="Practice Text" dataDxfId="17" dataCellStyle="Neutral"/>
    <tableColumn id="8" xr3:uid="{F2155C3C-1527-4757-B206-6BF7B7CD3E03}" name="Wargame" dataDxfId="16" dataCellStyle="Neutra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C15768-3DAD-4049-9091-A876B445126D}" name="Table2" displayName="Table2" ref="B1:C5" totalsRowShown="0">
  <autoFilter ref="B1:C5" xr:uid="{DBC15768-3DAD-4049-9091-A876B445126D}"/>
  <tableColumns count="2">
    <tableColumn id="1" xr3:uid="{DBC4B159-E0EC-4714-B887-19AB0348BBD9}" name="Maturity Levels"/>
    <tableColumn id="2" xr3:uid="{34320002-C75C-4FE6-9A21-3624471118C7}" name="Complete" dataDxfId="15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14E4CD-DE6F-4E65-A514-C9E696AD1483}" name="Table3" displayName="Table3" ref="B8:G12" totalsRowShown="0">
  <autoFilter ref="B8:G12" xr:uid="{BD14E4CD-DE6F-4E65-A514-C9E696AD1483}"/>
  <tableColumns count="6">
    <tableColumn id="1" xr3:uid="{5CCA2A3E-CA67-40BA-9C69-D7D402E373AE}" name="DOMAIN"/>
    <tableColumn id="2" xr3:uid="{4D8AD8BC-F5F2-4890-8E19-804D1EDA66DC}" name="Not Implemented" dataDxfId="14">
      <calculatedColumnFormula>COUNTIFS(Table1[Domain],Table3[[#This Row],[DOMAIN]],Table1[MIL],1,Table1[Wargame],Table3[[#Headers],[Not Implemented]])</calculatedColumnFormula>
    </tableColumn>
    <tableColumn id="3" xr3:uid="{0BB3E737-E608-4559-ABA0-62A837694EE7}" name="Partially Implemented" dataDxfId="13">
      <calculatedColumnFormula>COUNTIFS(Table1[Domain],Table3[[#This Row],[DOMAIN]],Table1[MIL],1,Table1[Wargame],Table3[[#Headers],[Partially Implemented]])</calculatedColumnFormula>
    </tableColumn>
    <tableColumn id="4" xr3:uid="{3103E9CB-58A5-43D8-B4E4-ACE600F90C51}" name="Largely Implemented" dataDxfId="12">
      <calculatedColumnFormula>COUNTIFS(Table1[Domain],Table3[[#This Row],[DOMAIN]],Table1[MIL],1,Table1[Wargame],Table3[[#Headers],[Largely Implemented]])</calculatedColumnFormula>
    </tableColumn>
    <tableColumn id="5" xr3:uid="{8FF26A4F-D606-420C-85B2-3EE89E9E397E}" name="Fully Implemented" dataDxfId="11">
      <calculatedColumnFormula>COUNTIFS(Table1[Domain],Table3[[#This Row],[DOMAIN]],Table1[MIL],1,Table1[Wargame],Table3[[#Headers],[Fully Implemented]])</calculatedColumnFormula>
    </tableColumn>
    <tableColumn id="6" xr3:uid="{E2F4D824-E7C5-4917-B74B-5D2326110416}" name="Total" dataDxfId="10">
      <calculatedColumnFormula>SUM(Table3[[#This Row],[Not Implemented]:[Fully Implemented]])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D46854-3CB9-4C51-B4A4-E01F13D65D93}" name="Table35" displayName="Table35" ref="B15:G19" totalsRowShown="0">
  <autoFilter ref="B15:G19" xr:uid="{DED46854-3CB9-4C51-B4A4-E01F13D65D93}"/>
  <tableColumns count="6">
    <tableColumn id="1" xr3:uid="{BCE69454-14E9-4844-87A0-F0C7C21CFAA3}" name="DOMAIN"/>
    <tableColumn id="2" xr3:uid="{10842C22-48F3-42AB-B43B-F783B2068D84}" name="Not Implemented" dataDxfId="9">
      <calculatedColumnFormula>COUNTIFS(Table1[Domain],Table35[[#This Row],[DOMAIN]],Table1[MIL],2,Table1[Wargame],Table35[[#Headers],[Not Implemented]])</calculatedColumnFormula>
    </tableColumn>
    <tableColumn id="3" xr3:uid="{2FDCF904-F7E8-4CCA-90E2-DB3C2F3D9EBB}" name="Partially Implemented" dataDxfId="8">
      <calculatedColumnFormula>COUNTIFS(Table1[Domain],Table35[[#This Row],[DOMAIN]],Table1[MIL],2,Table1[Wargame],Table35[[#Headers],[Partially Implemented]])</calculatedColumnFormula>
    </tableColumn>
    <tableColumn id="4" xr3:uid="{5ECC8498-7CE3-4489-8D17-B6C47AFD36F1}" name="Largely Implemented" dataDxfId="7">
      <calculatedColumnFormula>COUNTIFS(Table1[Domain],Table35[[#This Row],[DOMAIN]],Table1[MIL],3,Table1[Wargame],Table35[[#Headers],[Largely Implemented]])</calculatedColumnFormula>
    </tableColumn>
    <tableColumn id="5" xr3:uid="{D5EDE961-6C3C-43DD-BEDE-BE6AFC2A753E}" name="Fully Implemented" dataDxfId="6">
      <calculatedColumnFormula>COUNTIFS(Table1[Domain],Table35[[#This Row],[DOMAIN]],Table1[MIL],4,Table1[Wargame],Table35[[#Headers],[Fully Implemented]])</calculatedColumnFormula>
    </tableColumn>
    <tableColumn id="6" xr3:uid="{D0FE586C-3915-4130-A0FF-2FEB6F910C4E}" name="Total" dataDxfId="5">
      <calculatedColumnFormula>SUM(Table35[[#This Row],[Not Implemented]:[Fully Implemented]])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B1FB6F5-2F55-4B98-87A9-B891D39B63EB}" name="Table36" displayName="Table36" ref="B22:G26" totalsRowShown="0">
  <autoFilter ref="B22:G26" xr:uid="{9B1FB6F5-2F55-4B98-87A9-B891D39B63EB}"/>
  <tableColumns count="6">
    <tableColumn id="1" xr3:uid="{BD0250EC-4AD0-4443-9AB3-6A38D77E7F69}" name="DOMAIN"/>
    <tableColumn id="2" xr3:uid="{71C15C5C-38B0-4F7B-9D02-80686A826EBA}" name="Not Implemented" dataDxfId="4">
      <calculatedColumnFormula>COUNTIFS(Table1[Domain],Table36[[#This Row],[DOMAIN]],Table1[MIL],3,Table1[Wargame],Table36[[#Headers],[Not Implemented]])</calculatedColumnFormula>
    </tableColumn>
    <tableColumn id="3" xr3:uid="{4C155E74-EE55-42C0-A34F-D89D137C7E8C}" name="Partially Implemented" dataDxfId="3">
      <calculatedColumnFormula>COUNTIFS(Table1[Domain],Table36[[#This Row],[DOMAIN]],Table1[MIL],3,Table1[Wargame],Table36[[#Headers],[Partially Implemented]])</calculatedColumnFormula>
    </tableColumn>
    <tableColumn id="4" xr3:uid="{36515F08-C402-4970-BA40-C1EC46B01C6C}" name="Largely Implemented" dataDxfId="2">
      <calculatedColumnFormula>COUNTIFS(Table1[Domain],Table36[[#This Row],[DOMAIN]],Table1[MIL],3,Table1[Wargame],Table36[[#Headers],[Largely Implemented]])</calculatedColumnFormula>
    </tableColumn>
    <tableColumn id="5" xr3:uid="{69ED6D20-6D8F-4E0D-8473-AF2B1095B4A0}" name="Fully Implemented" dataDxfId="1">
      <calculatedColumnFormula>COUNTIFS(Table1[Domain],Table36[[#This Row],[DOMAIN]],Table1[MIL],3,Table1[Wargame],Table36[[#Headers],[Fully Implemented]])</calculatedColumnFormula>
    </tableColumn>
    <tableColumn id="6" xr3:uid="{A3965BF6-43DE-4B56-A6D2-58DD1EA12912}" name="Total" dataDxfId="0">
      <calculatedColumnFormula>SUM(Table36[[#This Row],[Not Implemented]:[Fully Implemented]])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9"/>
  <sheetViews>
    <sheetView tabSelected="1" workbookViewId="0">
      <selection activeCell="E70" sqref="E70"/>
    </sheetView>
  </sheetViews>
  <sheetFormatPr baseColWidth="10" defaultColWidth="8.83203125" defaultRowHeight="15" x14ac:dyDescent="0.2"/>
  <cols>
    <col min="1" max="1" width="13.5" bestFit="1" customWidth="1"/>
    <col min="2" max="2" width="12.1640625" hidden="1" customWidth="1"/>
    <col min="3" max="3" width="38" bestFit="1" customWidth="1"/>
    <col min="4" max="4" width="11.6640625" hidden="1" customWidth="1"/>
    <col min="5" max="5" width="15.83203125" customWidth="1"/>
    <col min="6" max="6" width="19.33203125" bestFit="1" customWidth="1"/>
    <col min="7" max="7" width="169.1640625" bestFit="1" customWidth="1"/>
    <col min="8" max="8" width="12.83203125" customWidth="1"/>
  </cols>
  <sheetData>
    <row r="1" spans="1:8" ht="17" thickBot="1" x14ac:dyDescent="0.25">
      <c r="A1" s="2" t="s">
        <v>0</v>
      </c>
      <c r="B1" s="2" t="s">
        <v>65</v>
      </c>
      <c r="C1" s="1" t="s">
        <v>17</v>
      </c>
      <c r="D1" s="1" t="s">
        <v>64</v>
      </c>
      <c r="E1" s="1" t="s">
        <v>1</v>
      </c>
      <c r="F1" s="1" t="s">
        <v>63</v>
      </c>
      <c r="G1" s="1" t="s">
        <v>2</v>
      </c>
      <c r="H1" s="1" t="s">
        <v>88</v>
      </c>
    </row>
    <row r="2" spans="1:8" x14ac:dyDescent="0.2">
      <c r="A2" s="3" t="s">
        <v>13</v>
      </c>
      <c r="B2" s="5">
        <v>1</v>
      </c>
      <c r="C2" s="4" t="s">
        <v>8</v>
      </c>
      <c r="D2" s="39">
        <v>1</v>
      </c>
      <c r="E2" s="5">
        <v>1</v>
      </c>
      <c r="F2" s="4" t="str">
        <f t="shared" ref="F2:F33" si="0">A2&amp;"-"&amp;B2&amp;"."&amp;D2&amp;"."&amp;E2</f>
        <v>DESIGN-1.1.1</v>
      </c>
      <c r="G2" s="6" t="s">
        <v>25</v>
      </c>
      <c r="H2" s="6"/>
    </row>
    <row r="3" spans="1:8" x14ac:dyDescent="0.2">
      <c r="A3" s="15" t="s">
        <v>13</v>
      </c>
      <c r="B3" s="17">
        <v>1</v>
      </c>
      <c r="C3" s="16" t="s">
        <v>8</v>
      </c>
      <c r="D3" s="40">
        <v>1</v>
      </c>
      <c r="E3" s="17">
        <v>2</v>
      </c>
      <c r="F3" s="16" t="str">
        <f t="shared" si="0"/>
        <v>DESIGN-1.1.2</v>
      </c>
      <c r="G3" s="18" t="s">
        <v>28</v>
      </c>
      <c r="H3" s="18"/>
    </row>
    <row r="4" spans="1:8" x14ac:dyDescent="0.2">
      <c r="A4" s="35" t="s">
        <v>13</v>
      </c>
      <c r="B4" s="37">
        <v>1</v>
      </c>
      <c r="C4" s="36" t="s">
        <v>8</v>
      </c>
      <c r="D4" s="41">
        <v>1</v>
      </c>
      <c r="E4" s="37">
        <v>3</v>
      </c>
      <c r="F4" s="36" t="str">
        <f t="shared" si="0"/>
        <v>DESIGN-1.1.3</v>
      </c>
      <c r="G4" s="38" t="s">
        <v>27</v>
      </c>
      <c r="H4" s="38"/>
    </row>
    <row r="5" spans="1:8" ht="16" thickBot="1" x14ac:dyDescent="0.25">
      <c r="A5" s="31" t="s">
        <v>13</v>
      </c>
      <c r="B5" s="33">
        <v>1</v>
      </c>
      <c r="C5" s="32" t="s">
        <v>8</v>
      </c>
      <c r="D5" s="42">
        <v>2</v>
      </c>
      <c r="E5" s="33">
        <v>3</v>
      </c>
      <c r="F5" s="32" t="str">
        <f t="shared" si="0"/>
        <v>DESIGN-1.2.3</v>
      </c>
      <c r="G5" s="34" t="s">
        <v>26</v>
      </c>
      <c r="H5" s="34"/>
    </row>
    <row r="6" spans="1:8" x14ac:dyDescent="0.2">
      <c r="A6" s="3" t="s">
        <v>13</v>
      </c>
      <c r="B6" s="5">
        <v>2</v>
      </c>
      <c r="C6" s="4" t="s">
        <v>66</v>
      </c>
      <c r="D6" s="39">
        <v>1</v>
      </c>
      <c r="E6" s="5">
        <v>1</v>
      </c>
      <c r="F6" s="4" t="str">
        <f t="shared" si="0"/>
        <v>DESIGN-2.1.1</v>
      </c>
      <c r="G6" s="6" t="s">
        <v>32</v>
      </c>
      <c r="H6" s="6"/>
    </row>
    <row r="7" spans="1:8" x14ac:dyDescent="0.2">
      <c r="A7" s="7" t="s">
        <v>13</v>
      </c>
      <c r="B7" s="9">
        <v>2</v>
      </c>
      <c r="C7" s="8" t="s">
        <v>66</v>
      </c>
      <c r="D7" s="43">
        <v>2</v>
      </c>
      <c r="E7" s="9">
        <v>1</v>
      </c>
      <c r="F7" s="8" t="str">
        <f t="shared" si="0"/>
        <v>DESIGN-2.2.1</v>
      </c>
      <c r="G7" s="10" t="s">
        <v>68</v>
      </c>
      <c r="H7" s="10"/>
    </row>
    <row r="8" spans="1:8" x14ac:dyDescent="0.2">
      <c r="A8" s="7" t="s">
        <v>13</v>
      </c>
      <c r="B8" s="9">
        <v>2</v>
      </c>
      <c r="C8" s="8" t="s">
        <v>66</v>
      </c>
      <c r="D8" s="43">
        <v>3</v>
      </c>
      <c r="E8" s="9">
        <v>1</v>
      </c>
      <c r="F8" s="8" t="str">
        <f t="shared" si="0"/>
        <v>DESIGN-2.3.1</v>
      </c>
      <c r="G8" s="10" t="s">
        <v>33</v>
      </c>
      <c r="H8" s="10"/>
    </row>
    <row r="9" spans="1:8" x14ac:dyDescent="0.2">
      <c r="A9" s="19" t="s">
        <v>13</v>
      </c>
      <c r="B9" s="21">
        <v>2</v>
      </c>
      <c r="C9" s="20" t="s">
        <v>66</v>
      </c>
      <c r="D9" s="44">
        <v>3</v>
      </c>
      <c r="E9" s="21">
        <v>2</v>
      </c>
      <c r="F9" s="20" t="str">
        <f t="shared" si="0"/>
        <v>DESIGN-2.3.2</v>
      </c>
      <c r="G9" s="22" t="s">
        <v>34</v>
      </c>
      <c r="H9" s="22"/>
    </row>
    <row r="10" spans="1:8" x14ac:dyDescent="0.2">
      <c r="A10" s="23" t="s">
        <v>13</v>
      </c>
      <c r="B10" s="25">
        <v>2</v>
      </c>
      <c r="C10" s="24" t="s">
        <v>66</v>
      </c>
      <c r="D10" s="45">
        <v>5</v>
      </c>
      <c r="E10" s="25">
        <v>2</v>
      </c>
      <c r="F10" s="24" t="str">
        <f t="shared" si="0"/>
        <v>DESIGN-2.5.2</v>
      </c>
      <c r="G10" s="26" t="s">
        <v>29</v>
      </c>
      <c r="H10" s="26"/>
    </row>
    <row r="11" spans="1:8" x14ac:dyDescent="0.2">
      <c r="A11" s="23" t="s">
        <v>13</v>
      </c>
      <c r="B11" s="25">
        <v>2</v>
      </c>
      <c r="C11" s="24" t="s">
        <v>66</v>
      </c>
      <c r="D11" s="45" t="s">
        <v>69</v>
      </c>
      <c r="E11" s="25">
        <v>2</v>
      </c>
      <c r="F11" s="24" t="str">
        <f t="shared" si="0"/>
        <v>DESIGN-2.4a.2</v>
      </c>
      <c r="G11" s="26" t="s">
        <v>24</v>
      </c>
      <c r="H11" s="26"/>
    </row>
    <row r="12" spans="1:8" x14ac:dyDescent="0.2">
      <c r="A12" s="23" t="s">
        <v>13</v>
      </c>
      <c r="B12" s="25">
        <v>2</v>
      </c>
      <c r="C12" s="24" t="s">
        <v>66</v>
      </c>
      <c r="D12" s="45" t="s">
        <v>70</v>
      </c>
      <c r="E12" s="25">
        <v>2</v>
      </c>
      <c r="F12" s="24" t="str">
        <f t="shared" si="0"/>
        <v>DESIGN-2.4b.2</v>
      </c>
      <c r="G12" s="26" t="s">
        <v>23</v>
      </c>
      <c r="H12" s="26"/>
    </row>
    <row r="13" spans="1:8" x14ac:dyDescent="0.2">
      <c r="A13" s="23" t="s">
        <v>13</v>
      </c>
      <c r="B13" s="25">
        <v>2</v>
      </c>
      <c r="C13" s="24" t="s">
        <v>66</v>
      </c>
      <c r="D13" s="45" t="s">
        <v>71</v>
      </c>
      <c r="E13" s="25">
        <v>2</v>
      </c>
      <c r="F13" s="24" t="str">
        <f t="shared" si="0"/>
        <v>DESIGN-2.4c.2</v>
      </c>
      <c r="G13" s="26" t="s">
        <v>19</v>
      </c>
      <c r="H13" s="26"/>
    </row>
    <row r="14" spans="1:8" x14ac:dyDescent="0.2">
      <c r="A14" s="23" t="s">
        <v>13</v>
      </c>
      <c r="B14" s="25">
        <v>2</v>
      </c>
      <c r="C14" s="24" t="s">
        <v>66</v>
      </c>
      <c r="D14" s="45" t="s">
        <v>72</v>
      </c>
      <c r="E14" s="25">
        <v>2</v>
      </c>
      <c r="F14" s="24" t="str">
        <f t="shared" si="0"/>
        <v>DESIGN-2.4d.2</v>
      </c>
      <c r="G14" s="26" t="s">
        <v>18</v>
      </c>
      <c r="H14" s="26"/>
    </row>
    <row r="15" spans="1:8" x14ac:dyDescent="0.2">
      <c r="A15" s="23" t="s">
        <v>13</v>
      </c>
      <c r="B15" s="25">
        <v>2</v>
      </c>
      <c r="C15" s="24" t="s">
        <v>66</v>
      </c>
      <c r="D15" s="45" t="s">
        <v>73</v>
      </c>
      <c r="E15" s="25">
        <v>2</v>
      </c>
      <c r="F15" s="24" t="str">
        <f t="shared" si="0"/>
        <v>DESIGN-2.4e.2</v>
      </c>
      <c r="G15" s="26" t="s">
        <v>20</v>
      </c>
      <c r="H15" s="26"/>
    </row>
    <row r="16" spans="1:8" x14ac:dyDescent="0.2">
      <c r="A16" s="23" t="s">
        <v>13</v>
      </c>
      <c r="B16" s="25">
        <v>2</v>
      </c>
      <c r="C16" s="24" t="s">
        <v>66</v>
      </c>
      <c r="D16" s="45" t="s">
        <v>74</v>
      </c>
      <c r="E16" s="25">
        <v>2</v>
      </c>
      <c r="F16" s="24" t="str">
        <f t="shared" si="0"/>
        <v>DESIGN-2.4f.2</v>
      </c>
      <c r="G16" s="26" t="s">
        <v>21</v>
      </c>
      <c r="H16" s="26"/>
    </row>
    <row r="17" spans="1:8" x14ac:dyDescent="0.2">
      <c r="A17" s="27" t="s">
        <v>13</v>
      </c>
      <c r="B17" s="29">
        <v>2</v>
      </c>
      <c r="C17" s="28" t="s">
        <v>66</v>
      </c>
      <c r="D17" s="46" t="s">
        <v>75</v>
      </c>
      <c r="E17" s="29">
        <v>2</v>
      </c>
      <c r="F17" s="28" t="str">
        <f t="shared" si="0"/>
        <v>DESIGN-2.4g.2</v>
      </c>
      <c r="G17" s="30" t="s">
        <v>22</v>
      </c>
      <c r="H17" s="30"/>
    </row>
    <row r="18" spans="1:8" x14ac:dyDescent="0.2">
      <c r="A18" s="35" t="s">
        <v>13</v>
      </c>
      <c r="B18" s="37">
        <v>2</v>
      </c>
      <c r="C18" s="36" t="s">
        <v>66</v>
      </c>
      <c r="D18" s="41">
        <v>3</v>
      </c>
      <c r="E18" s="37">
        <v>3</v>
      </c>
      <c r="F18" s="36" t="str">
        <f t="shared" si="0"/>
        <v>DESIGN-2.3.3</v>
      </c>
      <c r="G18" s="38" t="s">
        <v>36</v>
      </c>
      <c r="H18" s="38" t="s">
        <v>83</v>
      </c>
    </row>
    <row r="19" spans="1:8" x14ac:dyDescent="0.2">
      <c r="A19" s="35" t="s">
        <v>13</v>
      </c>
      <c r="B19" s="37">
        <v>2</v>
      </c>
      <c r="C19" s="36" t="s">
        <v>66</v>
      </c>
      <c r="D19" s="41">
        <v>6</v>
      </c>
      <c r="E19" s="37">
        <v>3</v>
      </c>
      <c r="F19" s="36" t="str">
        <f t="shared" si="0"/>
        <v>DESIGN-2.6.3</v>
      </c>
      <c r="G19" s="38" t="s">
        <v>6</v>
      </c>
      <c r="H19" s="38"/>
    </row>
    <row r="20" spans="1:8" x14ac:dyDescent="0.2">
      <c r="A20" s="35" t="s">
        <v>13</v>
      </c>
      <c r="B20" s="37">
        <v>2</v>
      </c>
      <c r="C20" s="36" t="s">
        <v>66</v>
      </c>
      <c r="D20" s="41">
        <v>7</v>
      </c>
      <c r="E20" s="37">
        <v>3</v>
      </c>
      <c r="F20" s="36" t="str">
        <f t="shared" si="0"/>
        <v>DESIGN-2.7.3</v>
      </c>
      <c r="G20" s="38" t="s">
        <v>35</v>
      </c>
      <c r="H20" s="38"/>
    </row>
    <row r="21" spans="1:8" x14ac:dyDescent="0.2">
      <c r="A21" s="35" t="s">
        <v>13</v>
      </c>
      <c r="B21" s="37">
        <v>2</v>
      </c>
      <c r="C21" s="36" t="s">
        <v>66</v>
      </c>
      <c r="D21" s="41">
        <v>8</v>
      </c>
      <c r="E21" s="37">
        <v>3</v>
      </c>
      <c r="F21" s="36" t="str">
        <f t="shared" si="0"/>
        <v>DESIGN-2.8.3</v>
      </c>
      <c r="G21" s="38" t="s">
        <v>5</v>
      </c>
      <c r="H21" s="38"/>
    </row>
    <row r="22" spans="1:8" ht="16" thickBot="1" x14ac:dyDescent="0.25">
      <c r="A22" s="31" t="s">
        <v>13</v>
      </c>
      <c r="B22" s="33">
        <v>2</v>
      </c>
      <c r="C22" s="32" t="s">
        <v>66</v>
      </c>
      <c r="D22" s="42">
        <v>9</v>
      </c>
      <c r="E22" s="33">
        <v>3</v>
      </c>
      <c r="F22" s="32" t="str">
        <f t="shared" si="0"/>
        <v>DESIGN-2.9.3</v>
      </c>
      <c r="G22" s="34" t="s">
        <v>67</v>
      </c>
      <c r="H22" s="34"/>
    </row>
    <row r="23" spans="1:8" x14ac:dyDescent="0.2">
      <c r="A23" s="3" t="s">
        <v>15</v>
      </c>
      <c r="B23" s="5">
        <v>4</v>
      </c>
      <c r="C23" s="4" t="s">
        <v>9</v>
      </c>
      <c r="D23" s="39">
        <v>1</v>
      </c>
      <c r="E23" s="5">
        <v>1</v>
      </c>
      <c r="F23" s="4" t="str">
        <f t="shared" si="0"/>
        <v>DEVELOPMENT-4.1.1</v>
      </c>
      <c r="G23" s="6" t="s">
        <v>30</v>
      </c>
      <c r="H23" s="6"/>
    </row>
    <row r="24" spans="1:8" x14ac:dyDescent="0.2">
      <c r="A24" s="7" t="s">
        <v>15</v>
      </c>
      <c r="B24" s="9">
        <v>4</v>
      </c>
      <c r="C24" s="8" t="s">
        <v>9</v>
      </c>
      <c r="D24" s="43">
        <v>2</v>
      </c>
      <c r="E24" s="9">
        <v>1</v>
      </c>
      <c r="F24" s="8" t="str">
        <f t="shared" si="0"/>
        <v>DEVELOPMENT-4.2.1</v>
      </c>
      <c r="G24" s="10" t="s">
        <v>37</v>
      </c>
      <c r="H24" s="10"/>
    </row>
    <row r="25" spans="1:8" x14ac:dyDescent="0.2">
      <c r="A25" s="7" t="s">
        <v>15</v>
      </c>
      <c r="B25" s="9">
        <v>4</v>
      </c>
      <c r="C25" s="8" t="s">
        <v>9</v>
      </c>
      <c r="D25" s="43">
        <v>3</v>
      </c>
      <c r="E25" s="9">
        <v>1</v>
      </c>
      <c r="F25" s="8" t="str">
        <f t="shared" si="0"/>
        <v>DEVELOPMENT-4.3.1</v>
      </c>
      <c r="G25" s="10" t="s">
        <v>38</v>
      </c>
      <c r="H25" s="10"/>
    </row>
    <row r="26" spans="1:8" x14ac:dyDescent="0.2">
      <c r="A26" s="19" t="s">
        <v>15</v>
      </c>
      <c r="B26" s="21">
        <v>4</v>
      </c>
      <c r="C26" s="20" t="s">
        <v>9</v>
      </c>
      <c r="D26" s="44">
        <v>4</v>
      </c>
      <c r="E26" s="21">
        <v>2</v>
      </c>
      <c r="F26" s="20" t="str">
        <f t="shared" si="0"/>
        <v>DEVELOPMENT-4.4.2</v>
      </c>
      <c r="G26" s="22" t="s">
        <v>76</v>
      </c>
      <c r="H26" s="22"/>
    </row>
    <row r="27" spans="1:8" x14ac:dyDescent="0.2">
      <c r="A27" s="23" t="s">
        <v>15</v>
      </c>
      <c r="B27" s="25">
        <v>4</v>
      </c>
      <c r="C27" s="24" t="s">
        <v>9</v>
      </c>
      <c r="D27" s="45">
        <v>5</v>
      </c>
      <c r="E27" s="25">
        <v>2</v>
      </c>
      <c r="F27" s="24" t="str">
        <f t="shared" si="0"/>
        <v>DEVELOPMENT-4.5.2</v>
      </c>
      <c r="G27" s="26" t="s">
        <v>39</v>
      </c>
      <c r="H27" s="26"/>
    </row>
    <row r="28" spans="1:8" x14ac:dyDescent="0.2">
      <c r="A28" s="23" t="s">
        <v>15</v>
      </c>
      <c r="B28" s="25">
        <v>4</v>
      </c>
      <c r="C28" s="24" t="s">
        <v>9</v>
      </c>
      <c r="D28" s="45">
        <v>6</v>
      </c>
      <c r="E28" s="25">
        <v>2</v>
      </c>
      <c r="F28" s="24" t="str">
        <f t="shared" si="0"/>
        <v>DEVELOPMENT-4.6.2</v>
      </c>
      <c r="G28" s="26" t="s">
        <v>40</v>
      </c>
      <c r="H28" s="26"/>
    </row>
    <row r="29" spans="1:8" x14ac:dyDescent="0.2">
      <c r="A29" s="27" t="s">
        <v>15</v>
      </c>
      <c r="B29" s="29">
        <v>4</v>
      </c>
      <c r="C29" s="28" t="s">
        <v>9</v>
      </c>
      <c r="D29" s="46">
        <v>7</v>
      </c>
      <c r="E29" s="29">
        <v>2</v>
      </c>
      <c r="F29" s="28" t="str">
        <f t="shared" si="0"/>
        <v>DEVELOPMENT-4.7.2</v>
      </c>
      <c r="G29" s="30" t="s">
        <v>3</v>
      </c>
      <c r="H29" s="30"/>
    </row>
    <row r="30" spans="1:8" x14ac:dyDescent="0.2">
      <c r="A30" s="35" t="s">
        <v>15</v>
      </c>
      <c r="B30" s="37">
        <v>4</v>
      </c>
      <c r="C30" s="36" t="s">
        <v>9</v>
      </c>
      <c r="D30" s="41">
        <v>8</v>
      </c>
      <c r="E30" s="37">
        <v>3</v>
      </c>
      <c r="F30" s="36" t="str">
        <f t="shared" si="0"/>
        <v>DEVELOPMENT-4.8.3</v>
      </c>
      <c r="G30" s="38" t="s">
        <v>41</v>
      </c>
      <c r="H30" s="38"/>
    </row>
    <row r="31" spans="1:8" ht="16" thickBot="1" x14ac:dyDescent="0.25">
      <c r="A31" s="31" t="s">
        <v>15</v>
      </c>
      <c r="B31" s="33">
        <v>4</v>
      </c>
      <c r="C31" s="32" t="s">
        <v>9</v>
      </c>
      <c r="D31" s="42">
        <v>9</v>
      </c>
      <c r="E31" s="33">
        <v>3</v>
      </c>
      <c r="F31" s="32" t="str">
        <f t="shared" si="0"/>
        <v>DEVELOPMENT-4.9.3</v>
      </c>
      <c r="G31" s="34" t="s">
        <v>42</v>
      </c>
      <c r="H31" s="34"/>
    </row>
    <row r="32" spans="1:8" x14ac:dyDescent="0.2">
      <c r="A32" s="3" t="s">
        <v>15</v>
      </c>
      <c r="B32" s="5">
        <v>7</v>
      </c>
      <c r="C32" s="4" t="s">
        <v>10</v>
      </c>
      <c r="D32" s="39">
        <v>1</v>
      </c>
      <c r="E32" s="5">
        <v>1</v>
      </c>
      <c r="F32" s="4" t="str">
        <f t="shared" si="0"/>
        <v>DEVELOPMENT-7.1.1</v>
      </c>
      <c r="G32" s="6" t="s">
        <v>43</v>
      </c>
      <c r="H32" s="6"/>
    </row>
    <row r="33" spans="1:8" x14ac:dyDescent="0.2">
      <c r="A33" s="7" t="s">
        <v>15</v>
      </c>
      <c r="B33" s="9">
        <v>7</v>
      </c>
      <c r="C33" s="8" t="s">
        <v>10</v>
      </c>
      <c r="D33" s="43">
        <v>2</v>
      </c>
      <c r="E33" s="9">
        <v>1</v>
      </c>
      <c r="F33" s="8" t="str">
        <f t="shared" si="0"/>
        <v>DEVELOPMENT-7.2.1</v>
      </c>
      <c r="G33" s="10" t="s">
        <v>44</v>
      </c>
      <c r="H33" s="10"/>
    </row>
    <row r="34" spans="1:8" x14ac:dyDescent="0.2">
      <c r="A34" s="7" t="s">
        <v>15</v>
      </c>
      <c r="B34" s="9">
        <v>7</v>
      </c>
      <c r="C34" s="8" t="s">
        <v>10</v>
      </c>
      <c r="D34" s="43">
        <v>3</v>
      </c>
      <c r="E34" s="9">
        <v>1</v>
      </c>
      <c r="F34" s="8" t="str">
        <f t="shared" ref="F34:F54" si="1">A34&amp;"-"&amp;B34&amp;"."&amp;D34&amp;"."&amp;E34</f>
        <v>DEVELOPMENT-7.3.1</v>
      </c>
      <c r="G34" s="10" t="s">
        <v>45</v>
      </c>
      <c r="H34" s="10"/>
    </row>
    <row r="35" spans="1:8" x14ac:dyDescent="0.2">
      <c r="A35" s="19" t="s">
        <v>15</v>
      </c>
      <c r="B35" s="21">
        <v>7</v>
      </c>
      <c r="C35" s="20" t="s">
        <v>10</v>
      </c>
      <c r="D35" s="44">
        <v>4</v>
      </c>
      <c r="E35" s="21">
        <v>2</v>
      </c>
      <c r="F35" s="20" t="str">
        <f t="shared" si="1"/>
        <v>DEVELOPMENT-7.4.2</v>
      </c>
      <c r="G35" s="22" t="s">
        <v>7</v>
      </c>
      <c r="H35" s="22"/>
    </row>
    <row r="36" spans="1:8" x14ac:dyDescent="0.2">
      <c r="A36" s="23" t="s">
        <v>15</v>
      </c>
      <c r="B36" s="25">
        <v>7</v>
      </c>
      <c r="C36" s="24" t="s">
        <v>10</v>
      </c>
      <c r="D36" s="45">
        <v>5</v>
      </c>
      <c r="E36" s="25">
        <v>2</v>
      </c>
      <c r="F36" s="24" t="str">
        <f t="shared" si="1"/>
        <v>DEVELOPMENT-7.5.2</v>
      </c>
      <c r="G36" s="26" t="s">
        <v>46</v>
      </c>
      <c r="H36" s="26"/>
    </row>
    <row r="37" spans="1:8" x14ac:dyDescent="0.2">
      <c r="A37" s="23" t="s">
        <v>15</v>
      </c>
      <c r="B37" s="25">
        <v>7</v>
      </c>
      <c r="C37" s="24" t="s">
        <v>10</v>
      </c>
      <c r="D37" s="45">
        <v>6</v>
      </c>
      <c r="E37" s="25">
        <v>2</v>
      </c>
      <c r="F37" s="24" t="str">
        <f t="shared" si="1"/>
        <v>DEVELOPMENT-7.6.2</v>
      </c>
      <c r="G37" s="26" t="s">
        <v>47</v>
      </c>
      <c r="H37" s="26"/>
    </row>
    <row r="38" spans="1:8" x14ac:dyDescent="0.2">
      <c r="A38" s="23" t="s">
        <v>15</v>
      </c>
      <c r="B38" s="25">
        <v>7</v>
      </c>
      <c r="C38" s="24" t="s">
        <v>10</v>
      </c>
      <c r="D38" s="45">
        <v>7</v>
      </c>
      <c r="E38" s="25">
        <v>2</v>
      </c>
      <c r="F38" s="24" t="str">
        <f t="shared" si="1"/>
        <v>DEVELOPMENT-7.7.2</v>
      </c>
      <c r="G38" s="26" t="s">
        <v>48</v>
      </c>
      <c r="H38" s="26"/>
    </row>
    <row r="39" spans="1:8" x14ac:dyDescent="0.2">
      <c r="A39" s="27" t="s">
        <v>15</v>
      </c>
      <c r="B39" s="29">
        <v>7</v>
      </c>
      <c r="C39" s="28" t="s">
        <v>10</v>
      </c>
      <c r="D39" s="46">
        <v>8</v>
      </c>
      <c r="E39" s="29">
        <v>2</v>
      </c>
      <c r="F39" s="28" t="str">
        <f t="shared" si="1"/>
        <v>DEVELOPMENT-7.8.2</v>
      </c>
      <c r="G39" s="30" t="s">
        <v>49</v>
      </c>
      <c r="H39" s="30"/>
    </row>
    <row r="40" spans="1:8" x14ac:dyDescent="0.2">
      <c r="A40" s="35" t="s">
        <v>15</v>
      </c>
      <c r="B40" s="37">
        <v>7</v>
      </c>
      <c r="C40" s="36" t="s">
        <v>10</v>
      </c>
      <c r="D40" s="41">
        <v>9</v>
      </c>
      <c r="E40" s="37">
        <v>3</v>
      </c>
      <c r="F40" s="36" t="str">
        <f t="shared" si="1"/>
        <v>DEVELOPMENT-7.9.3</v>
      </c>
      <c r="G40" s="38" t="s">
        <v>50</v>
      </c>
      <c r="H40" s="38"/>
    </row>
    <row r="41" spans="1:8" x14ac:dyDescent="0.2">
      <c r="A41" s="35" t="s">
        <v>15</v>
      </c>
      <c r="B41" s="37">
        <v>7</v>
      </c>
      <c r="C41" s="36" t="s">
        <v>10</v>
      </c>
      <c r="D41" s="41">
        <v>10</v>
      </c>
      <c r="E41" s="37">
        <v>3</v>
      </c>
      <c r="F41" s="36" t="str">
        <f t="shared" si="1"/>
        <v>DEVELOPMENT-7.10.3</v>
      </c>
      <c r="G41" s="38" t="s">
        <v>4</v>
      </c>
      <c r="H41" s="38"/>
    </row>
    <row r="42" spans="1:8" ht="16" thickBot="1" x14ac:dyDescent="0.25">
      <c r="A42" s="31" t="s">
        <v>15</v>
      </c>
      <c r="B42" s="33">
        <v>7</v>
      </c>
      <c r="C42" s="32" t="s">
        <v>10</v>
      </c>
      <c r="D42" s="42">
        <v>11</v>
      </c>
      <c r="E42" s="33">
        <v>3</v>
      </c>
      <c r="F42" s="32" t="str">
        <f t="shared" si="1"/>
        <v>DEVELOPMENT-7.11.3</v>
      </c>
      <c r="G42" s="34" t="s">
        <v>51</v>
      </c>
      <c r="H42" s="34"/>
    </row>
    <row r="43" spans="1:8" x14ac:dyDescent="0.2">
      <c r="A43" s="3" t="s">
        <v>14</v>
      </c>
      <c r="B43" s="5">
        <v>8</v>
      </c>
      <c r="C43" s="4" t="s">
        <v>11</v>
      </c>
      <c r="D43" s="39">
        <v>1</v>
      </c>
      <c r="E43" s="5">
        <v>1</v>
      </c>
      <c r="F43" s="4" t="str">
        <f t="shared" si="1"/>
        <v>EXECUTION-8.1.1</v>
      </c>
      <c r="G43" s="6" t="s">
        <v>52</v>
      </c>
      <c r="H43" s="6"/>
    </row>
    <row r="44" spans="1:8" x14ac:dyDescent="0.2">
      <c r="A44" s="19" t="s">
        <v>14</v>
      </c>
      <c r="B44" s="21">
        <v>8</v>
      </c>
      <c r="C44" s="20" t="s">
        <v>11</v>
      </c>
      <c r="D44" s="44">
        <v>2</v>
      </c>
      <c r="E44" s="21">
        <v>2</v>
      </c>
      <c r="F44" s="20" t="str">
        <f t="shared" si="1"/>
        <v>EXECUTION-8.2.2</v>
      </c>
      <c r="G44" s="22" t="s">
        <v>53</v>
      </c>
      <c r="H44" s="22"/>
    </row>
    <row r="45" spans="1:8" x14ac:dyDescent="0.2">
      <c r="A45" s="27" t="s">
        <v>14</v>
      </c>
      <c r="B45" s="29">
        <v>8</v>
      </c>
      <c r="C45" s="28" t="s">
        <v>11</v>
      </c>
      <c r="D45" s="46">
        <v>3</v>
      </c>
      <c r="E45" s="29">
        <v>2</v>
      </c>
      <c r="F45" s="28" t="str">
        <f t="shared" si="1"/>
        <v>EXECUTION-8.3.2</v>
      </c>
      <c r="G45" s="30" t="s">
        <v>54</v>
      </c>
      <c r="H45" s="30"/>
    </row>
    <row r="46" spans="1:8" x14ac:dyDescent="0.2">
      <c r="A46" s="35" t="s">
        <v>14</v>
      </c>
      <c r="B46" s="37">
        <v>8</v>
      </c>
      <c r="C46" s="36" t="s">
        <v>11</v>
      </c>
      <c r="D46" s="41">
        <v>4</v>
      </c>
      <c r="E46" s="37">
        <v>3</v>
      </c>
      <c r="F46" s="36" t="str">
        <f t="shared" si="1"/>
        <v>EXECUTION-8.4.3</v>
      </c>
      <c r="G46" s="38" t="s">
        <v>55</v>
      </c>
      <c r="H46" s="38"/>
    </row>
    <row r="47" spans="1:8" x14ac:dyDescent="0.2">
      <c r="A47" s="35" t="s">
        <v>14</v>
      </c>
      <c r="B47" s="37">
        <v>8</v>
      </c>
      <c r="C47" s="36" t="s">
        <v>11</v>
      </c>
      <c r="D47" s="41">
        <v>5</v>
      </c>
      <c r="E47" s="37">
        <v>3</v>
      </c>
      <c r="F47" s="36" t="str">
        <f t="shared" si="1"/>
        <v>EXECUTION-8.5.3</v>
      </c>
      <c r="G47" s="38" t="s">
        <v>56</v>
      </c>
      <c r="H47" s="38"/>
    </row>
    <row r="48" spans="1:8" ht="16" thickBot="1" x14ac:dyDescent="0.25">
      <c r="A48" s="35" t="s">
        <v>14</v>
      </c>
      <c r="B48" s="37">
        <v>8</v>
      </c>
      <c r="C48" s="36" t="s">
        <v>11</v>
      </c>
      <c r="D48" s="41">
        <v>6</v>
      </c>
      <c r="E48" s="37">
        <v>3</v>
      </c>
      <c r="F48" s="36" t="str">
        <f t="shared" si="1"/>
        <v>EXECUTION-8.6.3</v>
      </c>
      <c r="G48" s="38" t="s">
        <v>57</v>
      </c>
      <c r="H48" s="38"/>
    </row>
    <row r="49" spans="1:8" x14ac:dyDescent="0.2">
      <c r="A49" s="3" t="s">
        <v>16</v>
      </c>
      <c r="B49" s="5">
        <v>9</v>
      </c>
      <c r="C49" s="4" t="s">
        <v>12</v>
      </c>
      <c r="D49" s="39">
        <v>1</v>
      </c>
      <c r="E49" s="5">
        <v>1</v>
      </c>
      <c r="F49" s="4" t="str">
        <f t="shared" si="1"/>
        <v>DATA-9.1.1</v>
      </c>
      <c r="G49" s="6" t="s">
        <v>58</v>
      </c>
      <c r="H49" s="6"/>
    </row>
    <row r="50" spans="1:8" x14ac:dyDescent="0.2">
      <c r="A50" s="7" t="s">
        <v>16</v>
      </c>
      <c r="B50" s="9">
        <v>9</v>
      </c>
      <c r="C50" s="8" t="s">
        <v>12</v>
      </c>
      <c r="D50" s="43">
        <v>2</v>
      </c>
      <c r="E50" s="9">
        <v>1</v>
      </c>
      <c r="F50" s="8" t="str">
        <f t="shared" si="1"/>
        <v>DATA-9.2.1</v>
      </c>
      <c r="G50" s="10" t="s">
        <v>59</v>
      </c>
      <c r="H50" s="10"/>
    </row>
    <row r="51" spans="1:8" x14ac:dyDescent="0.2">
      <c r="A51" s="11" t="s">
        <v>16</v>
      </c>
      <c r="B51" s="13">
        <v>9</v>
      </c>
      <c r="C51" s="12" t="s">
        <v>12</v>
      </c>
      <c r="D51" s="47">
        <v>3</v>
      </c>
      <c r="E51" s="13">
        <v>1</v>
      </c>
      <c r="F51" s="12" t="str">
        <f t="shared" si="1"/>
        <v>DATA-9.3.1</v>
      </c>
      <c r="G51" s="14" t="s">
        <v>60</v>
      </c>
      <c r="H51" s="14"/>
    </row>
    <row r="52" spans="1:8" x14ac:dyDescent="0.2">
      <c r="A52" s="19" t="s">
        <v>16</v>
      </c>
      <c r="B52" s="21">
        <v>9</v>
      </c>
      <c r="C52" s="20" t="s">
        <v>12</v>
      </c>
      <c r="D52" s="44">
        <v>1</v>
      </c>
      <c r="E52" s="21">
        <v>2</v>
      </c>
      <c r="F52" s="20" t="str">
        <f t="shared" si="1"/>
        <v>DATA-9.1.2</v>
      </c>
      <c r="G52" s="22" t="s">
        <v>61</v>
      </c>
      <c r="H52" s="22"/>
    </row>
    <row r="53" spans="1:8" x14ac:dyDescent="0.2">
      <c r="A53" s="27" t="s">
        <v>16</v>
      </c>
      <c r="B53" s="29">
        <v>9</v>
      </c>
      <c r="C53" s="28" t="s">
        <v>12</v>
      </c>
      <c r="D53" s="46">
        <v>3</v>
      </c>
      <c r="E53" s="29">
        <v>2</v>
      </c>
      <c r="F53" s="28" t="str">
        <f t="shared" si="1"/>
        <v>DATA-9.3.2</v>
      </c>
      <c r="G53" s="30" t="s">
        <v>62</v>
      </c>
      <c r="H53" s="30"/>
    </row>
    <row r="54" spans="1:8" ht="16" thickBot="1" x14ac:dyDescent="0.25">
      <c r="A54" s="31" t="s">
        <v>16</v>
      </c>
      <c r="B54" s="33">
        <v>9</v>
      </c>
      <c r="C54" s="32" t="s">
        <v>12</v>
      </c>
      <c r="D54" s="42">
        <v>3</v>
      </c>
      <c r="E54" s="33">
        <v>3</v>
      </c>
      <c r="F54" s="32" t="str">
        <f t="shared" si="1"/>
        <v>DATA-9.3.3</v>
      </c>
      <c r="G54" s="34" t="s">
        <v>31</v>
      </c>
      <c r="H54" s="34"/>
    </row>
    <row r="57" spans="1:8" ht="16" x14ac:dyDescent="0.2">
      <c r="C57" s="60" t="s">
        <v>90</v>
      </c>
      <c r="D57" s="58"/>
      <c r="E57" s="59"/>
      <c r="F57" s="59"/>
      <c r="G57" s="57"/>
    </row>
    <row r="58" spans="1:8" ht="16" x14ac:dyDescent="0.2">
      <c r="C58" s="60" t="s">
        <v>91</v>
      </c>
      <c r="D58" s="58"/>
      <c r="E58" s="59"/>
      <c r="F58" s="59"/>
      <c r="G58" s="59"/>
    </row>
    <row r="59" spans="1:8" ht="64" x14ac:dyDescent="0.2">
      <c r="C59" s="60" t="s">
        <v>92</v>
      </c>
      <c r="D59" s="58"/>
      <c r="E59" s="59"/>
      <c r="F59" s="59"/>
      <c r="G59" s="59"/>
    </row>
  </sheetData>
  <sortState xmlns:xlrd2="http://schemas.microsoft.com/office/spreadsheetml/2017/richdata2" ref="A2:G54">
    <sortCondition ref="B2:B54"/>
    <sortCondition ref="E2:E54"/>
    <sortCondition ref="D2:D54"/>
    <sortCondition ref="G2:G54"/>
  </sortState>
  <mergeCells count="3">
    <mergeCell ref="E57:F57"/>
    <mergeCell ref="E59:G59"/>
    <mergeCell ref="E58:G58"/>
  </mergeCells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Implementation" prompt="Please Enter Level of Practice Implementation" xr:uid="{6A3744ED-3A6B-48ED-BC34-80F14027B281}">
          <x14:formula1>
            <xm:f>dat!$B$2:$B$5</xm:f>
          </x14:formula1>
          <xm:sqref>H2:H54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78A76-FEB1-4AD3-8586-08B69A5CC9C9}">
  <dimension ref="A2:G13"/>
  <sheetViews>
    <sheetView workbookViewId="0">
      <selection activeCell="I16" sqref="I16"/>
    </sheetView>
  </sheetViews>
  <sheetFormatPr baseColWidth="10" defaultColWidth="8.83203125" defaultRowHeight="15" x14ac:dyDescent="0.2"/>
  <cols>
    <col min="1" max="1" width="19.83203125" bestFit="1" customWidth="1"/>
    <col min="2" max="2" width="7" bestFit="1" customWidth="1"/>
    <col min="3" max="3" width="12.5" bestFit="1" customWidth="1"/>
    <col min="4" max="4" width="7" bestFit="1" customWidth="1"/>
    <col min="5" max="5" width="12.5" bestFit="1" customWidth="1"/>
    <col min="6" max="6" width="7" bestFit="1" customWidth="1"/>
    <col min="7" max="7" width="12.5" bestFit="1" customWidth="1"/>
  </cols>
  <sheetData>
    <row r="2" spans="1:7" ht="21" x14ac:dyDescent="0.25">
      <c r="A2" s="49"/>
      <c r="B2" s="54" t="s">
        <v>77</v>
      </c>
      <c r="C2" s="54"/>
      <c r="D2" s="55" t="s">
        <v>78</v>
      </c>
      <c r="E2" s="56"/>
      <c r="F2" s="54" t="s">
        <v>79</v>
      </c>
      <c r="G2" s="54"/>
    </row>
    <row r="3" spans="1:7" ht="21" x14ac:dyDescent="0.25">
      <c r="A3" s="49"/>
      <c r="B3" s="50" t="s">
        <v>80</v>
      </c>
      <c r="C3" s="50" t="s">
        <v>81</v>
      </c>
      <c r="D3" s="51" t="s">
        <v>80</v>
      </c>
      <c r="E3" s="52" t="s">
        <v>81</v>
      </c>
      <c r="F3" s="50" t="s">
        <v>80</v>
      </c>
      <c r="G3" s="50" t="s">
        <v>81</v>
      </c>
    </row>
    <row r="4" spans="1:7" ht="21" x14ac:dyDescent="0.25">
      <c r="A4" s="53" t="s">
        <v>13</v>
      </c>
      <c r="B4" s="50">
        <f>COUNTIFS(Table1[Domain],Summary!A4,Table1[MIL],1)</f>
        <v>4</v>
      </c>
      <c r="C4" s="50">
        <f>VLOOKUP(A4,Table3[],6,FALSE)</f>
        <v>0</v>
      </c>
      <c r="D4" s="51">
        <f>COUNTIFS(Table1[Domain],Summary!A4,Table1[MIL],2)</f>
        <v>10</v>
      </c>
      <c r="E4" s="52">
        <f>VLOOKUP(A4,Table35[],6,FALSE)</f>
        <v>0</v>
      </c>
      <c r="F4" s="50">
        <f>COUNTIFS(Table1[Domain],Summary!A4,Table1[MIL],3)</f>
        <v>7</v>
      </c>
      <c r="G4" s="50">
        <f>VLOOKUP(A4,Table36[],6,FALSE)</f>
        <v>1</v>
      </c>
    </row>
    <row r="5" spans="1:7" ht="21" x14ac:dyDescent="0.25">
      <c r="A5" s="53" t="s">
        <v>15</v>
      </c>
      <c r="B5" s="50">
        <f>COUNTIFS(Table1[Domain],Summary!A5,Table1[MIL],1)</f>
        <v>6</v>
      </c>
      <c r="C5" s="50">
        <f>VLOOKUP(A5,Table3[],6,FALSE)</f>
        <v>0</v>
      </c>
      <c r="D5" s="51">
        <f>COUNTIFS(Table1[Domain],Summary!A5,Table1[MIL],2)</f>
        <v>9</v>
      </c>
      <c r="E5" s="52">
        <f>VLOOKUP(A5,Table35[],6,FALSE)</f>
        <v>0</v>
      </c>
      <c r="F5" s="50">
        <f>COUNTIFS(Table1[Domain],Summary!A5,Table1[MIL],3)</f>
        <v>5</v>
      </c>
      <c r="G5" s="50">
        <f>VLOOKUP(A5,Table36[],6,FALSE)</f>
        <v>0</v>
      </c>
    </row>
    <row r="6" spans="1:7" ht="21" x14ac:dyDescent="0.25">
      <c r="A6" s="53" t="s">
        <v>14</v>
      </c>
      <c r="B6" s="50">
        <f>COUNTIFS(Table1[Domain],Summary!A6,Table1[MIL],1)</f>
        <v>1</v>
      </c>
      <c r="C6" s="50">
        <f>VLOOKUP(A6,Table3[],6,FALSE)</f>
        <v>0</v>
      </c>
      <c r="D6" s="51">
        <f>COUNTIFS(Table1[Domain],Summary!A6,Table1[MIL],2)</f>
        <v>2</v>
      </c>
      <c r="E6" s="52">
        <f>VLOOKUP(A6,Table35[],6,FALSE)</f>
        <v>0</v>
      </c>
      <c r="F6" s="50">
        <f>COUNTIFS(Table1[Domain],Summary!A6,Table1[MIL],3)</f>
        <v>3</v>
      </c>
      <c r="G6" s="50">
        <f>VLOOKUP(A6,Table36[],6,FALSE)</f>
        <v>0</v>
      </c>
    </row>
    <row r="7" spans="1:7" ht="21" x14ac:dyDescent="0.25">
      <c r="A7" s="53" t="s">
        <v>16</v>
      </c>
      <c r="B7" s="50">
        <f>COUNTIFS(Table1[Domain],Summary!A7,Table1[MIL],1)</f>
        <v>3</v>
      </c>
      <c r="C7" s="50">
        <f>VLOOKUP(A7,Table3[],6,FALSE)</f>
        <v>0</v>
      </c>
      <c r="D7" s="51">
        <f>COUNTIFS(Table1[Domain],Summary!A7,Table1[MIL],2)</f>
        <v>2</v>
      </c>
      <c r="E7" s="52">
        <f>VLOOKUP(A7,Table35[],6,FALSE)</f>
        <v>0</v>
      </c>
      <c r="F7" s="50">
        <f>COUNTIFS(Table1[Domain],Summary!A7,Table1[MIL],3)</f>
        <v>1</v>
      </c>
      <c r="G7" s="50">
        <f>VLOOKUP(A7,Table36[],6,FALSE)</f>
        <v>0</v>
      </c>
    </row>
    <row r="13" spans="1:7" x14ac:dyDescent="0.2">
      <c r="A13" t="s">
        <v>89</v>
      </c>
    </row>
  </sheetData>
  <mergeCells count="3">
    <mergeCell ref="B2:C2"/>
    <mergeCell ref="D2:E2"/>
    <mergeCell ref="F2:G2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71365-6FEA-4EA7-9AEC-A52391F84E07}">
  <dimension ref="B1:G26"/>
  <sheetViews>
    <sheetView workbookViewId="0">
      <selection activeCell="K8" sqref="K8"/>
    </sheetView>
  </sheetViews>
  <sheetFormatPr baseColWidth="10" defaultColWidth="8.83203125" defaultRowHeight="15" x14ac:dyDescent="0.2"/>
  <cols>
    <col min="2" max="2" width="19.33203125" bestFit="1" customWidth="1"/>
    <col min="3" max="3" width="17.5" customWidth="1"/>
    <col min="4" max="4" width="21.1640625" customWidth="1"/>
    <col min="5" max="5" width="20.33203125" customWidth="1"/>
    <col min="6" max="6" width="18.33203125" customWidth="1"/>
  </cols>
  <sheetData>
    <row r="1" spans="2:7" x14ac:dyDescent="0.2">
      <c r="B1" t="s">
        <v>86</v>
      </c>
      <c r="C1" t="s">
        <v>81</v>
      </c>
    </row>
    <row r="2" spans="2:7" x14ac:dyDescent="0.2">
      <c r="B2" t="s">
        <v>82</v>
      </c>
      <c r="C2" s="48">
        <v>0</v>
      </c>
    </row>
    <row r="3" spans="2:7" x14ac:dyDescent="0.2">
      <c r="B3" t="s">
        <v>83</v>
      </c>
      <c r="C3" s="48">
        <v>0</v>
      </c>
    </row>
    <row r="4" spans="2:7" x14ac:dyDescent="0.2">
      <c r="B4" t="s">
        <v>84</v>
      </c>
      <c r="C4" s="48">
        <v>1</v>
      </c>
    </row>
    <row r="5" spans="2:7" x14ac:dyDescent="0.2">
      <c r="B5" t="s">
        <v>85</v>
      </c>
      <c r="C5" s="48">
        <v>1</v>
      </c>
    </row>
    <row r="6" spans="2:7" x14ac:dyDescent="0.2">
      <c r="C6" s="48"/>
    </row>
    <row r="7" spans="2:7" x14ac:dyDescent="0.2">
      <c r="B7" t="s">
        <v>77</v>
      </c>
    </row>
    <row r="8" spans="2:7" x14ac:dyDescent="0.2">
      <c r="B8" t="s">
        <v>87</v>
      </c>
      <c r="C8" t="s">
        <v>82</v>
      </c>
      <c r="D8" t="s">
        <v>83</v>
      </c>
      <c r="E8" t="s">
        <v>84</v>
      </c>
      <c r="F8" t="s">
        <v>85</v>
      </c>
      <c r="G8" t="s">
        <v>80</v>
      </c>
    </row>
    <row r="9" spans="2:7" x14ac:dyDescent="0.2">
      <c r="B9" t="s">
        <v>13</v>
      </c>
      <c r="C9">
        <f>COUNTIFS(Table1[Domain],Table3[[#This Row],[DOMAIN]],Table1[MIL],1,Table1[Wargame],Table3[[#Headers],[Not Implemented]])</f>
        <v>0</v>
      </c>
      <c r="D9">
        <f>COUNTIFS(Table1[Domain],Table3[[#This Row],[DOMAIN]],Table1[MIL],1,Table1[Wargame],Table3[[#Headers],[Partially Implemented]])</f>
        <v>0</v>
      </c>
      <c r="E9">
        <f>COUNTIFS(Table1[Domain],Table3[[#This Row],[DOMAIN]],Table1[MIL],1,Table1[Wargame],Table3[[#Headers],[Largely Implemented]])</f>
        <v>0</v>
      </c>
      <c r="F9">
        <f>COUNTIFS(Table1[Domain],Table3[[#This Row],[DOMAIN]],Table1[MIL],1,Table1[Wargame],Table3[[#Headers],[Fully Implemented]])</f>
        <v>0</v>
      </c>
      <c r="G9">
        <f>SUM(Table3[[#This Row],[Not Implemented]:[Fully Implemented]])</f>
        <v>0</v>
      </c>
    </row>
    <row r="10" spans="2:7" x14ac:dyDescent="0.2">
      <c r="B10" t="s">
        <v>15</v>
      </c>
      <c r="C10">
        <f>COUNTIFS(Table1[Domain],Table3[[#This Row],[DOMAIN]],Table1[MIL],1,Table1[Wargame],Table3[[#Headers],[Not Implemented]])</f>
        <v>0</v>
      </c>
      <c r="D10">
        <f>COUNTIFS(Table1[Domain],Table3[[#This Row],[DOMAIN]],Table1[MIL],1,Table1[Wargame],Table3[[#Headers],[Partially Implemented]])</f>
        <v>0</v>
      </c>
      <c r="E10">
        <f>COUNTIFS(Table1[Domain],Table3[[#This Row],[DOMAIN]],Table1[MIL],1,Table1[Wargame],Table3[[#Headers],[Largely Implemented]])</f>
        <v>0</v>
      </c>
      <c r="F10">
        <f>COUNTIFS(Table1[Domain],Table3[[#This Row],[DOMAIN]],Table1[MIL],1,Table1[Wargame],Table3[[#Headers],[Fully Implemented]])</f>
        <v>0</v>
      </c>
      <c r="G10">
        <f>SUM(Table3[[#This Row],[Not Implemented]:[Fully Implemented]])</f>
        <v>0</v>
      </c>
    </row>
    <row r="11" spans="2:7" x14ac:dyDescent="0.2">
      <c r="B11" t="s">
        <v>14</v>
      </c>
      <c r="C11">
        <f>COUNTIFS(Table1[Domain],Table3[[#This Row],[DOMAIN]],Table1[MIL],1,Table1[Wargame],Table3[[#Headers],[Not Implemented]])</f>
        <v>0</v>
      </c>
      <c r="D11">
        <f>COUNTIFS(Table1[Domain],Table3[[#This Row],[DOMAIN]],Table1[MIL],1,Table1[Wargame],Table3[[#Headers],[Partially Implemented]])</f>
        <v>0</v>
      </c>
      <c r="E11">
        <f>COUNTIFS(Table1[Domain],Table3[[#This Row],[DOMAIN]],Table1[MIL],1,Table1[Wargame],Table3[[#Headers],[Largely Implemented]])</f>
        <v>0</v>
      </c>
      <c r="F11">
        <f>COUNTIFS(Table1[Domain],Table3[[#This Row],[DOMAIN]],Table1[MIL],1,Table1[Wargame],Table3[[#Headers],[Fully Implemented]])</f>
        <v>0</v>
      </c>
      <c r="G11">
        <f>SUM(Table3[[#This Row],[Not Implemented]:[Fully Implemented]])</f>
        <v>0</v>
      </c>
    </row>
    <row r="12" spans="2:7" x14ac:dyDescent="0.2">
      <c r="B12" t="s">
        <v>16</v>
      </c>
      <c r="C12">
        <f>COUNTIFS(Table1[Domain],Table3[[#This Row],[DOMAIN]],Table1[MIL],1,Table1[Wargame],Table3[[#Headers],[Not Implemented]])</f>
        <v>0</v>
      </c>
      <c r="D12">
        <f>COUNTIFS(Table1[Domain],Table3[[#This Row],[DOMAIN]],Table1[MIL],1,Table1[Wargame],Table3[[#Headers],[Partially Implemented]])</f>
        <v>0</v>
      </c>
      <c r="E12">
        <f>COUNTIFS(Table1[Domain],Table3[[#This Row],[DOMAIN]],Table1[MIL],1,Table1[Wargame],Table3[[#Headers],[Largely Implemented]])</f>
        <v>0</v>
      </c>
      <c r="F12">
        <f>COUNTIFS(Table1[Domain],Table3[[#This Row],[DOMAIN]],Table1[MIL],1,Table1[Wargame],Table3[[#Headers],[Fully Implemented]])</f>
        <v>0</v>
      </c>
      <c r="G12">
        <f>SUM(Table3[[#This Row],[Not Implemented]:[Fully Implemented]])</f>
        <v>0</v>
      </c>
    </row>
    <row r="14" spans="2:7" x14ac:dyDescent="0.2">
      <c r="B14" t="s">
        <v>78</v>
      </c>
    </row>
    <row r="15" spans="2:7" x14ac:dyDescent="0.2">
      <c r="B15" t="s">
        <v>87</v>
      </c>
      <c r="C15" t="s">
        <v>82</v>
      </c>
      <c r="D15" t="s">
        <v>83</v>
      </c>
      <c r="E15" t="s">
        <v>84</v>
      </c>
      <c r="F15" t="s">
        <v>85</v>
      </c>
      <c r="G15" t="s">
        <v>80</v>
      </c>
    </row>
    <row r="16" spans="2:7" x14ac:dyDescent="0.2">
      <c r="B16" t="s">
        <v>13</v>
      </c>
      <c r="C16">
        <f>COUNTIFS(Table1[Domain],Table35[[#This Row],[DOMAIN]],Table1[MIL],2,Table1[Wargame],Table35[[#Headers],[Not Implemented]])</f>
        <v>0</v>
      </c>
      <c r="D16">
        <f>COUNTIFS(Table1[Domain],Table35[[#This Row],[DOMAIN]],Table1[MIL],2,Table1[Wargame],Table35[[#Headers],[Partially Implemented]])</f>
        <v>0</v>
      </c>
      <c r="E16">
        <f>COUNTIFS(Table1[Domain],Table35[[#This Row],[DOMAIN]],Table1[MIL],3,Table1[Wargame],Table35[[#Headers],[Largely Implemented]])</f>
        <v>0</v>
      </c>
      <c r="F16">
        <f>COUNTIFS(Table1[Domain],Table35[[#This Row],[DOMAIN]],Table1[MIL],4,Table1[Wargame],Table35[[#Headers],[Fully Implemented]])</f>
        <v>0</v>
      </c>
      <c r="G16">
        <f>SUM(Table35[[#This Row],[Not Implemented]:[Fully Implemented]])</f>
        <v>0</v>
      </c>
    </row>
    <row r="17" spans="2:7" x14ac:dyDescent="0.2">
      <c r="B17" t="s">
        <v>15</v>
      </c>
      <c r="C17">
        <f>COUNTIFS(Table1[Domain],Table35[[#This Row],[DOMAIN]],Table1[MIL],2,Table1[Wargame],Table35[[#Headers],[Not Implemented]])</f>
        <v>0</v>
      </c>
      <c r="D17">
        <f>COUNTIFS(Table1[Domain],Table35[[#This Row],[DOMAIN]],Table1[MIL],2,Table1[Wargame],Table35[[#Headers],[Partially Implemented]])</f>
        <v>0</v>
      </c>
      <c r="E17">
        <f>COUNTIFS(Table1[Domain],Table35[[#This Row],[DOMAIN]],Table1[MIL],3,Table1[Wargame],Table35[[#Headers],[Largely Implemented]])</f>
        <v>0</v>
      </c>
      <c r="F17">
        <f>COUNTIFS(Table1[Domain],Table35[[#This Row],[DOMAIN]],Table1[MIL],4,Table1[Wargame],Table35[[#Headers],[Fully Implemented]])</f>
        <v>0</v>
      </c>
      <c r="G17">
        <f>SUM(Table35[[#This Row],[Not Implemented]:[Fully Implemented]])</f>
        <v>0</v>
      </c>
    </row>
    <row r="18" spans="2:7" x14ac:dyDescent="0.2">
      <c r="B18" t="s">
        <v>14</v>
      </c>
      <c r="C18">
        <f>COUNTIFS(Table1[Domain],Table35[[#This Row],[DOMAIN]],Table1[MIL],2,Table1[Wargame],Table35[[#Headers],[Not Implemented]])</f>
        <v>0</v>
      </c>
      <c r="D18">
        <f>COUNTIFS(Table1[Domain],Table35[[#This Row],[DOMAIN]],Table1[MIL],2,Table1[Wargame],Table35[[#Headers],[Partially Implemented]])</f>
        <v>0</v>
      </c>
      <c r="E18">
        <f>COUNTIFS(Table1[Domain],Table35[[#This Row],[DOMAIN]],Table1[MIL],3,Table1[Wargame],Table35[[#Headers],[Largely Implemented]])</f>
        <v>0</v>
      </c>
      <c r="F18">
        <f>COUNTIFS(Table1[Domain],Table35[[#This Row],[DOMAIN]],Table1[MIL],4,Table1[Wargame],Table35[[#Headers],[Fully Implemented]])</f>
        <v>0</v>
      </c>
      <c r="G18">
        <f>SUM(Table35[[#This Row],[Not Implemented]:[Fully Implemented]])</f>
        <v>0</v>
      </c>
    </row>
    <row r="19" spans="2:7" x14ac:dyDescent="0.2">
      <c r="B19" t="s">
        <v>16</v>
      </c>
      <c r="C19">
        <f>COUNTIFS(Table1[Domain],Table35[[#This Row],[DOMAIN]],Table1[MIL],2,Table1[Wargame],Table35[[#Headers],[Not Implemented]])</f>
        <v>0</v>
      </c>
      <c r="D19">
        <f>COUNTIFS(Table1[Domain],Table35[[#This Row],[DOMAIN]],Table1[MIL],2,Table1[Wargame],Table35[[#Headers],[Partially Implemented]])</f>
        <v>0</v>
      </c>
      <c r="E19">
        <f>COUNTIFS(Table1[Domain],Table35[[#This Row],[DOMAIN]],Table1[MIL],3,Table1[Wargame],Table35[[#Headers],[Largely Implemented]])</f>
        <v>0</v>
      </c>
      <c r="F19">
        <f>COUNTIFS(Table1[Domain],Table35[[#This Row],[DOMAIN]],Table1[MIL],4,Table1[Wargame],Table35[[#Headers],[Fully Implemented]])</f>
        <v>0</v>
      </c>
      <c r="G19">
        <f>SUM(Table35[[#This Row],[Not Implemented]:[Fully Implemented]])</f>
        <v>0</v>
      </c>
    </row>
    <row r="21" spans="2:7" x14ac:dyDescent="0.2">
      <c r="B21" t="s">
        <v>79</v>
      </c>
    </row>
    <row r="22" spans="2:7" x14ac:dyDescent="0.2">
      <c r="B22" t="s">
        <v>87</v>
      </c>
      <c r="C22" t="s">
        <v>82</v>
      </c>
      <c r="D22" t="s">
        <v>83</v>
      </c>
      <c r="E22" t="s">
        <v>84</v>
      </c>
      <c r="F22" t="s">
        <v>85</v>
      </c>
      <c r="G22" t="s">
        <v>80</v>
      </c>
    </row>
    <row r="23" spans="2:7" x14ac:dyDescent="0.2">
      <c r="B23" t="s">
        <v>13</v>
      </c>
      <c r="C23">
        <f>COUNTIFS(Table1[Domain],Table36[[#This Row],[DOMAIN]],Table1[MIL],3,Table1[Wargame],Table36[[#Headers],[Not Implemented]])</f>
        <v>0</v>
      </c>
      <c r="D23">
        <f>COUNTIFS(Table1[Domain],Table36[[#This Row],[DOMAIN]],Table1[MIL],3,Table1[Wargame],Table36[[#Headers],[Partially Implemented]])</f>
        <v>1</v>
      </c>
      <c r="E23">
        <f>COUNTIFS(Table1[Domain],Table36[[#This Row],[DOMAIN]],Table1[MIL],3,Table1[Wargame],Table36[[#Headers],[Largely Implemented]])</f>
        <v>0</v>
      </c>
      <c r="F23">
        <f>COUNTIFS(Table1[Domain],Table36[[#This Row],[DOMAIN]],Table1[MIL],3,Table1[Wargame],Table36[[#Headers],[Fully Implemented]])</f>
        <v>0</v>
      </c>
      <c r="G23">
        <f>SUM(Table36[[#This Row],[Not Implemented]:[Fully Implemented]])</f>
        <v>1</v>
      </c>
    </row>
    <row r="24" spans="2:7" x14ac:dyDescent="0.2">
      <c r="B24" t="s">
        <v>15</v>
      </c>
      <c r="C24">
        <f>COUNTIFS(Table1[Domain],Table36[[#This Row],[DOMAIN]],Table1[MIL],3,Table1[Wargame],Table36[[#Headers],[Not Implemented]])</f>
        <v>0</v>
      </c>
      <c r="D24">
        <f>COUNTIFS(Table1[Domain],Table36[[#This Row],[DOMAIN]],Table1[MIL],3,Table1[Wargame],Table36[[#Headers],[Partially Implemented]])</f>
        <v>0</v>
      </c>
      <c r="E24">
        <f>COUNTIFS(Table1[Domain],Table36[[#This Row],[DOMAIN]],Table1[MIL],3,Table1[Wargame],Table36[[#Headers],[Largely Implemented]])</f>
        <v>0</v>
      </c>
      <c r="F24">
        <f>COUNTIFS(Table1[Domain],Table36[[#This Row],[DOMAIN]],Table1[MIL],3,Table1[Wargame],Table36[[#Headers],[Fully Implemented]])</f>
        <v>0</v>
      </c>
      <c r="G24">
        <f>SUM(Table36[[#This Row],[Not Implemented]:[Fully Implemented]])</f>
        <v>0</v>
      </c>
    </row>
    <row r="25" spans="2:7" x14ac:dyDescent="0.2">
      <c r="B25" t="s">
        <v>14</v>
      </c>
      <c r="C25">
        <f>COUNTIFS(Table1[Domain],Table36[[#This Row],[DOMAIN]],Table1[MIL],3,Table1[Wargame],Table36[[#Headers],[Not Implemented]])</f>
        <v>0</v>
      </c>
      <c r="D25">
        <f>COUNTIFS(Table1[Domain],Table36[[#This Row],[DOMAIN]],Table1[MIL],3,Table1[Wargame],Table36[[#Headers],[Partially Implemented]])</f>
        <v>0</v>
      </c>
      <c r="E25">
        <f>COUNTIFS(Table1[Domain],Table36[[#This Row],[DOMAIN]],Table1[MIL],3,Table1[Wargame],Table36[[#Headers],[Largely Implemented]])</f>
        <v>0</v>
      </c>
      <c r="F25">
        <f>COUNTIFS(Table1[Domain],Table36[[#This Row],[DOMAIN]],Table1[MIL],3,Table1[Wargame],Table36[[#Headers],[Fully Implemented]])</f>
        <v>0</v>
      </c>
      <c r="G25">
        <f>SUM(Table36[[#This Row],[Not Implemented]:[Fully Implemented]])</f>
        <v>0</v>
      </c>
    </row>
    <row r="26" spans="2:7" x14ac:dyDescent="0.2">
      <c r="B26" t="s">
        <v>16</v>
      </c>
      <c r="C26">
        <f>COUNTIFS(Table1[Domain],Table36[[#This Row],[DOMAIN]],Table1[MIL],3,Table1[Wargame],Table36[[#Headers],[Not Implemented]])</f>
        <v>0</v>
      </c>
      <c r="D26">
        <f>COUNTIFS(Table1[Domain],Table36[[#This Row],[DOMAIN]],Table1[MIL],3,Table1[Wargame],Table36[[#Headers],[Partially Implemented]])</f>
        <v>0</v>
      </c>
      <c r="E26">
        <f>COUNTIFS(Table1[Domain],Table36[[#This Row],[DOMAIN]],Table1[MIL],3,Table1[Wargame],Table36[[#Headers],[Largely Implemented]])</f>
        <v>0</v>
      </c>
      <c r="F26">
        <f>COUNTIFS(Table1[Domain],Table36[[#This Row],[DOMAIN]],Table1[MIL],3,Table1[Wargame],Table36[[#Headers],[Fully Implemented]])</f>
        <v>0</v>
      </c>
      <c r="G26">
        <f>SUM(Table36[[#This Row],[Not Implemented]:[Fully Implemented]])</f>
        <v>0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Summary</vt:lpstr>
      <vt:lpstr>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Mehwish Nasim</cp:lastModifiedBy>
  <dcterms:created xsi:type="dcterms:W3CDTF">2015-06-05T18:17:20Z</dcterms:created>
  <dcterms:modified xsi:type="dcterms:W3CDTF">2024-02-06T01:50:16Z</dcterms:modified>
</cp:coreProperties>
</file>