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vunl-my.sharepoint.com/personal/meike_morren_vu_nl/Documents/SDG/analysis/data/"/>
    </mc:Choice>
  </mc:AlternateContent>
  <xr:revisionPtr revIDLastSave="1" documentId="11_830843494D66D9F822F2C81F4E5FDCC6999DEF46" xr6:coauthVersionLast="47" xr6:coauthVersionMax="47" xr10:uidLastSave="{3612FB18-6437-4F29-AA36-731A40B41629}"/>
  <bookViews>
    <workbookView xWindow="-120" yWindow="-120" windowWidth="38640" windowHeight="21240" activeTab="10" xr2:uid="{00000000-000D-0000-FFFF-FFFF00000000}"/>
  </bookViews>
  <sheets>
    <sheet name="Sheet1" sheetId="1" r:id="rId1"/>
    <sheet name="low" sheetId="2" r:id="rId2"/>
    <sheet name="medium" sheetId="3" r:id="rId3"/>
    <sheet name="high_pos" sheetId="4" r:id="rId4"/>
    <sheet name="high_neg" sheetId="5" r:id="rId5"/>
    <sheet name="high" sheetId="6" r:id="rId6"/>
    <sheet name="Sheet5" sheetId="7" r:id="rId7"/>
    <sheet name="Sheet6" sheetId="8" r:id="rId8"/>
    <sheet name="Sheet7" sheetId="9" r:id="rId9"/>
    <sheet name="aurora" sheetId="10" r:id="rId10"/>
    <sheet name="chatGPT" sheetId="11" r:id="rId11"/>
  </sheets>
  <calcPr calcId="191029"/>
  <extLst>
    <ext uri="GoogleSheetsCustomDataVersion2">
      <go:sheetsCustomData xmlns:go="http://customooxmlschemas.google.com/" r:id="rId15" roundtripDataChecksum="6OUvOwNGhaB5Mc6ZKSqftPS4ie7dYLjFcSShdc87RIA="/>
    </ext>
  </extLst>
</workbook>
</file>

<file path=xl/calcChain.xml><?xml version="1.0" encoding="utf-8"?>
<calcChain xmlns="http://schemas.openxmlformats.org/spreadsheetml/2006/main">
  <c r="I18" i="11" l="1"/>
  <c r="I240" i="11"/>
  <c r="I239" i="11"/>
  <c r="I3" i="11"/>
  <c r="I4" i="11"/>
  <c r="I5" i="11"/>
  <c r="I6" i="11"/>
  <c r="I7" i="11"/>
  <c r="I8" i="11"/>
  <c r="I9" i="11"/>
  <c r="I10" i="11"/>
  <c r="I11" i="11"/>
  <c r="I12" i="11"/>
  <c r="I13" i="11"/>
  <c r="I14" i="11"/>
  <c r="I15" i="11"/>
  <c r="I16" i="11"/>
  <c r="I17"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 i="11"/>
  <c r="L140" i="9"/>
  <c r="J140" i="9"/>
  <c r="F140" i="9"/>
  <c r="A140" i="9"/>
  <c r="L139" i="9"/>
  <c r="J139" i="9"/>
  <c r="F139" i="9"/>
  <c r="A139" i="9"/>
  <c r="L138" i="9"/>
  <c r="J138" i="9"/>
  <c r="F138" i="9"/>
  <c r="A138" i="9"/>
  <c r="L137" i="9"/>
  <c r="J137" i="9"/>
  <c r="F137" i="9"/>
  <c r="A137" i="9"/>
  <c r="L136" i="9"/>
  <c r="J136" i="9"/>
  <c r="F136" i="9"/>
  <c r="A136" i="9"/>
  <c r="L135" i="9"/>
  <c r="J135" i="9"/>
  <c r="F135" i="9"/>
  <c r="A135" i="9"/>
  <c r="L134" i="9"/>
  <c r="J134" i="9"/>
  <c r="F134" i="9"/>
  <c r="A134" i="9"/>
  <c r="L133" i="9"/>
  <c r="J133" i="9"/>
  <c r="F133" i="9"/>
  <c r="A133" i="9"/>
  <c r="L132" i="9"/>
  <c r="J132" i="9"/>
  <c r="F132" i="9"/>
  <c r="A132" i="9"/>
  <c r="L131" i="9"/>
  <c r="J131" i="9"/>
  <c r="F131" i="9"/>
  <c r="A131" i="9"/>
  <c r="L130" i="9"/>
  <c r="J130" i="9"/>
  <c r="F130" i="9"/>
  <c r="A130" i="9"/>
  <c r="L129" i="9"/>
  <c r="J129" i="9"/>
  <c r="F129" i="9"/>
  <c r="A129" i="9"/>
  <c r="L128" i="9"/>
  <c r="J128" i="9"/>
  <c r="F128" i="9"/>
  <c r="A128" i="9"/>
  <c r="L127" i="9"/>
  <c r="J127" i="9"/>
  <c r="F127" i="9"/>
  <c r="A127" i="9"/>
  <c r="L126" i="9"/>
  <c r="J126" i="9"/>
  <c r="F126" i="9"/>
  <c r="A126" i="9"/>
  <c r="L125" i="9"/>
  <c r="J125" i="9"/>
  <c r="F125" i="9"/>
  <c r="A125" i="9"/>
  <c r="L124" i="9"/>
  <c r="J124" i="9"/>
  <c r="F124" i="9"/>
  <c r="A124" i="9"/>
  <c r="L101" i="7"/>
  <c r="J101" i="7"/>
  <c r="F101" i="7"/>
  <c r="A101" i="7"/>
  <c r="L100" i="7"/>
  <c r="J100" i="7"/>
  <c r="F100" i="7"/>
  <c r="A100" i="7"/>
  <c r="L99" i="7"/>
  <c r="J99" i="7"/>
  <c r="F99" i="7"/>
  <c r="A99" i="7"/>
  <c r="L98" i="7"/>
  <c r="J98" i="7"/>
  <c r="F98" i="7"/>
  <c r="A98" i="7"/>
  <c r="L97" i="7"/>
  <c r="J97" i="7"/>
  <c r="F97" i="7"/>
  <c r="A97" i="7"/>
  <c r="L96" i="7"/>
  <c r="J96" i="7"/>
  <c r="F96" i="7"/>
  <c r="A96" i="7"/>
  <c r="L95" i="7"/>
  <c r="J95" i="7"/>
  <c r="F95" i="7"/>
  <c r="A95" i="7"/>
  <c r="L94" i="7"/>
  <c r="J94" i="7"/>
  <c r="F94" i="7"/>
  <c r="A94" i="7"/>
  <c r="L93" i="7"/>
  <c r="J93" i="7"/>
  <c r="F93" i="7"/>
  <c r="A93" i="7"/>
  <c r="L92" i="7"/>
  <c r="J92" i="7"/>
  <c r="F92" i="7"/>
  <c r="A92" i="7"/>
  <c r="L91" i="7"/>
  <c r="J91" i="7"/>
  <c r="F91" i="7"/>
  <c r="A91" i="7"/>
  <c r="L90" i="7"/>
  <c r="J90" i="7"/>
  <c r="F90" i="7"/>
  <c r="A90" i="7"/>
  <c r="L89" i="7"/>
  <c r="J89" i="7"/>
  <c r="F89" i="7"/>
  <c r="A89" i="7"/>
  <c r="L88" i="7"/>
  <c r="J88" i="7"/>
  <c r="F88" i="7"/>
  <c r="A88" i="7"/>
  <c r="L87" i="7"/>
  <c r="J87" i="7"/>
  <c r="F87" i="7"/>
  <c r="A87" i="7"/>
  <c r="L86" i="7"/>
  <c r="J86" i="7"/>
  <c r="F86" i="7"/>
  <c r="A86" i="7"/>
  <c r="L85" i="7"/>
  <c r="J85" i="7"/>
  <c r="F85" i="7"/>
  <c r="A85" i="7"/>
  <c r="L140" i="6"/>
  <c r="J140" i="6"/>
  <c r="A140" i="6"/>
  <c r="L139" i="6"/>
  <c r="J139" i="6"/>
  <c r="A139" i="6"/>
  <c r="L138" i="6"/>
  <c r="J138" i="6"/>
  <c r="A138" i="6"/>
  <c r="L137" i="6"/>
  <c r="J137" i="6"/>
  <c r="A137" i="6"/>
  <c r="L136" i="6"/>
  <c r="J136" i="6"/>
  <c r="A136" i="6"/>
  <c r="L135" i="6"/>
  <c r="J135" i="6"/>
  <c r="A135" i="6"/>
  <c r="L134" i="6"/>
  <c r="J134" i="6"/>
  <c r="A134" i="6"/>
  <c r="L133" i="6"/>
  <c r="J133" i="6"/>
  <c r="A133" i="6"/>
  <c r="L132" i="6"/>
  <c r="J132" i="6"/>
  <c r="A132" i="6"/>
  <c r="L131" i="6"/>
  <c r="J131" i="6"/>
  <c r="A131" i="6"/>
  <c r="L130" i="6"/>
  <c r="J130" i="6"/>
  <c r="A130" i="6"/>
  <c r="L129" i="6"/>
  <c r="J129" i="6"/>
  <c r="A129" i="6"/>
  <c r="L128" i="6"/>
  <c r="J128" i="6"/>
  <c r="A128" i="6"/>
  <c r="L127" i="6"/>
  <c r="J127" i="6"/>
  <c r="A127" i="6"/>
  <c r="L126" i="6"/>
  <c r="J126" i="6"/>
  <c r="A126" i="6"/>
  <c r="L125" i="6"/>
  <c r="J125" i="6"/>
  <c r="A125" i="6"/>
  <c r="L124" i="6"/>
  <c r="L141" i="6" s="1"/>
  <c r="J124" i="6"/>
  <c r="J141" i="6" s="1"/>
  <c r="A124" i="6"/>
  <c r="A141" i="6" s="1"/>
  <c r="O123" i="6"/>
  <c r="K123" i="6"/>
  <c r="F123" i="6"/>
  <c r="I123" i="6" s="1"/>
  <c r="O122" i="6"/>
  <c r="K122" i="6"/>
  <c r="F122" i="6"/>
  <c r="I122" i="6" s="1"/>
  <c r="O121" i="6"/>
  <c r="K121" i="6"/>
  <c r="F121" i="6"/>
  <c r="I121" i="6" s="1"/>
  <c r="O120" i="6"/>
  <c r="K120" i="6"/>
  <c r="F120" i="6"/>
  <c r="I120" i="6" s="1"/>
  <c r="O119" i="6"/>
  <c r="K119" i="6"/>
  <c r="F119" i="6"/>
  <c r="I119" i="6" s="1"/>
  <c r="O118" i="6"/>
  <c r="K118" i="6"/>
  <c r="F118" i="6"/>
  <c r="I118" i="6" s="1"/>
  <c r="O117" i="6"/>
  <c r="K117" i="6"/>
  <c r="I117" i="6"/>
  <c r="O116" i="6"/>
  <c r="K116" i="6"/>
  <c r="F116" i="6"/>
  <c r="I116" i="6" s="1"/>
  <c r="O115" i="6"/>
  <c r="K115" i="6"/>
  <c r="F115" i="6"/>
  <c r="I115" i="6" s="1"/>
  <c r="O114" i="6"/>
  <c r="K114" i="6"/>
  <c r="F114" i="6"/>
  <c r="I114" i="6" s="1"/>
  <c r="O113" i="6"/>
  <c r="K113" i="6"/>
  <c r="F113" i="6"/>
  <c r="I113" i="6" s="1"/>
  <c r="O112" i="6"/>
  <c r="K112" i="6"/>
  <c r="F112" i="6"/>
  <c r="I112" i="6" s="1"/>
  <c r="O111" i="6"/>
  <c r="K111" i="6"/>
  <c r="F111" i="6"/>
  <c r="I111" i="6" s="1"/>
  <c r="O110" i="6"/>
  <c r="K110" i="6"/>
  <c r="F110" i="6"/>
  <c r="I110" i="6" s="1"/>
  <c r="O109" i="6"/>
  <c r="K109" i="6"/>
  <c r="F109" i="6"/>
  <c r="I109" i="6" s="1"/>
  <c r="O108" i="6"/>
  <c r="K108" i="6"/>
  <c r="F108" i="6"/>
  <c r="I108" i="6" s="1"/>
  <c r="O107" i="6"/>
  <c r="K107" i="6"/>
  <c r="I107" i="6"/>
  <c r="O106" i="6"/>
  <c r="K106" i="6"/>
  <c r="F106" i="6"/>
  <c r="I106" i="6" s="1"/>
  <c r="O105" i="6"/>
  <c r="K105" i="6"/>
  <c r="F105" i="6"/>
  <c r="I105" i="6" s="1"/>
  <c r="O104" i="6"/>
  <c r="K104" i="6"/>
  <c r="F104" i="6"/>
  <c r="I104" i="6" s="1"/>
  <c r="O103" i="6"/>
  <c r="K103" i="6"/>
  <c r="F103" i="6"/>
  <c r="I103" i="6" s="1"/>
  <c r="O102" i="6"/>
  <c r="K102" i="6"/>
  <c r="F102" i="6"/>
  <c r="I102" i="6" s="1"/>
  <c r="O101" i="6"/>
  <c r="K101" i="6"/>
  <c r="F101" i="6"/>
  <c r="I101" i="6" s="1"/>
  <c r="O100" i="6"/>
  <c r="K100" i="6"/>
  <c r="F100" i="6"/>
  <c r="I100" i="6" s="1"/>
  <c r="O99" i="6"/>
  <c r="K99" i="6"/>
  <c r="F99" i="6"/>
  <c r="I99" i="6" s="1"/>
  <c r="O98" i="6"/>
  <c r="K98" i="6"/>
  <c r="F98" i="6"/>
  <c r="I98" i="6" s="1"/>
  <c r="O97" i="6"/>
  <c r="K97" i="6"/>
  <c r="I97" i="6"/>
  <c r="O96" i="6"/>
  <c r="K96" i="6"/>
  <c r="F96" i="6"/>
  <c r="I96" i="6" s="1"/>
  <c r="O95" i="6"/>
  <c r="K95" i="6"/>
  <c r="F95" i="6"/>
  <c r="I95" i="6" s="1"/>
  <c r="O94" i="6"/>
  <c r="K94" i="6"/>
  <c r="F94" i="6"/>
  <c r="I94" i="6" s="1"/>
  <c r="O93" i="6"/>
  <c r="K93" i="6"/>
  <c r="F93" i="6"/>
  <c r="I93" i="6" s="1"/>
  <c r="O92" i="6"/>
  <c r="K92" i="6"/>
  <c r="F92" i="6"/>
  <c r="I92" i="6" s="1"/>
  <c r="O91" i="6"/>
  <c r="K91" i="6"/>
  <c r="F91" i="6"/>
  <c r="I91" i="6" s="1"/>
  <c r="O90" i="6"/>
  <c r="K90" i="6"/>
  <c r="F90" i="6"/>
  <c r="I90" i="6" s="1"/>
  <c r="O89" i="6"/>
  <c r="K89" i="6"/>
  <c r="I89" i="6"/>
  <c r="O88" i="6"/>
  <c r="K88" i="6"/>
  <c r="F88" i="6"/>
  <c r="I88" i="6" s="1"/>
  <c r="O87" i="6"/>
  <c r="K87" i="6"/>
  <c r="F87" i="6"/>
  <c r="I87" i="6" s="1"/>
  <c r="O86" i="6"/>
  <c r="K86" i="6"/>
  <c r="F86" i="6"/>
  <c r="I86" i="6" s="1"/>
  <c r="O85" i="6"/>
  <c r="K85" i="6"/>
  <c r="F85" i="6"/>
  <c r="I85" i="6" s="1"/>
  <c r="O84" i="6"/>
  <c r="K84" i="6"/>
  <c r="F84" i="6"/>
  <c r="I84" i="6" s="1"/>
  <c r="O83" i="6"/>
  <c r="K83" i="6"/>
  <c r="F83" i="6"/>
  <c r="I83" i="6" s="1"/>
  <c r="O82" i="6"/>
  <c r="K82" i="6"/>
  <c r="F82" i="6"/>
  <c r="I82" i="6" s="1"/>
  <c r="O81" i="6"/>
  <c r="K81" i="6"/>
  <c r="F81" i="6"/>
  <c r="I81" i="6" s="1"/>
  <c r="O80" i="6"/>
  <c r="K80" i="6"/>
  <c r="F80" i="6"/>
  <c r="I80" i="6" s="1"/>
  <c r="O79" i="6"/>
  <c r="K79" i="6"/>
  <c r="F79" i="6"/>
  <c r="I79" i="6" s="1"/>
  <c r="O78" i="6"/>
  <c r="K78" i="6"/>
  <c r="F78" i="6"/>
  <c r="I78" i="6" s="1"/>
  <c r="O77" i="6"/>
  <c r="K77" i="6"/>
  <c r="F77" i="6"/>
  <c r="I77" i="6" s="1"/>
  <c r="O76" i="6"/>
  <c r="K76" i="6"/>
  <c r="I76" i="6"/>
  <c r="O75" i="6"/>
  <c r="K75" i="6"/>
  <c r="F75" i="6"/>
  <c r="I75" i="6" s="1"/>
  <c r="O74" i="6"/>
  <c r="K74" i="6"/>
  <c r="F74" i="6"/>
  <c r="I74" i="6" s="1"/>
  <c r="O73" i="6"/>
  <c r="K73" i="6"/>
  <c r="F73" i="6"/>
  <c r="I73" i="6" s="1"/>
  <c r="O72" i="6"/>
  <c r="K72" i="6"/>
  <c r="F72" i="6"/>
  <c r="I72" i="6" s="1"/>
  <c r="O71" i="6"/>
  <c r="K71" i="6"/>
  <c r="F71" i="6"/>
  <c r="I71" i="6" s="1"/>
  <c r="O70" i="6"/>
  <c r="K70" i="6"/>
  <c r="F70" i="6"/>
  <c r="I70" i="6" s="1"/>
  <c r="O69" i="6"/>
  <c r="K69" i="6"/>
  <c r="F69" i="6"/>
  <c r="I69" i="6" s="1"/>
  <c r="O68" i="6"/>
  <c r="K68" i="6"/>
  <c r="F68" i="6"/>
  <c r="I68" i="6" s="1"/>
  <c r="O67" i="6"/>
  <c r="K67" i="6"/>
  <c r="F67" i="6"/>
  <c r="I67" i="6" s="1"/>
  <c r="O66" i="6"/>
  <c r="K66" i="6"/>
  <c r="F66" i="6"/>
  <c r="I66" i="6" s="1"/>
  <c r="O65" i="6"/>
  <c r="K65" i="6"/>
  <c r="F65" i="6"/>
  <c r="I65" i="6" s="1"/>
  <c r="O64" i="6"/>
  <c r="K64" i="6"/>
  <c r="F64" i="6"/>
  <c r="I64" i="6" s="1"/>
  <c r="O63" i="6"/>
  <c r="K63" i="6"/>
  <c r="F63" i="6"/>
  <c r="I63" i="6" s="1"/>
  <c r="O62" i="6"/>
  <c r="K62" i="6"/>
  <c r="F62" i="6"/>
  <c r="I62" i="6" s="1"/>
  <c r="O61" i="6"/>
  <c r="K61" i="6"/>
  <c r="F61" i="6"/>
  <c r="I61" i="6" s="1"/>
  <c r="O60" i="6"/>
  <c r="K60" i="6"/>
  <c r="I60" i="6"/>
  <c r="O59" i="6"/>
  <c r="K59" i="6"/>
  <c r="F59" i="6"/>
  <c r="I59" i="6" s="1"/>
  <c r="O58" i="6"/>
  <c r="K58" i="6"/>
  <c r="F58" i="6"/>
  <c r="I58" i="6" s="1"/>
  <c r="O57" i="6"/>
  <c r="K57" i="6"/>
  <c r="F57" i="6"/>
  <c r="I57" i="6" s="1"/>
  <c r="O56" i="6"/>
  <c r="K56" i="6"/>
  <c r="F56" i="6"/>
  <c r="I56" i="6" s="1"/>
  <c r="O55" i="6"/>
  <c r="K55" i="6"/>
  <c r="F55" i="6"/>
  <c r="I55" i="6" s="1"/>
  <c r="O54" i="6"/>
  <c r="K54" i="6"/>
  <c r="I54" i="6"/>
  <c r="O53" i="6"/>
  <c r="K53" i="6"/>
  <c r="F53" i="6"/>
  <c r="I53" i="6" s="1"/>
  <c r="O52" i="6"/>
  <c r="K52" i="6"/>
  <c r="I52" i="6"/>
  <c r="O51" i="6"/>
  <c r="K51" i="6"/>
  <c r="I51" i="6"/>
  <c r="O50" i="6"/>
  <c r="K50" i="6"/>
  <c r="F50" i="6"/>
  <c r="I50" i="6" s="1"/>
  <c r="O49" i="6"/>
  <c r="K49" i="6"/>
  <c r="F49" i="6"/>
  <c r="I49" i="6" s="1"/>
  <c r="O48" i="6"/>
  <c r="K48" i="6"/>
  <c r="F48" i="6"/>
  <c r="I48" i="6" s="1"/>
  <c r="O47" i="6"/>
  <c r="K47" i="6"/>
  <c r="I47" i="6"/>
  <c r="O46" i="6"/>
  <c r="K46" i="6"/>
  <c r="F46" i="6"/>
  <c r="I46" i="6" s="1"/>
  <c r="O45" i="6"/>
  <c r="K45" i="6"/>
  <c r="F45" i="6"/>
  <c r="I45" i="6" s="1"/>
  <c r="O44" i="6"/>
  <c r="K44" i="6"/>
  <c r="F44" i="6"/>
  <c r="I44" i="6" s="1"/>
  <c r="O43" i="6"/>
  <c r="K43" i="6"/>
  <c r="F43" i="6"/>
  <c r="I43" i="6" s="1"/>
  <c r="O42" i="6"/>
  <c r="K42" i="6"/>
  <c r="I42" i="6"/>
  <c r="O41" i="6"/>
  <c r="K41" i="6"/>
  <c r="F41" i="6"/>
  <c r="I41" i="6" s="1"/>
  <c r="O40" i="6"/>
  <c r="K40" i="6"/>
  <c r="F40" i="6"/>
  <c r="I40" i="6" s="1"/>
  <c r="O39" i="6"/>
  <c r="K39" i="6"/>
  <c r="F39" i="6"/>
  <c r="I39" i="6" s="1"/>
  <c r="O38" i="6"/>
  <c r="K38" i="6"/>
  <c r="F38" i="6"/>
  <c r="I38" i="6" s="1"/>
  <c r="O37" i="6"/>
  <c r="K37" i="6"/>
  <c r="F37" i="6"/>
  <c r="I37" i="6" s="1"/>
  <c r="O36" i="6"/>
  <c r="K36" i="6"/>
  <c r="F36" i="6"/>
  <c r="I36" i="6" s="1"/>
  <c r="O35" i="6"/>
  <c r="K35" i="6"/>
  <c r="I35" i="6"/>
  <c r="O34" i="6"/>
  <c r="K34" i="6"/>
  <c r="F34" i="6"/>
  <c r="I34" i="6" s="1"/>
  <c r="O33" i="6"/>
  <c r="K33" i="6"/>
  <c r="F33" i="6"/>
  <c r="I33" i="6" s="1"/>
  <c r="O32" i="6"/>
  <c r="K32" i="6"/>
  <c r="I32" i="6"/>
  <c r="O31" i="6"/>
  <c r="K31" i="6"/>
  <c r="I31" i="6"/>
  <c r="O30" i="6"/>
  <c r="K30" i="6"/>
  <c r="F30" i="6"/>
  <c r="I30" i="6" s="1"/>
  <c r="O29" i="6"/>
  <c r="K29" i="6"/>
  <c r="F29" i="6"/>
  <c r="I29" i="6" s="1"/>
  <c r="O28" i="6"/>
  <c r="K28" i="6"/>
  <c r="F28" i="6"/>
  <c r="I28" i="6" s="1"/>
  <c r="O27" i="6"/>
  <c r="K27" i="6"/>
  <c r="I27" i="6"/>
  <c r="O26" i="6"/>
  <c r="K26" i="6"/>
  <c r="I26" i="6"/>
  <c r="O25" i="6"/>
  <c r="K25" i="6"/>
  <c r="I25" i="6"/>
  <c r="O24" i="6"/>
  <c r="K24" i="6"/>
  <c r="I24" i="6"/>
  <c r="O23" i="6"/>
  <c r="K23" i="6"/>
  <c r="I23" i="6"/>
  <c r="O22" i="6"/>
  <c r="K22" i="6"/>
  <c r="F22" i="6"/>
  <c r="I22" i="6" s="1"/>
  <c r="O21" i="6"/>
  <c r="K21" i="6"/>
  <c r="F21" i="6"/>
  <c r="I21" i="6" s="1"/>
  <c r="O20" i="6"/>
  <c r="K20" i="6"/>
  <c r="I20" i="6"/>
  <c r="O19" i="6"/>
  <c r="K19" i="6"/>
  <c r="I19" i="6"/>
  <c r="O18" i="6"/>
  <c r="K18" i="6"/>
  <c r="I18" i="6"/>
  <c r="O17" i="6"/>
  <c r="K17" i="6"/>
  <c r="F17" i="6"/>
  <c r="I17" i="6" s="1"/>
  <c r="O16" i="6"/>
  <c r="K16" i="6"/>
  <c r="I16" i="6"/>
  <c r="O15" i="6"/>
  <c r="K15" i="6"/>
  <c r="F15" i="6"/>
  <c r="I15" i="6" s="1"/>
  <c r="O14" i="6"/>
  <c r="K14" i="6"/>
  <c r="F14" i="6"/>
  <c r="I14" i="6" s="1"/>
  <c r="O13" i="6"/>
  <c r="K13" i="6"/>
  <c r="F13" i="6"/>
  <c r="I13" i="6" s="1"/>
  <c r="O12" i="6"/>
  <c r="K12" i="6"/>
  <c r="F12" i="6"/>
  <c r="I12" i="6" s="1"/>
  <c r="O11" i="6"/>
  <c r="K11" i="6"/>
  <c r="F11" i="6"/>
  <c r="I11" i="6" s="1"/>
  <c r="O10" i="6"/>
  <c r="K10" i="6"/>
  <c r="F10" i="6"/>
  <c r="I10" i="6" s="1"/>
  <c r="O9" i="6"/>
  <c r="K9" i="6"/>
  <c r="F9" i="6"/>
  <c r="I9" i="6" s="1"/>
  <c r="O8" i="6"/>
  <c r="K8" i="6"/>
  <c r="I8" i="6"/>
  <c r="O7" i="6"/>
  <c r="K7" i="6"/>
  <c r="F7" i="6"/>
  <c r="I7" i="6" s="1"/>
  <c r="O6" i="6"/>
  <c r="K6" i="6"/>
  <c r="F6" i="6"/>
  <c r="I6" i="6" s="1"/>
  <c r="O5" i="6"/>
  <c r="K5" i="6"/>
  <c r="I5" i="6"/>
  <c r="O4" i="6"/>
  <c r="K4" i="6"/>
  <c r="I4" i="6"/>
  <c r="O3" i="6"/>
  <c r="K3" i="6"/>
  <c r="F3" i="6"/>
  <c r="I3" i="6" s="1"/>
  <c r="O2" i="6"/>
  <c r="K2" i="6"/>
  <c r="F2" i="6"/>
  <c r="I2" i="6" s="1"/>
  <c r="L140" i="5"/>
  <c r="J140" i="5"/>
  <c r="A140" i="5"/>
  <c r="L139" i="5"/>
  <c r="J139" i="5"/>
  <c r="A139" i="5"/>
  <c r="L138" i="5"/>
  <c r="J138" i="5"/>
  <c r="A138" i="5"/>
  <c r="L137" i="5"/>
  <c r="J137" i="5"/>
  <c r="A137" i="5"/>
  <c r="L136" i="5"/>
  <c r="J136" i="5"/>
  <c r="A136" i="5"/>
  <c r="L135" i="5"/>
  <c r="J135" i="5"/>
  <c r="A135" i="5"/>
  <c r="L134" i="5"/>
  <c r="J134" i="5"/>
  <c r="A134" i="5"/>
  <c r="L133" i="5"/>
  <c r="J133" i="5"/>
  <c r="A133" i="5"/>
  <c r="L132" i="5"/>
  <c r="J132" i="5"/>
  <c r="A132" i="5"/>
  <c r="L131" i="5"/>
  <c r="J131" i="5"/>
  <c r="A131" i="5"/>
  <c r="L130" i="5"/>
  <c r="J130" i="5"/>
  <c r="A130" i="5"/>
  <c r="L129" i="5"/>
  <c r="J129" i="5"/>
  <c r="A129" i="5"/>
  <c r="L128" i="5"/>
  <c r="J128" i="5"/>
  <c r="A128" i="5"/>
  <c r="L127" i="5"/>
  <c r="J127" i="5"/>
  <c r="A127" i="5"/>
  <c r="L126" i="5"/>
  <c r="J126" i="5"/>
  <c r="A126" i="5"/>
  <c r="L125" i="5"/>
  <c r="J125" i="5"/>
  <c r="A125" i="5"/>
  <c r="L124" i="5"/>
  <c r="L141" i="5" s="1"/>
  <c r="J124" i="5"/>
  <c r="J141" i="5" s="1"/>
  <c r="A124" i="5"/>
  <c r="A141" i="5" s="1"/>
  <c r="O123" i="5"/>
  <c r="K123" i="5"/>
  <c r="F123" i="5"/>
  <c r="I123" i="5" s="1"/>
  <c r="O122" i="5"/>
  <c r="K122" i="5"/>
  <c r="F122" i="5"/>
  <c r="I122" i="5" s="1"/>
  <c r="O121" i="5"/>
  <c r="K121" i="5"/>
  <c r="F121" i="5"/>
  <c r="I121" i="5" s="1"/>
  <c r="O120" i="5"/>
  <c r="K120" i="5"/>
  <c r="F120" i="5"/>
  <c r="I120" i="5" s="1"/>
  <c r="O119" i="5"/>
  <c r="K119" i="5"/>
  <c r="F119" i="5"/>
  <c r="I119" i="5" s="1"/>
  <c r="O118" i="5"/>
  <c r="K118" i="5"/>
  <c r="F118" i="5"/>
  <c r="I118" i="5" s="1"/>
  <c r="O117" i="5"/>
  <c r="K117" i="5"/>
  <c r="I117" i="5"/>
  <c r="O116" i="5"/>
  <c r="K116" i="5"/>
  <c r="F116" i="5"/>
  <c r="I116" i="5" s="1"/>
  <c r="O115" i="5"/>
  <c r="K115" i="5"/>
  <c r="F115" i="5"/>
  <c r="I115" i="5" s="1"/>
  <c r="O114" i="5"/>
  <c r="K114" i="5"/>
  <c r="F114" i="5"/>
  <c r="I114" i="5" s="1"/>
  <c r="O113" i="5"/>
  <c r="K113" i="5"/>
  <c r="F113" i="5"/>
  <c r="I113" i="5" s="1"/>
  <c r="O112" i="5"/>
  <c r="K112" i="5"/>
  <c r="F112" i="5"/>
  <c r="I112" i="5" s="1"/>
  <c r="O111" i="5"/>
  <c r="K111" i="5"/>
  <c r="F111" i="5"/>
  <c r="I111" i="5" s="1"/>
  <c r="O110" i="5"/>
  <c r="K110" i="5"/>
  <c r="F110" i="5"/>
  <c r="I110" i="5" s="1"/>
  <c r="O109" i="5"/>
  <c r="K109" i="5"/>
  <c r="F109" i="5"/>
  <c r="I109" i="5" s="1"/>
  <c r="O108" i="5"/>
  <c r="K108" i="5"/>
  <c r="F108" i="5"/>
  <c r="I108" i="5" s="1"/>
  <c r="O107" i="5"/>
  <c r="K107" i="5"/>
  <c r="I107" i="5"/>
  <c r="O106" i="5"/>
  <c r="K106" i="5"/>
  <c r="F106" i="5"/>
  <c r="I106" i="5" s="1"/>
  <c r="O105" i="5"/>
  <c r="K105" i="5"/>
  <c r="F105" i="5"/>
  <c r="I105" i="5" s="1"/>
  <c r="O104" i="5"/>
  <c r="K104" i="5"/>
  <c r="F104" i="5"/>
  <c r="I104" i="5" s="1"/>
  <c r="O103" i="5"/>
  <c r="K103" i="5"/>
  <c r="F103" i="5"/>
  <c r="I103" i="5" s="1"/>
  <c r="O102" i="5"/>
  <c r="K102" i="5"/>
  <c r="F102" i="5"/>
  <c r="I102" i="5" s="1"/>
  <c r="O101" i="5"/>
  <c r="K101" i="5"/>
  <c r="F101" i="5"/>
  <c r="I101" i="5" s="1"/>
  <c r="O100" i="5"/>
  <c r="K100" i="5"/>
  <c r="F100" i="5"/>
  <c r="I100" i="5" s="1"/>
  <c r="O99" i="5"/>
  <c r="K99" i="5"/>
  <c r="F99" i="5"/>
  <c r="I99" i="5" s="1"/>
  <c r="O98" i="5"/>
  <c r="K98" i="5"/>
  <c r="F98" i="5"/>
  <c r="I98" i="5" s="1"/>
  <c r="O97" i="5"/>
  <c r="K97" i="5"/>
  <c r="I97" i="5"/>
  <c r="O96" i="5"/>
  <c r="K96" i="5"/>
  <c r="F96" i="5"/>
  <c r="I96" i="5" s="1"/>
  <c r="O95" i="5"/>
  <c r="K95" i="5"/>
  <c r="F95" i="5"/>
  <c r="I95" i="5" s="1"/>
  <c r="O94" i="5"/>
  <c r="K94" i="5"/>
  <c r="F94" i="5"/>
  <c r="I94" i="5" s="1"/>
  <c r="O93" i="5"/>
  <c r="K93" i="5"/>
  <c r="F93" i="5"/>
  <c r="I93" i="5" s="1"/>
  <c r="O92" i="5"/>
  <c r="K92" i="5"/>
  <c r="F92" i="5"/>
  <c r="I92" i="5" s="1"/>
  <c r="O91" i="5"/>
  <c r="K91" i="5"/>
  <c r="F91" i="5"/>
  <c r="I91" i="5" s="1"/>
  <c r="O90" i="5"/>
  <c r="K90" i="5"/>
  <c r="F90" i="5"/>
  <c r="I90" i="5" s="1"/>
  <c r="O89" i="5"/>
  <c r="K89" i="5"/>
  <c r="I89" i="5"/>
  <c r="O88" i="5"/>
  <c r="K88" i="5"/>
  <c r="F88" i="5"/>
  <c r="I88" i="5" s="1"/>
  <c r="O87" i="5"/>
  <c r="K87" i="5"/>
  <c r="F87" i="5"/>
  <c r="I87" i="5" s="1"/>
  <c r="O86" i="5"/>
  <c r="K86" i="5"/>
  <c r="F86" i="5"/>
  <c r="I86" i="5" s="1"/>
  <c r="O85" i="5"/>
  <c r="K85" i="5"/>
  <c r="F85" i="5"/>
  <c r="I85" i="5" s="1"/>
  <c r="O84" i="5"/>
  <c r="K84" i="5"/>
  <c r="F84" i="5"/>
  <c r="I84" i="5" s="1"/>
  <c r="O83" i="5"/>
  <c r="K83" i="5"/>
  <c r="F83" i="5"/>
  <c r="I83" i="5" s="1"/>
  <c r="O82" i="5"/>
  <c r="K82" i="5"/>
  <c r="F82" i="5"/>
  <c r="I82" i="5" s="1"/>
  <c r="O81" i="5"/>
  <c r="K81" i="5"/>
  <c r="F81" i="5"/>
  <c r="I81" i="5" s="1"/>
  <c r="O80" i="5"/>
  <c r="K80" i="5"/>
  <c r="F80" i="5"/>
  <c r="I80" i="5" s="1"/>
  <c r="O79" i="5"/>
  <c r="K79" i="5"/>
  <c r="F79" i="5"/>
  <c r="I79" i="5" s="1"/>
  <c r="O78" i="5"/>
  <c r="K78" i="5"/>
  <c r="F78" i="5"/>
  <c r="I78" i="5" s="1"/>
  <c r="O77" i="5"/>
  <c r="K77" i="5"/>
  <c r="F77" i="5"/>
  <c r="I77" i="5" s="1"/>
  <c r="O76" i="5"/>
  <c r="K76" i="5"/>
  <c r="I76" i="5"/>
  <c r="O75" i="5"/>
  <c r="K75" i="5"/>
  <c r="F75" i="5"/>
  <c r="I75" i="5" s="1"/>
  <c r="O74" i="5"/>
  <c r="K74" i="5"/>
  <c r="F74" i="5"/>
  <c r="I74" i="5" s="1"/>
  <c r="O73" i="5"/>
  <c r="K73" i="5"/>
  <c r="F73" i="5"/>
  <c r="I73" i="5" s="1"/>
  <c r="O72" i="5"/>
  <c r="K72" i="5"/>
  <c r="F72" i="5"/>
  <c r="I72" i="5" s="1"/>
  <c r="O71" i="5"/>
  <c r="K71" i="5"/>
  <c r="F71" i="5"/>
  <c r="I71" i="5" s="1"/>
  <c r="O70" i="5"/>
  <c r="K70" i="5"/>
  <c r="F70" i="5"/>
  <c r="I70" i="5" s="1"/>
  <c r="O69" i="5"/>
  <c r="K69" i="5"/>
  <c r="F69" i="5"/>
  <c r="I69" i="5" s="1"/>
  <c r="O68" i="5"/>
  <c r="K68" i="5"/>
  <c r="F68" i="5"/>
  <c r="I68" i="5" s="1"/>
  <c r="O67" i="5"/>
  <c r="K67" i="5"/>
  <c r="F67" i="5"/>
  <c r="I67" i="5" s="1"/>
  <c r="O66" i="5"/>
  <c r="K66" i="5"/>
  <c r="F66" i="5"/>
  <c r="I66" i="5" s="1"/>
  <c r="O65" i="5"/>
  <c r="K65" i="5"/>
  <c r="F65" i="5"/>
  <c r="I65" i="5" s="1"/>
  <c r="O64" i="5"/>
  <c r="K64" i="5"/>
  <c r="F64" i="5"/>
  <c r="I64" i="5" s="1"/>
  <c r="O63" i="5"/>
  <c r="K63" i="5"/>
  <c r="F63" i="5"/>
  <c r="I63" i="5" s="1"/>
  <c r="O62" i="5"/>
  <c r="K62" i="5"/>
  <c r="F62" i="5"/>
  <c r="I62" i="5" s="1"/>
  <c r="O61" i="5"/>
  <c r="K61" i="5"/>
  <c r="F61" i="5"/>
  <c r="I61" i="5" s="1"/>
  <c r="O60" i="5"/>
  <c r="K60" i="5"/>
  <c r="I60" i="5"/>
  <c r="O59" i="5"/>
  <c r="K59" i="5"/>
  <c r="F59" i="5"/>
  <c r="I59" i="5" s="1"/>
  <c r="O58" i="5"/>
  <c r="K58" i="5"/>
  <c r="F58" i="5"/>
  <c r="I58" i="5" s="1"/>
  <c r="O57" i="5"/>
  <c r="K57" i="5"/>
  <c r="F57" i="5"/>
  <c r="I57" i="5" s="1"/>
  <c r="O56" i="5"/>
  <c r="K56" i="5"/>
  <c r="F56" i="5"/>
  <c r="I56" i="5" s="1"/>
  <c r="O55" i="5"/>
  <c r="K55" i="5"/>
  <c r="F55" i="5"/>
  <c r="I55" i="5" s="1"/>
  <c r="O54" i="5"/>
  <c r="K54" i="5"/>
  <c r="I54" i="5"/>
  <c r="O53" i="5"/>
  <c r="K53" i="5"/>
  <c r="F53" i="5"/>
  <c r="I53" i="5" s="1"/>
  <c r="O52" i="5"/>
  <c r="K52" i="5"/>
  <c r="I52" i="5"/>
  <c r="O51" i="5"/>
  <c r="K51" i="5"/>
  <c r="I51" i="5"/>
  <c r="O50" i="5"/>
  <c r="K50" i="5"/>
  <c r="F50" i="5"/>
  <c r="I50" i="5" s="1"/>
  <c r="O49" i="5"/>
  <c r="K49" i="5"/>
  <c r="F49" i="5"/>
  <c r="I49" i="5" s="1"/>
  <c r="O48" i="5"/>
  <c r="K48" i="5"/>
  <c r="F48" i="5"/>
  <c r="I48" i="5" s="1"/>
  <c r="O47" i="5"/>
  <c r="K47" i="5"/>
  <c r="I47" i="5"/>
  <c r="O46" i="5"/>
  <c r="K46" i="5"/>
  <c r="F46" i="5"/>
  <c r="I46" i="5" s="1"/>
  <c r="O45" i="5"/>
  <c r="K45" i="5"/>
  <c r="F45" i="5"/>
  <c r="I45" i="5" s="1"/>
  <c r="O44" i="5"/>
  <c r="K44" i="5"/>
  <c r="F44" i="5"/>
  <c r="I44" i="5" s="1"/>
  <c r="O43" i="5"/>
  <c r="K43" i="5"/>
  <c r="F43" i="5"/>
  <c r="I43" i="5" s="1"/>
  <c r="O42" i="5"/>
  <c r="K42" i="5"/>
  <c r="I42" i="5"/>
  <c r="O41" i="5"/>
  <c r="K41" i="5"/>
  <c r="F41" i="5"/>
  <c r="I41" i="5" s="1"/>
  <c r="O40" i="5"/>
  <c r="K40" i="5"/>
  <c r="F40" i="5"/>
  <c r="I40" i="5" s="1"/>
  <c r="O39" i="5"/>
  <c r="K39" i="5"/>
  <c r="F39" i="5"/>
  <c r="I39" i="5" s="1"/>
  <c r="O38" i="5"/>
  <c r="K38" i="5"/>
  <c r="F38" i="5"/>
  <c r="I38" i="5" s="1"/>
  <c r="O37" i="5"/>
  <c r="K37" i="5"/>
  <c r="F37" i="5"/>
  <c r="I37" i="5" s="1"/>
  <c r="O36" i="5"/>
  <c r="K36" i="5"/>
  <c r="F36" i="5"/>
  <c r="I36" i="5" s="1"/>
  <c r="O35" i="5"/>
  <c r="K35" i="5"/>
  <c r="I35" i="5"/>
  <c r="O34" i="5"/>
  <c r="K34" i="5"/>
  <c r="F34" i="5"/>
  <c r="I34" i="5" s="1"/>
  <c r="O33" i="5"/>
  <c r="K33" i="5"/>
  <c r="F33" i="5"/>
  <c r="I33" i="5" s="1"/>
  <c r="O32" i="5"/>
  <c r="K32" i="5"/>
  <c r="I32" i="5"/>
  <c r="O31" i="5"/>
  <c r="K31" i="5"/>
  <c r="I31" i="5"/>
  <c r="O30" i="5"/>
  <c r="K30" i="5"/>
  <c r="F30" i="5"/>
  <c r="I30" i="5" s="1"/>
  <c r="O29" i="5"/>
  <c r="K29" i="5"/>
  <c r="F29" i="5"/>
  <c r="I29" i="5" s="1"/>
  <c r="O28" i="5"/>
  <c r="K28" i="5"/>
  <c r="F28" i="5"/>
  <c r="I28" i="5" s="1"/>
  <c r="O27" i="5"/>
  <c r="K27" i="5"/>
  <c r="I27" i="5"/>
  <c r="O26" i="5"/>
  <c r="K26" i="5"/>
  <c r="I26" i="5"/>
  <c r="O25" i="5"/>
  <c r="K25" i="5"/>
  <c r="I25" i="5"/>
  <c r="O24" i="5"/>
  <c r="K24" i="5"/>
  <c r="I24" i="5"/>
  <c r="O23" i="5"/>
  <c r="K23" i="5"/>
  <c r="I23" i="5"/>
  <c r="O22" i="5"/>
  <c r="K22" i="5"/>
  <c r="F22" i="5"/>
  <c r="I22" i="5" s="1"/>
  <c r="O21" i="5"/>
  <c r="K21" i="5"/>
  <c r="F21" i="5"/>
  <c r="I21" i="5" s="1"/>
  <c r="O20" i="5"/>
  <c r="K20" i="5"/>
  <c r="I20" i="5"/>
  <c r="O19" i="5"/>
  <c r="K19" i="5"/>
  <c r="I19" i="5"/>
  <c r="O18" i="5"/>
  <c r="K18" i="5"/>
  <c r="I18" i="5"/>
  <c r="O17" i="5"/>
  <c r="K17" i="5"/>
  <c r="F17" i="5"/>
  <c r="I17" i="5" s="1"/>
  <c r="O16" i="5"/>
  <c r="K16" i="5"/>
  <c r="I16" i="5"/>
  <c r="O15" i="5"/>
  <c r="K15" i="5"/>
  <c r="F15" i="5"/>
  <c r="I15" i="5" s="1"/>
  <c r="O14" i="5"/>
  <c r="K14" i="5"/>
  <c r="F14" i="5"/>
  <c r="I14" i="5" s="1"/>
  <c r="O13" i="5"/>
  <c r="K13" i="5"/>
  <c r="F13" i="5"/>
  <c r="I13" i="5" s="1"/>
  <c r="O12" i="5"/>
  <c r="K12" i="5"/>
  <c r="F12" i="5"/>
  <c r="I12" i="5" s="1"/>
  <c r="O11" i="5"/>
  <c r="K11" i="5"/>
  <c r="F11" i="5"/>
  <c r="I11" i="5" s="1"/>
  <c r="O10" i="5"/>
  <c r="K10" i="5"/>
  <c r="F10" i="5"/>
  <c r="I10" i="5" s="1"/>
  <c r="O9" i="5"/>
  <c r="K9" i="5"/>
  <c r="F9" i="5"/>
  <c r="I9" i="5" s="1"/>
  <c r="O8" i="5"/>
  <c r="K8" i="5"/>
  <c r="I8" i="5"/>
  <c r="O7" i="5"/>
  <c r="K7" i="5"/>
  <c r="F7" i="5"/>
  <c r="I7" i="5" s="1"/>
  <c r="O6" i="5"/>
  <c r="K6" i="5"/>
  <c r="F6" i="5"/>
  <c r="I6" i="5" s="1"/>
  <c r="O5" i="5"/>
  <c r="K5" i="5"/>
  <c r="I5" i="5"/>
  <c r="O4" i="5"/>
  <c r="K4" i="5"/>
  <c r="I4" i="5"/>
  <c r="O3" i="5"/>
  <c r="K3" i="5"/>
  <c r="F3" i="5"/>
  <c r="I3" i="5" s="1"/>
  <c r="O2" i="5"/>
  <c r="K2" i="5"/>
  <c r="F2" i="5"/>
  <c r="L72" i="4"/>
  <c r="J72" i="4"/>
  <c r="A72" i="4"/>
  <c r="L71" i="4"/>
  <c r="J71" i="4"/>
  <c r="A71" i="4"/>
  <c r="L70" i="4"/>
  <c r="J70" i="4"/>
  <c r="A70" i="4"/>
  <c r="L69" i="4"/>
  <c r="J69" i="4"/>
  <c r="A69" i="4"/>
  <c r="L68" i="4"/>
  <c r="J68" i="4"/>
  <c r="A68" i="4"/>
  <c r="L67" i="4"/>
  <c r="J67" i="4"/>
  <c r="A67" i="4"/>
  <c r="L66" i="4"/>
  <c r="J66" i="4"/>
  <c r="A66" i="4"/>
  <c r="L65" i="4"/>
  <c r="J65" i="4"/>
  <c r="A65" i="4"/>
  <c r="L64" i="4"/>
  <c r="J64" i="4"/>
  <c r="A64" i="4"/>
  <c r="L63" i="4"/>
  <c r="J63" i="4"/>
  <c r="A63" i="4"/>
  <c r="L62" i="4"/>
  <c r="J62" i="4"/>
  <c r="A62" i="4"/>
  <c r="L61" i="4"/>
  <c r="J61" i="4"/>
  <c r="A61" i="4"/>
  <c r="L60" i="4"/>
  <c r="J60" i="4"/>
  <c r="A60" i="4"/>
  <c r="L59" i="4"/>
  <c r="J59" i="4"/>
  <c r="A59" i="4"/>
  <c r="L58" i="4"/>
  <c r="J58" i="4"/>
  <c r="A58" i="4"/>
  <c r="L57" i="4"/>
  <c r="J57" i="4"/>
  <c r="A57" i="4"/>
  <c r="A73" i="4" s="1"/>
  <c r="L56" i="4"/>
  <c r="L73" i="4" s="1"/>
  <c r="J56" i="4"/>
  <c r="J73" i="4" s="1"/>
  <c r="A56" i="4"/>
  <c r="O55" i="4"/>
  <c r="K55" i="4"/>
  <c r="F55" i="4"/>
  <c r="I55" i="4" s="1"/>
  <c r="O54" i="4"/>
  <c r="K54" i="4"/>
  <c r="F54" i="4"/>
  <c r="I54" i="4" s="1"/>
  <c r="O53" i="4"/>
  <c r="K53" i="4"/>
  <c r="F53" i="4"/>
  <c r="I53" i="4" s="1"/>
  <c r="O52" i="4"/>
  <c r="K52" i="4"/>
  <c r="F52" i="4"/>
  <c r="I52" i="4" s="1"/>
  <c r="O51" i="4"/>
  <c r="K51" i="4"/>
  <c r="F51" i="4"/>
  <c r="I51" i="4" s="1"/>
  <c r="O50" i="4"/>
  <c r="K50" i="4"/>
  <c r="F50" i="4"/>
  <c r="I50" i="4" s="1"/>
  <c r="O49" i="4"/>
  <c r="K49" i="4"/>
  <c r="I49" i="4"/>
  <c r="O48" i="4"/>
  <c r="K48" i="4"/>
  <c r="F48" i="4"/>
  <c r="I48" i="4" s="1"/>
  <c r="O47" i="4"/>
  <c r="K47" i="4"/>
  <c r="F47" i="4"/>
  <c r="I47" i="4" s="1"/>
  <c r="O46" i="4"/>
  <c r="K46" i="4"/>
  <c r="F46" i="4"/>
  <c r="I46" i="4" s="1"/>
  <c r="O45" i="4"/>
  <c r="K45" i="4"/>
  <c r="F45" i="4"/>
  <c r="I45" i="4" s="1"/>
  <c r="O44" i="4"/>
  <c r="K44" i="4"/>
  <c r="F44" i="4"/>
  <c r="I44" i="4" s="1"/>
  <c r="O43" i="4"/>
  <c r="K43" i="4"/>
  <c r="F43" i="4"/>
  <c r="I43" i="4" s="1"/>
  <c r="O42" i="4"/>
  <c r="K42" i="4"/>
  <c r="F42" i="4"/>
  <c r="I42" i="4" s="1"/>
  <c r="O41" i="4"/>
  <c r="K41" i="4"/>
  <c r="F41" i="4"/>
  <c r="I41" i="4" s="1"/>
  <c r="O40" i="4"/>
  <c r="K40" i="4"/>
  <c r="F40" i="4"/>
  <c r="I40" i="4" s="1"/>
  <c r="O39" i="4"/>
  <c r="K39" i="4"/>
  <c r="I39" i="4"/>
  <c r="O38" i="4"/>
  <c r="K38" i="4"/>
  <c r="F38" i="4"/>
  <c r="I38" i="4" s="1"/>
  <c r="O37" i="4"/>
  <c r="K37" i="4"/>
  <c r="F37" i="4"/>
  <c r="I37" i="4" s="1"/>
  <c r="O36" i="4"/>
  <c r="K36" i="4"/>
  <c r="F36" i="4"/>
  <c r="I36" i="4" s="1"/>
  <c r="O35" i="4"/>
  <c r="K35" i="4"/>
  <c r="F35" i="4"/>
  <c r="I35" i="4" s="1"/>
  <c r="O34" i="4"/>
  <c r="K34" i="4"/>
  <c r="F34" i="4"/>
  <c r="I34" i="4" s="1"/>
  <c r="O33" i="4"/>
  <c r="K33" i="4"/>
  <c r="F33" i="4"/>
  <c r="I33" i="4" s="1"/>
  <c r="O32" i="4"/>
  <c r="K32" i="4"/>
  <c r="F32" i="4"/>
  <c r="I32" i="4" s="1"/>
  <c r="O31" i="4"/>
  <c r="K31" i="4"/>
  <c r="F31" i="4"/>
  <c r="I31" i="4" s="1"/>
  <c r="O30" i="4"/>
  <c r="K30" i="4"/>
  <c r="F30" i="4"/>
  <c r="I30" i="4" s="1"/>
  <c r="O29" i="4"/>
  <c r="K29" i="4"/>
  <c r="I29" i="4"/>
  <c r="O28" i="4"/>
  <c r="K28" i="4"/>
  <c r="F28" i="4"/>
  <c r="I28" i="4" s="1"/>
  <c r="O27" i="4"/>
  <c r="K27" i="4"/>
  <c r="F27" i="4"/>
  <c r="I27" i="4" s="1"/>
  <c r="O26" i="4"/>
  <c r="K26" i="4"/>
  <c r="F26" i="4"/>
  <c r="I26" i="4" s="1"/>
  <c r="O25" i="4"/>
  <c r="K25" i="4"/>
  <c r="F25" i="4"/>
  <c r="I25" i="4" s="1"/>
  <c r="O24" i="4"/>
  <c r="K24" i="4"/>
  <c r="F24" i="4"/>
  <c r="I24" i="4" s="1"/>
  <c r="O23" i="4"/>
  <c r="K23" i="4"/>
  <c r="F23" i="4"/>
  <c r="I23" i="4" s="1"/>
  <c r="O22" i="4"/>
  <c r="K22" i="4"/>
  <c r="F22" i="4"/>
  <c r="I22" i="4" s="1"/>
  <c r="O21" i="4"/>
  <c r="K21" i="4"/>
  <c r="I21" i="4"/>
  <c r="O20" i="4"/>
  <c r="K20" i="4"/>
  <c r="F20" i="4"/>
  <c r="I20" i="4" s="1"/>
  <c r="O19" i="4"/>
  <c r="K19" i="4"/>
  <c r="F19" i="4"/>
  <c r="I19" i="4" s="1"/>
  <c r="O18" i="4"/>
  <c r="K18" i="4"/>
  <c r="F18" i="4"/>
  <c r="I18" i="4" s="1"/>
  <c r="O17" i="4"/>
  <c r="K17" i="4"/>
  <c r="F17" i="4"/>
  <c r="I17" i="4" s="1"/>
  <c r="O16" i="4"/>
  <c r="K16" i="4"/>
  <c r="F16" i="4"/>
  <c r="I16" i="4" s="1"/>
  <c r="O15" i="4"/>
  <c r="K15" i="4"/>
  <c r="F15" i="4"/>
  <c r="I15" i="4" s="1"/>
  <c r="O14" i="4"/>
  <c r="K14" i="4"/>
  <c r="F14" i="4"/>
  <c r="I14" i="4" s="1"/>
  <c r="O13" i="4"/>
  <c r="K13" i="4"/>
  <c r="F13" i="4"/>
  <c r="I13" i="4" s="1"/>
  <c r="O12" i="4"/>
  <c r="K12" i="4"/>
  <c r="F12" i="4"/>
  <c r="I12" i="4" s="1"/>
  <c r="O11" i="4"/>
  <c r="K11" i="4"/>
  <c r="F11" i="4"/>
  <c r="I11" i="4" s="1"/>
  <c r="O10" i="4"/>
  <c r="K10" i="4"/>
  <c r="F10" i="4"/>
  <c r="I10" i="4" s="1"/>
  <c r="O9" i="4"/>
  <c r="K9" i="4"/>
  <c r="F9" i="4"/>
  <c r="I9" i="4" s="1"/>
  <c r="O8" i="4"/>
  <c r="K8" i="4"/>
  <c r="I8" i="4"/>
  <c r="O7" i="4"/>
  <c r="K7" i="4"/>
  <c r="F7" i="4"/>
  <c r="I7" i="4" s="1"/>
  <c r="O6" i="4"/>
  <c r="K6" i="4"/>
  <c r="F6" i="4"/>
  <c r="I6" i="4" s="1"/>
  <c r="O5" i="4"/>
  <c r="K5" i="4"/>
  <c r="F5" i="4"/>
  <c r="I5" i="4" s="1"/>
  <c r="O4" i="4"/>
  <c r="K4" i="4"/>
  <c r="F4" i="4"/>
  <c r="I4" i="4" s="1"/>
  <c r="O3" i="4"/>
  <c r="K3" i="4"/>
  <c r="F3" i="4"/>
  <c r="I3" i="4" s="1"/>
  <c r="O2" i="4"/>
  <c r="K2" i="4"/>
  <c r="F2" i="4"/>
  <c r="L62" i="3"/>
  <c r="J62" i="3"/>
  <c r="A62" i="3"/>
  <c r="L61" i="3"/>
  <c r="J61" i="3"/>
  <c r="A61" i="3"/>
  <c r="L60" i="3"/>
  <c r="J60" i="3"/>
  <c r="A60" i="3"/>
  <c r="L59" i="3"/>
  <c r="J59" i="3"/>
  <c r="A59" i="3"/>
  <c r="L58" i="3"/>
  <c r="J58" i="3"/>
  <c r="A58" i="3"/>
  <c r="L57" i="3"/>
  <c r="J57" i="3"/>
  <c r="A57" i="3"/>
  <c r="L56" i="3"/>
  <c r="J56" i="3"/>
  <c r="A56" i="3"/>
  <c r="L55" i="3"/>
  <c r="J55" i="3"/>
  <c r="A55" i="3"/>
  <c r="L54" i="3"/>
  <c r="J54" i="3"/>
  <c r="A54" i="3"/>
  <c r="L53" i="3"/>
  <c r="J53" i="3"/>
  <c r="A53" i="3"/>
  <c r="L52" i="3"/>
  <c r="J52" i="3"/>
  <c r="A52" i="3"/>
  <c r="L51" i="3"/>
  <c r="J51" i="3"/>
  <c r="A51" i="3"/>
  <c r="L50" i="3"/>
  <c r="J50" i="3"/>
  <c r="A50" i="3"/>
  <c r="L49" i="3"/>
  <c r="J49" i="3"/>
  <c r="A49" i="3"/>
  <c r="L48" i="3"/>
  <c r="J48" i="3"/>
  <c r="J63" i="3" s="1"/>
  <c r="A48" i="3"/>
  <c r="L47" i="3"/>
  <c r="L63" i="3" s="1"/>
  <c r="J47" i="3"/>
  <c r="A47" i="3"/>
  <c r="L46" i="3"/>
  <c r="J46" i="3"/>
  <c r="A46" i="3"/>
  <c r="A63" i="3" s="1"/>
  <c r="O45" i="3"/>
  <c r="K45" i="3"/>
  <c r="F45" i="3"/>
  <c r="I45" i="3" s="1"/>
  <c r="O44" i="3"/>
  <c r="K44" i="3"/>
  <c r="F44" i="3"/>
  <c r="I44" i="3" s="1"/>
  <c r="O43" i="3"/>
  <c r="K43" i="3"/>
  <c r="F43" i="3"/>
  <c r="I43" i="3" s="1"/>
  <c r="O42" i="3"/>
  <c r="K42" i="3"/>
  <c r="F42" i="3"/>
  <c r="I42" i="3" s="1"/>
  <c r="O41" i="3"/>
  <c r="K41" i="3"/>
  <c r="F41" i="3"/>
  <c r="I41" i="3" s="1"/>
  <c r="O40" i="3"/>
  <c r="K40" i="3"/>
  <c r="G40" i="3"/>
  <c r="F40" i="3"/>
  <c r="I40" i="3" s="1"/>
  <c r="O39" i="3"/>
  <c r="K39" i="3"/>
  <c r="F39" i="3"/>
  <c r="I39" i="3" s="1"/>
  <c r="O38" i="3"/>
  <c r="K38" i="3"/>
  <c r="F38" i="3"/>
  <c r="I38" i="3" s="1"/>
  <c r="O37" i="3"/>
  <c r="K37" i="3"/>
  <c r="G37" i="3"/>
  <c r="F37" i="3"/>
  <c r="I37" i="3" s="1"/>
  <c r="O36" i="3"/>
  <c r="K36" i="3"/>
  <c r="F36" i="3"/>
  <c r="I36" i="3" s="1"/>
  <c r="O35" i="3"/>
  <c r="K35" i="3"/>
  <c r="G35" i="3"/>
  <c r="F35" i="3"/>
  <c r="I35" i="3" s="1"/>
  <c r="O34" i="3"/>
  <c r="K34" i="3"/>
  <c r="F34" i="3"/>
  <c r="I34" i="3" s="1"/>
  <c r="O33" i="3"/>
  <c r="K33" i="3"/>
  <c r="F33" i="3"/>
  <c r="I33" i="3" s="1"/>
  <c r="O32" i="3"/>
  <c r="K32" i="3"/>
  <c r="F32" i="3"/>
  <c r="I32" i="3" s="1"/>
  <c r="O31" i="3"/>
  <c r="K31" i="3"/>
  <c r="F31" i="3"/>
  <c r="I31" i="3" s="1"/>
  <c r="O30" i="3"/>
  <c r="K30" i="3"/>
  <c r="F30" i="3"/>
  <c r="I30" i="3" s="1"/>
  <c r="O29" i="3"/>
  <c r="K29" i="3"/>
  <c r="G29" i="3"/>
  <c r="F29" i="3"/>
  <c r="I29" i="3" s="1"/>
  <c r="O28" i="3"/>
  <c r="K28" i="3"/>
  <c r="G28" i="3"/>
  <c r="F28" i="3"/>
  <c r="I28" i="3" s="1"/>
  <c r="O27" i="3"/>
  <c r="K27" i="3"/>
  <c r="F27" i="3"/>
  <c r="I27" i="3" s="1"/>
  <c r="O26" i="3"/>
  <c r="K26" i="3"/>
  <c r="H26" i="3"/>
  <c r="G26" i="3"/>
  <c r="F26" i="3"/>
  <c r="I26" i="3" s="1"/>
  <c r="O25" i="3"/>
  <c r="K25" i="3"/>
  <c r="F25" i="3"/>
  <c r="I25" i="3" s="1"/>
  <c r="O24" i="3"/>
  <c r="K24" i="3"/>
  <c r="G24" i="3"/>
  <c r="F24" i="3"/>
  <c r="I24" i="3" s="1"/>
  <c r="O23" i="3"/>
  <c r="K23" i="3"/>
  <c r="F23" i="3"/>
  <c r="I23" i="3" s="1"/>
  <c r="O22" i="3"/>
  <c r="K22" i="3"/>
  <c r="F22" i="3"/>
  <c r="I22" i="3" s="1"/>
  <c r="O21" i="3"/>
  <c r="K21" i="3"/>
  <c r="F21" i="3"/>
  <c r="I21" i="3" s="1"/>
  <c r="O20" i="3"/>
  <c r="K20" i="3"/>
  <c r="F20" i="3"/>
  <c r="I20" i="3" s="1"/>
  <c r="O19" i="3"/>
  <c r="K19" i="3"/>
  <c r="F19" i="3"/>
  <c r="I19" i="3" s="1"/>
  <c r="O18" i="3"/>
  <c r="K18" i="3"/>
  <c r="F18" i="3"/>
  <c r="I18" i="3" s="1"/>
  <c r="O17" i="3"/>
  <c r="K17" i="3"/>
  <c r="F17" i="3"/>
  <c r="I17" i="3" s="1"/>
  <c r="O16" i="3"/>
  <c r="K16" i="3"/>
  <c r="F16" i="3"/>
  <c r="I16" i="3" s="1"/>
  <c r="O15" i="3"/>
  <c r="K15" i="3"/>
  <c r="F15" i="3"/>
  <c r="I15" i="3" s="1"/>
  <c r="O14" i="3"/>
  <c r="K14" i="3"/>
  <c r="H14" i="3"/>
  <c r="G14" i="3"/>
  <c r="F14" i="3"/>
  <c r="I14" i="3" s="1"/>
  <c r="O13" i="3"/>
  <c r="K13" i="3"/>
  <c r="G13" i="3"/>
  <c r="F13" i="3"/>
  <c r="I13" i="3" s="1"/>
  <c r="O12" i="3"/>
  <c r="K12" i="3"/>
  <c r="H12" i="3"/>
  <c r="G12" i="3"/>
  <c r="F12" i="3"/>
  <c r="I12" i="3" s="1"/>
  <c r="O11" i="3"/>
  <c r="K11" i="3"/>
  <c r="F11" i="3"/>
  <c r="I11" i="3" s="1"/>
  <c r="O10" i="3"/>
  <c r="K10" i="3"/>
  <c r="H10" i="3"/>
  <c r="G10" i="3"/>
  <c r="F10" i="3"/>
  <c r="I10" i="3" s="1"/>
  <c r="O9" i="3"/>
  <c r="K9" i="3"/>
  <c r="F9" i="3"/>
  <c r="I9" i="3" s="1"/>
  <c r="O8" i="3"/>
  <c r="K8" i="3"/>
  <c r="F8" i="3"/>
  <c r="I8" i="3" s="1"/>
  <c r="O7" i="3"/>
  <c r="K7" i="3"/>
  <c r="G7" i="3"/>
  <c r="F7" i="3"/>
  <c r="I7" i="3" s="1"/>
  <c r="O6" i="3"/>
  <c r="K6" i="3"/>
  <c r="G6" i="3"/>
  <c r="F6" i="3"/>
  <c r="I6" i="3" s="1"/>
  <c r="O5" i="3"/>
  <c r="K5" i="3"/>
  <c r="F5" i="3"/>
  <c r="I5" i="3" s="1"/>
  <c r="O4" i="3"/>
  <c r="K4" i="3"/>
  <c r="F4" i="3"/>
  <c r="I4" i="3" s="1"/>
  <c r="O3" i="3"/>
  <c r="K3" i="3"/>
  <c r="G3" i="3"/>
  <c r="F3" i="3"/>
  <c r="I3" i="3" s="1"/>
  <c r="O2" i="3"/>
  <c r="K2" i="3"/>
  <c r="F2" i="3"/>
  <c r="I2" i="3" s="1"/>
  <c r="L100" i="2"/>
  <c r="J100" i="2"/>
  <c r="A100" i="2"/>
  <c r="L99" i="2"/>
  <c r="J99" i="2"/>
  <c r="A99" i="2"/>
  <c r="L98" i="2"/>
  <c r="J98" i="2"/>
  <c r="A98" i="2"/>
  <c r="L97" i="2"/>
  <c r="J97" i="2"/>
  <c r="A97" i="2"/>
  <c r="L96" i="2"/>
  <c r="J96" i="2"/>
  <c r="A96" i="2"/>
  <c r="L95" i="2"/>
  <c r="J95" i="2"/>
  <c r="A95" i="2"/>
  <c r="L94" i="2"/>
  <c r="J94" i="2"/>
  <c r="A94" i="2"/>
  <c r="L93" i="2"/>
  <c r="J93" i="2"/>
  <c r="A93" i="2"/>
  <c r="L92" i="2"/>
  <c r="J92" i="2"/>
  <c r="A92" i="2"/>
  <c r="L91" i="2"/>
  <c r="J91" i="2"/>
  <c r="A91" i="2"/>
  <c r="L90" i="2"/>
  <c r="J90" i="2"/>
  <c r="A90" i="2"/>
  <c r="L89" i="2"/>
  <c r="J89" i="2"/>
  <c r="A89" i="2"/>
  <c r="L88" i="2"/>
  <c r="J88" i="2"/>
  <c r="A88" i="2"/>
  <c r="L87" i="2"/>
  <c r="J87" i="2"/>
  <c r="A87" i="2"/>
  <c r="L86" i="2"/>
  <c r="J86" i="2"/>
  <c r="A86" i="2"/>
  <c r="L85" i="2"/>
  <c r="J85" i="2"/>
  <c r="A85" i="2"/>
  <c r="L84" i="2"/>
  <c r="L101" i="2" s="1"/>
  <c r="J84" i="2"/>
  <c r="J101" i="2" s="1"/>
  <c r="A84" i="2"/>
  <c r="A101" i="2" s="1"/>
  <c r="O83" i="2"/>
  <c r="K83" i="2"/>
  <c r="F83" i="2"/>
  <c r="I83" i="2" s="1"/>
  <c r="O82" i="2"/>
  <c r="K82" i="2"/>
  <c r="F82" i="2"/>
  <c r="I82" i="2" s="1"/>
  <c r="O81" i="2"/>
  <c r="K81" i="2"/>
  <c r="F81" i="2"/>
  <c r="I81" i="2" s="1"/>
  <c r="O80" i="2"/>
  <c r="K80" i="2"/>
  <c r="F80" i="2"/>
  <c r="I80" i="2" s="1"/>
  <c r="O79" i="2"/>
  <c r="K79" i="2"/>
  <c r="I79" i="2"/>
  <c r="O78" i="2"/>
  <c r="K78" i="2"/>
  <c r="I78" i="2"/>
  <c r="O77" i="2"/>
  <c r="K77" i="2"/>
  <c r="F77" i="2"/>
  <c r="I77" i="2" s="1"/>
  <c r="O76" i="2"/>
  <c r="K76" i="2"/>
  <c r="F76" i="2"/>
  <c r="I76" i="2" s="1"/>
  <c r="O75" i="2"/>
  <c r="K75" i="2"/>
  <c r="I75" i="2"/>
  <c r="O74" i="2"/>
  <c r="K74" i="2"/>
  <c r="I74" i="2"/>
  <c r="O73" i="2"/>
  <c r="K73" i="2"/>
  <c r="F73" i="2"/>
  <c r="I73" i="2" s="1"/>
  <c r="O72" i="2"/>
  <c r="K72" i="2"/>
  <c r="F72" i="2"/>
  <c r="I72" i="2" s="1"/>
  <c r="O71" i="2"/>
  <c r="K71" i="2"/>
  <c r="F71" i="2"/>
  <c r="I71" i="2" s="1"/>
  <c r="O70" i="2"/>
  <c r="K70" i="2"/>
  <c r="I70" i="2"/>
  <c r="O69" i="2"/>
  <c r="K69" i="2"/>
  <c r="F69" i="2"/>
  <c r="I69" i="2" s="1"/>
  <c r="O68" i="2"/>
  <c r="K68" i="2"/>
  <c r="F68" i="2"/>
  <c r="I68" i="2" s="1"/>
  <c r="O67" i="2"/>
  <c r="K67" i="2"/>
  <c r="F67" i="2"/>
  <c r="I67" i="2" s="1"/>
  <c r="O66" i="2"/>
  <c r="K66" i="2"/>
  <c r="I66" i="2"/>
  <c r="O65" i="2"/>
  <c r="K65" i="2"/>
  <c r="F65" i="2"/>
  <c r="I65" i="2" s="1"/>
  <c r="O64" i="2"/>
  <c r="K64" i="2"/>
  <c r="F64" i="2"/>
  <c r="I64" i="2" s="1"/>
  <c r="O63" i="2"/>
  <c r="K63" i="2"/>
  <c r="I63" i="2"/>
  <c r="O62" i="2"/>
  <c r="K62" i="2"/>
  <c r="F62" i="2"/>
  <c r="I62" i="2" s="1"/>
  <c r="O61" i="2"/>
  <c r="K61" i="2"/>
  <c r="F61" i="2"/>
  <c r="I61" i="2" s="1"/>
  <c r="O60" i="2"/>
  <c r="K60" i="2"/>
  <c r="I60" i="2"/>
  <c r="O59" i="2"/>
  <c r="K59" i="2"/>
  <c r="I59" i="2"/>
  <c r="O58" i="2"/>
  <c r="K58" i="2"/>
  <c r="I58" i="2"/>
  <c r="O57" i="2"/>
  <c r="K57" i="2"/>
  <c r="F57" i="2"/>
  <c r="I57" i="2" s="1"/>
  <c r="O56" i="2"/>
  <c r="K56" i="2"/>
  <c r="I56" i="2"/>
  <c r="O55" i="2"/>
  <c r="K55" i="2"/>
  <c r="I55" i="2"/>
  <c r="O54" i="2"/>
  <c r="K54" i="2"/>
  <c r="I54" i="2"/>
  <c r="O53" i="2"/>
  <c r="K53" i="2"/>
  <c r="I53" i="2"/>
  <c r="O52" i="2"/>
  <c r="K52" i="2"/>
  <c r="F52" i="2"/>
  <c r="I52" i="2" s="1"/>
  <c r="O51" i="2"/>
  <c r="K51" i="2"/>
  <c r="F51" i="2"/>
  <c r="I51" i="2" s="1"/>
  <c r="O50" i="2"/>
  <c r="K50" i="2"/>
  <c r="I50" i="2"/>
  <c r="O49" i="2"/>
  <c r="K49" i="2"/>
  <c r="I49" i="2"/>
  <c r="O48" i="2"/>
  <c r="K48" i="2"/>
  <c r="F48" i="2"/>
  <c r="I48" i="2" s="1"/>
  <c r="O47" i="2"/>
  <c r="K47" i="2"/>
  <c r="F47" i="2"/>
  <c r="I47" i="2" s="1"/>
  <c r="O46" i="2"/>
  <c r="K46" i="2"/>
  <c r="F46" i="2"/>
  <c r="I46" i="2" s="1"/>
  <c r="O45" i="2"/>
  <c r="K45" i="2"/>
  <c r="I45" i="2"/>
  <c r="O44" i="2"/>
  <c r="K44" i="2"/>
  <c r="F44" i="2"/>
  <c r="I44" i="2" s="1"/>
  <c r="O43" i="2"/>
  <c r="K43" i="2"/>
  <c r="I43" i="2"/>
  <c r="O42" i="2"/>
  <c r="K42" i="2"/>
  <c r="I42" i="2"/>
  <c r="O41" i="2"/>
  <c r="K41" i="2"/>
  <c r="F41" i="2"/>
  <c r="I41" i="2" s="1"/>
  <c r="O40" i="2"/>
  <c r="K40" i="2"/>
  <c r="I40" i="2"/>
  <c r="O39" i="2"/>
  <c r="K39" i="2"/>
  <c r="F39" i="2"/>
  <c r="I39" i="2" s="1"/>
  <c r="O38" i="2"/>
  <c r="K38" i="2"/>
  <c r="I38" i="2"/>
  <c r="O37" i="2"/>
  <c r="K37" i="2"/>
  <c r="F37" i="2"/>
  <c r="I37" i="2" s="1"/>
  <c r="O36" i="2"/>
  <c r="K36" i="2"/>
  <c r="F36" i="2"/>
  <c r="I36" i="2" s="1"/>
  <c r="O35" i="2"/>
  <c r="K35" i="2"/>
  <c r="I35" i="2"/>
  <c r="O34" i="2"/>
  <c r="K34" i="2"/>
  <c r="I34" i="2"/>
  <c r="O33" i="2"/>
  <c r="K33" i="2"/>
  <c r="I33" i="2"/>
  <c r="O32" i="2"/>
  <c r="K32" i="2"/>
  <c r="F32" i="2"/>
  <c r="I32" i="2" s="1"/>
  <c r="O31" i="2"/>
  <c r="K31" i="2"/>
  <c r="I31" i="2"/>
  <c r="O30" i="2"/>
  <c r="K30" i="2"/>
  <c r="I30" i="2"/>
  <c r="O29" i="2"/>
  <c r="K29" i="2"/>
  <c r="I29" i="2"/>
  <c r="O28" i="2"/>
  <c r="K28" i="2"/>
  <c r="F28" i="2"/>
  <c r="I28" i="2" s="1"/>
  <c r="O27" i="2"/>
  <c r="K27" i="2"/>
  <c r="F27" i="2"/>
  <c r="I27" i="2" s="1"/>
  <c r="O26" i="2"/>
  <c r="K26" i="2"/>
  <c r="F26" i="2"/>
  <c r="I26" i="2" s="1"/>
  <c r="O25" i="2"/>
  <c r="K25" i="2"/>
  <c r="I25" i="2"/>
  <c r="O24" i="2"/>
  <c r="K24" i="2"/>
  <c r="F24" i="2"/>
  <c r="I24" i="2" s="1"/>
  <c r="O23" i="2"/>
  <c r="K23" i="2"/>
  <c r="I23" i="2"/>
  <c r="O22" i="2"/>
  <c r="K22" i="2"/>
  <c r="F22" i="2"/>
  <c r="I22" i="2" s="1"/>
  <c r="O21" i="2"/>
  <c r="K21" i="2"/>
  <c r="I21" i="2"/>
  <c r="O20" i="2"/>
  <c r="K20" i="2"/>
  <c r="I20" i="2"/>
  <c r="O19" i="2"/>
  <c r="K19" i="2"/>
  <c r="F19" i="2"/>
  <c r="I19" i="2" s="1"/>
  <c r="O18" i="2"/>
  <c r="K18" i="2"/>
  <c r="F18" i="2"/>
  <c r="I18" i="2" s="1"/>
  <c r="O17" i="2"/>
  <c r="K17" i="2"/>
  <c r="I17" i="2"/>
  <c r="O16" i="2"/>
  <c r="K16" i="2"/>
  <c r="F16" i="2"/>
  <c r="I16" i="2" s="1"/>
  <c r="O15" i="2"/>
  <c r="K15" i="2"/>
  <c r="F15" i="2"/>
  <c r="I15" i="2" s="1"/>
  <c r="O14" i="2"/>
  <c r="K14" i="2"/>
  <c r="F14" i="2"/>
  <c r="I14" i="2" s="1"/>
  <c r="O13" i="2"/>
  <c r="K13" i="2"/>
  <c r="F13" i="2"/>
  <c r="I13" i="2" s="1"/>
  <c r="O12" i="2"/>
  <c r="K12" i="2"/>
  <c r="F12" i="2"/>
  <c r="I12" i="2" s="1"/>
  <c r="O11" i="2"/>
  <c r="K11" i="2"/>
  <c r="F11" i="2"/>
  <c r="I11" i="2" s="1"/>
  <c r="O10" i="2"/>
  <c r="K10" i="2"/>
  <c r="F10" i="2"/>
  <c r="I10" i="2" s="1"/>
  <c r="O9" i="2"/>
  <c r="K9" i="2"/>
  <c r="I9" i="2"/>
  <c r="O8" i="2"/>
  <c r="K8" i="2"/>
  <c r="I8" i="2"/>
  <c r="O7" i="2"/>
  <c r="K7" i="2"/>
  <c r="F7" i="2"/>
  <c r="I7" i="2" s="1"/>
  <c r="O6" i="2"/>
  <c r="K6" i="2"/>
  <c r="F6" i="2"/>
  <c r="I6" i="2" s="1"/>
  <c r="O5" i="2"/>
  <c r="K5" i="2"/>
  <c r="F5" i="2"/>
  <c r="I5" i="2" s="1"/>
  <c r="O4" i="2"/>
  <c r="K4" i="2"/>
  <c r="F4" i="2"/>
  <c r="I4" i="2" s="1"/>
  <c r="O3" i="2"/>
  <c r="K3" i="2"/>
  <c r="F3" i="2"/>
  <c r="I3" i="2" s="1"/>
  <c r="O2" i="2"/>
  <c r="K2" i="2"/>
  <c r="F2" i="2"/>
  <c r="O256" i="1"/>
  <c r="M256" i="1"/>
  <c r="D256" i="1"/>
  <c r="O255" i="1"/>
  <c r="M255" i="1"/>
  <c r="D255" i="1"/>
  <c r="O254" i="1"/>
  <c r="M254" i="1"/>
  <c r="D254" i="1"/>
  <c r="O253" i="1"/>
  <c r="M253" i="1"/>
  <c r="D253" i="1"/>
  <c r="O252" i="1"/>
  <c r="M252" i="1"/>
  <c r="D252" i="1"/>
  <c r="O251" i="1"/>
  <c r="M251" i="1"/>
  <c r="D251" i="1"/>
  <c r="O250" i="1"/>
  <c r="M250" i="1"/>
  <c r="D250" i="1"/>
  <c r="O249" i="1"/>
  <c r="M249" i="1"/>
  <c r="D249" i="1"/>
  <c r="O248" i="1"/>
  <c r="M248" i="1"/>
  <c r="D248" i="1"/>
  <c r="O247" i="1"/>
  <c r="M247" i="1"/>
  <c r="D247" i="1"/>
  <c r="O246" i="1"/>
  <c r="M246" i="1"/>
  <c r="D246" i="1"/>
  <c r="O245" i="1"/>
  <c r="M245" i="1"/>
  <c r="D245" i="1"/>
  <c r="O244" i="1"/>
  <c r="M244" i="1"/>
  <c r="D244" i="1"/>
  <c r="O243" i="1"/>
  <c r="M243" i="1"/>
  <c r="G243" i="1"/>
  <c r="G244" i="1" s="1"/>
  <c r="G245" i="1" s="1"/>
  <c r="D243" i="1"/>
  <c r="O242" i="1"/>
  <c r="M242" i="1"/>
  <c r="G242" i="1"/>
  <c r="D242" i="1"/>
  <c r="O241" i="1"/>
  <c r="M241" i="1"/>
  <c r="G241" i="1"/>
  <c r="D241" i="1"/>
  <c r="O240" i="1"/>
  <c r="M240" i="1"/>
  <c r="G240" i="1"/>
  <c r="D240" i="1"/>
  <c r="D239" i="1"/>
  <c r="R238" i="1"/>
  <c r="N238" i="1"/>
  <c r="I238" i="1"/>
  <c r="L238" i="1" s="1"/>
  <c r="R237" i="1"/>
  <c r="N237" i="1"/>
  <c r="I237" i="1"/>
  <c r="L237" i="1" s="1"/>
  <c r="S237" i="1" s="1"/>
  <c r="R236" i="1"/>
  <c r="N236" i="1"/>
  <c r="I236" i="1"/>
  <c r="R235" i="1"/>
  <c r="N235" i="1"/>
  <c r="I235" i="1"/>
  <c r="L235" i="1" s="1"/>
  <c r="S235" i="1" s="1"/>
  <c r="R234" i="1"/>
  <c r="N234" i="1"/>
  <c r="I234" i="1"/>
  <c r="L234" i="1" s="1"/>
  <c r="R233" i="1"/>
  <c r="N233" i="1"/>
  <c r="J233" i="1"/>
  <c r="I233" i="1"/>
  <c r="R232" i="1"/>
  <c r="N232" i="1"/>
  <c r="I232" i="1"/>
  <c r="L232" i="1" s="1"/>
  <c r="S232" i="1" s="1"/>
  <c r="R231" i="1"/>
  <c r="N231" i="1"/>
  <c r="I231" i="1"/>
  <c r="L231" i="1" s="1"/>
  <c r="S231" i="1" s="1"/>
  <c r="R230" i="1"/>
  <c r="N230" i="1"/>
  <c r="J230" i="1"/>
  <c r="I230" i="1"/>
  <c r="L230" i="1" s="1"/>
  <c r="R229" i="1"/>
  <c r="N229" i="1"/>
  <c r="I229" i="1"/>
  <c r="R228" i="1"/>
  <c r="N228" i="1"/>
  <c r="J228" i="1"/>
  <c r="I228" i="1"/>
  <c r="L228" i="1" s="1"/>
  <c r="R227" i="1"/>
  <c r="N227" i="1"/>
  <c r="I227" i="1"/>
  <c r="R226" i="1"/>
  <c r="N226" i="1"/>
  <c r="I226" i="1"/>
  <c r="R225" i="1"/>
  <c r="N225" i="1"/>
  <c r="I225" i="1"/>
  <c r="R224" i="1"/>
  <c r="N224" i="1"/>
  <c r="I224" i="1"/>
  <c r="R223" i="1"/>
  <c r="N223" i="1"/>
  <c r="I223" i="1"/>
  <c r="R222" i="1"/>
  <c r="N222" i="1"/>
  <c r="I222" i="1"/>
  <c r="R221" i="1"/>
  <c r="N221" i="1"/>
  <c r="I221" i="1"/>
  <c r="R220" i="1"/>
  <c r="N220" i="1"/>
  <c r="I220" i="1"/>
  <c r="L220" i="1" s="1"/>
  <c r="R219" i="1"/>
  <c r="N219" i="1"/>
  <c r="I219" i="1"/>
  <c r="R218" i="1"/>
  <c r="N218" i="1"/>
  <c r="I218" i="1"/>
  <c r="R217" i="1"/>
  <c r="N217" i="1"/>
  <c r="J217" i="1"/>
  <c r="I217" i="1"/>
  <c r="R216" i="1"/>
  <c r="N216" i="1"/>
  <c r="I216" i="1"/>
  <c r="L216" i="1" s="1"/>
  <c r="S216" i="1" s="1"/>
  <c r="R215" i="1"/>
  <c r="N215" i="1"/>
  <c r="J215" i="1"/>
  <c r="I215" i="1"/>
  <c r="L215" i="1" s="1"/>
  <c r="R214" i="1"/>
  <c r="N214" i="1"/>
  <c r="I214" i="1"/>
  <c r="L214" i="1" s="1"/>
  <c r="S214" i="1" s="1"/>
  <c r="R213" i="1"/>
  <c r="N213" i="1"/>
  <c r="I213" i="1"/>
  <c r="R212" i="1"/>
  <c r="N212" i="1"/>
  <c r="J212" i="1"/>
  <c r="I212" i="1"/>
  <c r="L212" i="1" s="1"/>
  <c r="R211" i="1"/>
  <c r="N211" i="1"/>
  <c r="I211" i="1"/>
  <c r="L211" i="1" s="1"/>
  <c r="S211" i="1" s="1"/>
  <c r="R210" i="1"/>
  <c r="N210" i="1"/>
  <c r="I210" i="1"/>
  <c r="L210" i="1" s="1"/>
  <c r="S210" i="1" s="1"/>
  <c r="R209" i="1"/>
  <c r="N209" i="1"/>
  <c r="J209" i="1"/>
  <c r="I209" i="1"/>
  <c r="L209" i="1" s="1"/>
  <c r="R208" i="1"/>
  <c r="N208" i="1"/>
  <c r="I208" i="1"/>
  <c r="R207" i="1"/>
  <c r="N207" i="1"/>
  <c r="I207" i="1"/>
  <c r="L207" i="1" s="1"/>
  <c r="R206" i="1"/>
  <c r="N206" i="1"/>
  <c r="I206" i="1"/>
  <c r="L206" i="1" s="1"/>
  <c r="R205" i="1"/>
  <c r="N205" i="1"/>
  <c r="I205" i="1"/>
  <c r="R204" i="1"/>
  <c r="N204" i="1"/>
  <c r="J204" i="1"/>
  <c r="I204" i="1"/>
  <c r="R203" i="1"/>
  <c r="N203" i="1"/>
  <c r="K203" i="1"/>
  <c r="J203" i="1"/>
  <c r="I203" i="1"/>
  <c r="L203" i="1" s="1"/>
  <c r="R202" i="1"/>
  <c r="N202" i="1"/>
  <c r="I202" i="1"/>
  <c r="R201" i="1"/>
  <c r="N201" i="1"/>
  <c r="I201" i="1"/>
  <c r="R200" i="1"/>
  <c r="N200" i="1"/>
  <c r="I200" i="1"/>
  <c r="L200" i="1" s="1"/>
  <c r="R199" i="1"/>
  <c r="N199" i="1"/>
  <c r="I199" i="1"/>
  <c r="L199" i="1" s="1"/>
  <c r="S199" i="1" s="1"/>
  <c r="R198" i="1"/>
  <c r="N198" i="1"/>
  <c r="I198" i="1"/>
  <c r="R197" i="1"/>
  <c r="N197" i="1"/>
  <c r="I197" i="1"/>
  <c r="L197" i="1" s="1"/>
  <c r="S197" i="1" s="1"/>
  <c r="R196" i="1"/>
  <c r="N196" i="1"/>
  <c r="I196" i="1"/>
  <c r="L196" i="1" s="1"/>
  <c r="R195" i="1"/>
  <c r="N195" i="1"/>
  <c r="J195" i="1"/>
  <c r="I195" i="1"/>
  <c r="R194" i="1"/>
  <c r="N194" i="1"/>
  <c r="I194" i="1"/>
  <c r="L194" i="1" s="1"/>
  <c r="S194" i="1" s="1"/>
  <c r="R193" i="1"/>
  <c r="N193" i="1"/>
  <c r="I193" i="1"/>
  <c r="L193" i="1" s="1"/>
  <c r="S193" i="1" s="1"/>
  <c r="R192" i="1"/>
  <c r="N192" i="1"/>
  <c r="I192" i="1"/>
  <c r="L192" i="1" s="1"/>
  <c r="S192" i="1" s="1"/>
  <c r="R191" i="1"/>
  <c r="N191" i="1"/>
  <c r="J191" i="1"/>
  <c r="I191" i="1"/>
  <c r="L191" i="1" s="1"/>
  <c r="R190" i="1"/>
  <c r="N190" i="1"/>
  <c r="J190" i="1"/>
  <c r="I190" i="1"/>
  <c r="L190" i="1" s="1"/>
  <c r="R189" i="1"/>
  <c r="N189" i="1"/>
  <c r="I189" i="1"/>
  <c r="R188" i="1"/>
  <c r="N188" i="1"/>
  <c r="I188" i="1"/>
  <c r="R187" i="1"/>
  <c r="N187" i="1"/>
  <c r="J187" i="1"/>
  <c r="I187" i="1"/>
  <c r="L187" i="1" s="1"/>
  <c r="R186" i="1"/>
  <c r="N186" i="1"/>
  <c r="I186" i="1"/>
  <c r="L186" i="1" s="1"/>
  <c r="S186" i="1" s="1"/>
  <c r="R185" i="1"/>
  <c r="N185" i="1"/>
  <c r="J185" i="1"/>
  <c r="I185" i="1"/>
  <c r="L185" i="1" s="1"/>
  <c r="R184" i="1"/>
  <c r="N184" i="1"/>
  <c r="J184" i="1"/>
  <c r="I184" i="1"/>
  <c r="R183" i="1"/>
  <c r="N183" i="1"/>
  <c r="I183" i="1"/>
  <c r="L183" i="1" s="1"/>
  <c r="S183" i="1" s="1"/>
  <c r="R182" i="1"/>
  <c r="N182" i="1"/>
  <c r="I182" i="1"/>
  <c r="L182" i="1" s="1"/>
  <c r="S182" i="1" s="1"/>
  <c r="R181" i="1"/>
  <c r="N181" i="1"/>
  <c r="I181" i="1"/>
  <c r="L181" i="1" s="1"/>
  <c r="S181" i="1" s="1"/>
  <c r="R180" i="1"/>
  <c r="N180" i="1"/>
  <c r="J180" i="1"/>
  <c r="I180" i="1"/>
  <c r="R179" i="1"/>
  <c r="N179" i="1"/>
  <c r="I179" i="1"/>
  <c r="R178" i="1"/>
  <c r="N178" i="1"/>
  <c r="J178" i="1"/>
  <c r="I178" i="1"/>
  <c r="R177" i="1"/>
  <c r="N177" i="1"/>
  <c r="I177" i="1"/>
  <c r="R176" i="1"/>
  <c r="N176" i="1"/>
  <c r="I176" i="1"/>
  <c r="L176" i="1" s="1"/>
  <c r="R175" i="1"/>
  <c r="N175" i="1"/>
  <c r="I175" i="1"/>
  <c r="L175" i="1" s="1"/>
  <c r="R174" i="1"/>
  <c r="N174" i="1"/>
  <c r="I174" i="1"/>
  <c r="R173" i="1"/>
  <c r="N173" i="1"/>
  <c r="I173" i="1"/>
  <c r="R172" i="1"/>
  <c r="N172" i="1"/>
  <c r="I172" i="1"/>
  <c r="L172" i="1" s="1"/>
  <c r="R171" i="1"/>
  <c r="N171" i="1"/>
  <c r="I171" i="1"/>
  <c r="L171" i="1" s="1"/>
  <c r="R170" i="1"/>
  <c r="N170" i="1"/>
  <c r="I170" i="1"/>
  <c r="R169" i="1"/>
  <c r="N169" i="1"/>
  <c r="I169" i="1"/>
  <c r="R168" i="1"/>
  <c r="N168" i="1"/>
  <c r="I168" i="1"/>
  <c r="R167" i="1"/>
  <c r="N167" i="1"/>
  <c r="I167" i="1"/>
  <c r="R166" i="1"/>
  <c r="N166" i="1"/>
  <c r="I166" i="1"/>
  <c r="R165" i="1"/>
  <c r="N165" i="1"/>
  <c r="I165" i="1"/>
  <c r="R164" i="1"/>
  <c r="N164" i="1"/>
  <c r="J164" i="1"/>
  <c r="I164" i="1"/>
  <c r="R163" i="1"/>
  <c r="N163" i="1"/>
  <c r="I163" i="1"/>
  <c r="L163" i="1" s="1"/>
  <c r="S163" i="1" s="1"/>
  <c r="R162" i="1"/>
  <c r="N162" i="1"/>
  <c r="I162" i="1"/>
  <c r="L162" i="1" s="1"/>
  <c r="S162" i="1" s="1"/>
  <c r="R161" i="1"/>
  <c r="N161" i="1"/>
  <c r="I161" i="1"/>
  <c r="L161" i="1" s="1"/>
  <c r="S161" i="1" s="1"/>
  <c r="R160" i="1"/>
  <c r="N160" i="1"/>
  <c r="J160" i="1"/>
  <c r="I160" i="1"/>
  <c r="R159" i="1"/>
  <c r="N159" i="1"/>
  <c r="J159" i="1"/>
  <c r="I159" i="1"/>
  <c r="R158" i="1"/>
  <c r="N158" i="1"/>
  <c r="I158" i="1"/>
  <c r="L158" i="1" s="1"/>
  <c r="S158" i="1" s="1"/>
  <c r="R157" i="1"/>
  <c r="N157" i="1"/>
  <c r="J157" i="1"/>
  <c r="I157" i="1"/>
  <c r="L157" i="1" s="1"/>
  <c r="R156" i="1"/>
  <c r="N156" i="1"/>
  <c r="J156" i="1"/>
  <c r="I156" i="1"/>
  <c r="L156" i="1" s="1"/>
  <c r="R155" i="1"/>
  <c r="N155" i="1"/>
  <c r="I155" i="1"/>
  <c r="R154" i="1"/>
  <c r="N154" i="1"/>
  <c r="I154" i="1"/>
  <c r="R153" i="1"/>
  <c r="N153" i="1"/>
  <c r="I153" i="1"/>
  <c r="L153" i="1" s="1"/>
  <c r="R152" i="1"/>
  <c r="N152" i="1"/>
  <c r="I152" i="1"/>
  <c r="R151" i="1"/>
  <c r="N151" i="1"/>
  <c r="J151" i="1"/>
  <c r="I151" i="1"/>
  <c r="L151" i="1" s="1"/>
  <c r="R150" i="1"/>
  <c r="N150" i="1"/>
  <c r="I150" i="1"/>
  <c r="L150" i="1" s="1"/>
  <c r="S150" i="1" s="1"/>
  <c r="R149" i="1"/>
  <c r="N149" i="1"/>
  <c r="I149" i="1"/>
  <c r="L149" i="1" s="1"/>
  <c r="R148" i="1"/>
  <c r="N148" i="1"/>
  <c r="I148" i="1"/>
  <c r="L148" i="1" s="1"/>
  <c r="S148" i="1" s="1"/>
  <c r="R147" i="1"/>
  <c r="N147" i="1"/>
  <c r="I147" i="1"/>
  <c r="L147" i="1" s="1"/>
  <c r="S147" i="1" s="1"/>
  <c r="R146" i="1"/>
  <c r="N146" i="1"/>
  <c r="I146" i="1"/>
  <c r="L146" i="1" s="1"/>
  <c r="S146" i="1" s="1"/>
  <c r="R145" i="1"/>
  <c r="N145" i="1"/>
  <c r="K145" i="1"/>
  <c r="J145" i="1"/>
  <c r="I145" i="1"/>
  <c r="R144" i="1"/>
  <c r="N144" i="1"/>
  <c r="I144" i="1"/>
  <c r="L144" i="1" s="1"/>
  <c r="S144" i="1" s="1"/>
  <c r="R143" i="1"/>
  <c r="N143" i="1"/>
  <c r="I143" i="1"/>
  <c r="L143" i="1" s="1"/>
  <c r="S143" i="1" s="1"/>
  <c r="R142" i="1"/>
  <c r="N142" i="1"/>
  <c r="I142" i="1"/>
  <c r="L142" i="1" s="1"/>
  <c r="S142" i="1" s="1"/>
  <c r="R141" i="1"/>
  <c r="N141" i="1"/>
  <c r="I141" i="1"/>
  <c r="L141" i="1" s="1"/>
  <c r="S141" i="1" s="1"/>
  <c r="R140" i="1"/>
  <c r="N140" i="1"/>
  <c r="I140" i="1"/>
  <c r="L140" i="1" s="1"/>
  <c r="S140" i="1" s="1"/>
  <c r="R139" i="1"/>
  <c r="N139" i="1"/>
  <c r="I139" i="1"/>
  <c r="L139" i="1" s="1"/>
  <c r="S139" i="1" s="1"/>
  <c r="R138" i="1"/>
  <c r="N138" i="1"/>
  <c r="I138" i="1"/>
  <c r="L138" i="1" s="1"/>
  <c r="S138" i="1" s="1"/>
  <c r="R137" i="1"/>
  <c r="N137" i="1"/>
  <c r="I137" i="1"/>
  <c r="L137" i="1" s="1"/>
  <c r="S137" i="1" s="1"/>
  <c r="R136" i="1"/>
  <c r="N136" i="1"/>
  <c r="J136" i="1"/>
  <c r="I136" i="1"/>
  <c r="L136" i="1" s="1"/>
  <c r="R135" i="1"/>
  <c r="N135" i="1"/>
  <c r="I135" i="1"/>
  <c r="L135" i="1" s="1"/>
  <c r="R134" i="1"/>
  <c r="N134" i="1"/>
  <c r="I134" i="1"/>
  <c r="L134" i="1" s="1"/>
  <c r="R133" i="1"/>
  <c r="N133" i="1"/>
  <c r="J133" i="1"/>
  <c r="I133" i="1"/>
  <c r="L133" i="1" s="1"/>
  <c r="R132" i="1"/>
  <c r="N132" i="1"/>
  <c r="I132" i="1"/>
  <c r="R131" i="1"/>
  <c r="N131" i="1"/>
  <c r="I131" i="1"/>
  <c r="R130" i="1"/>
  <c r="N130" i="1"/>
  <c r="I130" i="1"/>
  <c r="L130" i="1" s="1"/>
  <c r="R129" i="1"/>
  <c r="N129" i="1"/>
  <c r="I129" i="1"/>
  <c r="R128" i="1"/>
  <c r="N128" i="1"/>
  <c r="I128" i="1"/>
  <c r="R127" i="1"/>
  <c r="N127" i="1"/>
  <c r="J127" i="1"/>
  <c r="I127" i="1"/>
  <c r="L127" i="1" s="1"/>
  <c r="R126" i="1"/>
  <c r="N126" i="1"/>
  <c r="J126" i="1"/>
  <c r="I126" i="1"/>
  <c r="R125" i="1"/>
  <c r="N125" i="1"/>
  <c r="J125" i="1"/>
  <c r="I125" i="1"/>
  <c r="L125" i="1" s="1"/>
  <c r="R124" i="1"/>
  <c r="N124" i="1"/>
  <c r="I124" i="1"/>
  <c r="L124" i="1" s="1"/>
  <c r="S124" i="1" s="1"/>
  <c r="R123" i="1"/>
  <c r="N123" i="1"/>
  <c r="I123" i="1"/>
  <c r="L123" i="1" s="1"/>
  <c r="S123" i="1" s="1"/>
  <c r="R122" i="1"/>
  <c r="N122" i="1"/>
  <c r="I122" i="1"/>
  <c r="L122" i="1" s="1"/>
  <c r="S122" i="1" s="1"/>
  <c r="R121" i="1"/>
  <c r="N121" i="1"/>
  <c r="I121" i="1"/>
  <c r="R120" i="1"/>
  <c r="N120" i="1"/>
  <c r="I120" i="1"/>
  <c r="L120" i="1" s="1"/>
  <c r="S120" i="1" s="1"/>
  <c r="R119" i="1"/>
  <c r="N119" i="1"/>
  <c r="I119" i="1"/>
  <c r="L119" i="1" s="1"/>
  <c r="S119" i="1" s="1"/>
  <c r="R118" i="1"/>
  <c r="N118" i="1"/>
  <c r="I118" i="1"/>
  <c r="L118" i="1" s="1"/>
  <c r="S118" i="1" s="1"/>
  <c r="R117" i="1"/>
  <c r="N117" i="1"/>
  <c r="I117" i="1"/>
  <c r="R116" i="1"/>
  <c r="N116" i="1"/>
  <c r="I116" i="1"/>
  <c r="L116" i="1" s="1"/>
  <c r="S116" i="1" s="1"/>
  <c r="R115" i="1"/>
  <c r="N115" i="1"/>
  <c r="I115" i="1"/>
  <c r="L115" i="1" s="1"/>
  <c r="S115" i="1" s="1"/>
  <c r="R114" i="1"/>
  <c r="N114" i="1"/>
  <c r="I114" i="1"/>
  <c r="L114" i="1" s="1"/>
  <c r="S114" i="1" s="1"/>
  <c r="R113" i="1"/>
  <c r="N113" i="1"/>
  <c r="I113" i="1"/>
  <c r="R112" i="1"/>
  <c r="N112" i="1"/>
  <c r="I112" i="1"/>
  <c r="L112" i="1" s="1"/>
  <c r="S112" i="1" s="1"/>
  <c r="R111" i="1"/>
  <c r="N111" i="1"/>
  <c r="I111" i="1"/>
  <c r="L111" i="1" s="1"/>
  <c r="S111" i="1" s="1"/>
  <c r="R110" i="1"/>
  <c r="N110" i="1"/>
  <c r="I110" i="1"/>
  <c r="L110" i="1" s="1"/>
  <c r="S110" i="1" s="1"/>
  <c r="R109" i="1"/>
  <c r="N109" i="1"/>
  <c r="I109" i="1"/>
  <c r="L109" i="1" s="1"/>
  <c r="S109" i="1" s="1"/>
  <c r="R108" i="1"/>
  <c r="N108" i="1"/>
  <c r="J108" i="1"/>
  <c r="I108" i="1"/>
  <c r="L108" i="1" s="1"/>
  <c r="R107" i="1"/>
  <c r="N107" i="1"/>
  <c r="J107" i="1"/>
  <c r="I107" i="1"/>
  <c r="L107" i="1" s="1"/>
  <c r="R106" i="1"/>
  <c r="N106" i="1"/>
  <c r="I106" i="1"/>
  <c r="L106" i="1" s="1"/>
  <c r="R105" i="1"/>
  <c r="N105" i="1"/>
  <c r="K105" i="1"/>
  <c r="J105" i="1"/>
  <c r="I105" i="1"/>
  <c r="R104" i="1"/>
  <c r="N104" i="1"/>
  <c r="I104" i="1"/>
  <c r="L104" i="1" s="1"/>
  <c r="S104" i="1" s="1"/>
  <c r="R103" i="1"/>
  <c r="N103" i="1"/>
  <c r="J103" i="1"/>
  <c r="I103" i="1"/>
  <c r="R102" i="1"/>
  <c r="N102" i="1"/>
  <c r="I102" i="1"/>
  <c r="R101" i="1"/>
  <c r="N101" i="1"/>
  <c r="I101" i="1"/>
  <c r="L101" i="1" s="1"/>
  <c r="S101" i="1" s="1"/>
  <c r="R100" i="1"/>
  <c r="N100" i="1"/>
  <c r="I100" i="1"/>
  <c r="L100" i="1" s="1"/>
  <c r="S100" i="1" s="1"/>
  <c r="R99" i="1"/>
  <c r="N99" i="1"/>
  <c r="I99" i="1"/>
  <c r="L99" i="1" s="1"/>
  <c r="S99" i="1" s="1"/>
  <c r="R98" i="1"/>
  <c r="N98" i="1"/>
  <c r="I98" i="1"/>
  <c r="L98" i="1" s="1"/>
  <c r="S98" i="1" s="1"/>
  <c r="R97" i="1"/>
  <c r="N97" i="1"/>
  <c r="I97" i="1"/>
  <c r="L97" i="1" s="1"/>
  <c r="S97" i="1" s="1"/>
  <c r="R96" i="1"/>
  <c r="N96" i="1"/>
  <c r="I96" i="1"/>
  <c r="L96" i="1" s="1"/>
  <c r="S96" i="1" s="1"/>
  <c r="R95" i="1"/>
  <c r="N95" i="1"/>
  <c r="I95" i="1"/>
  <c r="L95" i="1" s="1"/>
  <c r="S95" i="1" s="1"/>
  <c r="R94" i="1"/>
  <c r="N94" i="1"/>
  <c r="I94" i="1"/>
  <c r="L94" i="1" s="1"/>
  <c r="S94" i="1" s="1"/>
  <c r="R93" i="1"/>
  <c r="N93" i="1"/>
  <c r="K93" i="1"/>
  <c r="J93" i="1"/>
  <c r="I93" i="1"/>
  <c r="L93" i="1" s="1"/>
  <c r="R92" i="1"/>
  <c r="N92" i="1"/>
  <c r="J92" i="1"/>
  <c r="I92" i="1"/>
  <c r="R91" i="1"/>
  <c r="N91" i="1"/>
  <c r="K91" i="1"/>
  <c r="J91" i="1"/>
  <c r="I91" i="1"/>
  <c r="L91" i="1" s="1"/>
  <c r="R90" i="1"/>
  <c r="N90" i="1"/>
  <c r="I90" i="1"/>
  <c r="L90" i="1" s="1"/>
  <c r="S90" i="1" s="1"/>
  <c r="R89" i="1"/>
  <c r="N89" i="1"/>
  <c r="K89" i="1"/>
  <c r="J89" i="1"/>
  <c r="I89" i="1"/>
  <c r="L89" i="1" s="1"/>
  <c r="R88" i="1"/>
  <c r="N88" i="1"/>
  <c r="I88" i="1"/>
  <c r="R87" i="1"/>
  <c r="N87" i="1"/>
  <c r="I87" i="1"/>
  <c r="R86" i="1"/>
  <c r="N86" i="1"/>
  <c r="J86" i="1"/>
  <c r="I86" i="1"/>
  <c r="L86" i="1" s="1"/>
  <c r="R85" i="1"/>
  <c r="N85" i="1"/>
  <c r="J85" i="1"/>
  <c r="I85" i="1"/>
  <c r="R84" i="1"/>
  <c r="N84" i="1"/>
  <c r="I84" i="1"/>
  <c r="L84" i="1" s="1"/>
  <c r="S84" i="1" s="1"/>
  <c r="R83" i="1"/>
  <c r="N83" i="1"/>
  <c r="I83" i="1"/>
  <c r="L83" i="1" s="1"/>
  <c r="R82" i="1"/>
  <c r="N82" i="1"/>
  <c r="J82" i="1"/>
  <c r="I82" i="1"/>
  <c r="R81" i="1"/>
  <c r="N81" i="1"/>
  <c r="I81" i="1"/>
  <c r="L81" i="1" s="1"/>
  <c r="S81" i="1" s="1"/>
  <c r="R80" i="1"/>
  <c r="N80" i="1"/>
  <c r="J80" i="1"/>
  <c r="I80" i="1"/>
  <c r="L80" i="1" s="1"/>
  <c r="R79" i="1"/>
  <c r="N79" i="1"/>
  <c r="I79" i="1"/>
  <c r="L79" i="1" s="1"/>
  <c r="R78" i="1"/>
  <c r="N78" i="1"/>
  <c r="I78" i="1"/>
  <c r="R77" i="1"/>
  <c r="N77" i="1"/>
  <c r="I77" i="1"/>
  <c r="R76" i="1"/>
  <c r="N76" i="1"/>
  <c r="I76" i="1"/>
  <c r="R75" i="1"/>
  <c r="N75" i="1"/>
  <c r="I75" i="1"/>
  <c r="L75" i="1" s="1"/>
  <c r="R74" i="1"/>
  <c r="N74" i="1"/>
  <c r="I74" i="1"/>
  <c r="R73" i="1"/>
  <c r="N73" i="1"/>
  <c r="I73" i="1"/>
  <c r="R72" i="1"/>
  <c r="N72" i="1"/>
  <c r="I72" i="1"/>
  <c r="R71" i="1"/>
  <c r="N71" i="1"/>
  <c r="I71" i="1"/>
  <c r="L71" i="1" s="1"/>
  <c r="R70" i="1"/>
  <c r="N70" i="1"/>
  <c r="I70" i="1"/>
  <c r="L70" i="1" s="1"/>
  <c r="R69" i="1"/>
  <c r="N69" i="1"/>
  <c r="I69" i="1"/>
  <c r="R68" i="1"/>
  <c r="N68" i="1"/>
  <c r="I68" i="1"/>
  <c r="R67" i="1"/>
  <c r="N67" i="1"/>
  <c r="I67" i="1"/>
  <c r="L67" i="1" s="1"/>
  <c r="R66" i="1"/>
  <c r="N66" i="1"/>
  <c r="I66" i="1"/>
  <c r="L66" i="1" s="1"/>
  <c r="R65" i="1"/>
  <c r="N65" i="1"/>
  <c r="I65" i="1"/>
  <c r="R64" i="1"/>
  <c r="N64" i="1"/>
  <c r="J64" i="1"/>
  <c r="I64" i="1"/>
  <c r="R63" i="1"/>
  <c r="N63" i="1"/>
  <c r="I63" i="1"/>
  <c r="R62" i="1"/>
  <c r="N62" i="1"/>
  <c r="I62" i="1"/>
  <c r="L62" i="1" s="1"/>
  <c r="R61" i="1"/>
  <c r="N61" i="1"/>
  <c r="J61" i="1"/>
  <c r="I61" i="1"/>
  <c r="L61" i="1" s="1"/>
  <c r="R60" i="1"/>
  <c r="N60" i="1"/>
  <c r="I60" i="1"/>
  <c r="L60" i="1" s="1"/>
  <c r="S60" i="1" s="1"/>
  <c r="R59" i="1"/>
  <c r="N59" i="1"/>
  <c r="I59" i="1"/>
  <c r="L59" i="1" s="1"/>
  <c r="S59" i="1" s="1"/>
  <c r="R58" i="1"/>
  <c r="N58" i="1"/>
  <c r="I58" i="1"/>
  <c r="L58" i="1" s="1"/>
  <c r="R57" i="1"/>
  <c r="N57" i="1"/>
  <c r="I57" i="1"/>
  <c r="L57" i="1" s="1"/>
  <c r="S57" i="1" s="1"/>
  <c r="R56" i="1"/>
  <c r="N56" i="1"/>
  <c r="I56" i="1"/>
  <c r="L56" i="1" s="1"/>
  <c r="S56" i="1" s="1"/>
  <c r="R55" i="1"/>
  <c r="N55" i="1"/>
  <c r="I55" i="1"/>
  <c r="L55" i="1" s="1"/>
  <c r="S55" i="1" s="1"/>
  <c r="R54" i="1"/>
  <c r="N54" i="1"/>
  <c r="I54" i="1"/>
  <c r="L54" i="1" s="1"/>
  <c r="R53" i="1"/>
  <c r="N53" i="1"/>
  <c r="I53" i="1"/>
  <c r="L53" i="1" s="1"/>
  <c r="S53" i="1" s="1"/>
  <c r="R52" i="1"/>
  <c r="N52" i="1"/>
  <c r="I52" i="1"/>
  <c r="L52" i="1" s="1"/>
  <c r="S52" i="1" s="1"/>
  <c r="R51" i="1"/>
  <c r="N51" i="1"/>
  <c r="I51" i="1"/>
  <c r="L51" i="1" s="1"/>
  <c r="S51" i="1" s="1"/>
  <c r="R50" i="1"/>
  <c r="N50" i="1"/>
  <c r="I50" i="1"/>
  <c r="L50" i="1" s="1"/>
  <c r="R49" i="1"/>
  <c r="N49" i="1"/>
  <c r="I49" i="1"/>
  <c r="L49" i="1" s="1"/>
  <c r="S49" i="1" s="1"/>
  <c r="R48" i="1"/>
  <c r="N48" i="1"/>
  <c r="J48" i="1"/>
  <c r="I48" i="1"/>
  <c r="R47" i="1"/>
  <c r="N47" i="1"/>
  <c r="I47" i="1"/>
  <c r="L47" i="1" s="1"/>
  <c r="S47" i="1" s="1"/>
  <c r="R46" i="1"/>
  <c r="N46" i="1"/>
  <c r="I46" i="1"/>
  <c r="R45" i="1"/>
  <c r="N45" i="1"/>
  <c r="I45" i="1"/>
  <c r="L45" i="1" s="1"/>
  <c r="S45" i="1" s="1"/>
  <c r="R44" i="1"/>
  <c r="N44" i="1"/>
  <c r="I44" i="1"/>
  <c r="L44" i="1" s="1"/>
  <c r="R43" i="1"/>
  <c r="N43" i="1"/>
  <c r="I43" i="1"/>
  <c r="L43" i="1" s="1"/>
  <c r="S43" i="1" s="1"/>
  <c r="R42" i="1"/>
  <c r="N42" i="1"/>
  <c r="I42" i="1"/>
  <c r="R41" i="1"/>
  <c r="N41" i="1"/>
  <c r="I41" i="1"/>
  <c r="L41" i="1" s="1"/>
  <c r="S41" i="1" s="1"/>
  <c r="R40" i="1"/>
  <c r="N40" i="1"/>
  <c r="I40" i="1"/>
  <c r="L40" i="1" s="1"/>
  <c r="R39" i="1"/>
  <c r="N39" i="1"/>
  <c r="I39" i="1"/>
  <c r="L39" i="1" s="1"/>
  <c r="S39" i="1" s="1"/>
  <c r="R38" i="1"/>
  <c r="N38" i="1"/>
  <c r="I38" i="1"/>
  <c r="R37" i="1"/>
  <c r="N37" i="1"/>
  <c r="I37" i="1"/>
  <c r="L37" i="1" s="1"/>
  <c r="S37" i="1" s="1"/>
  <c r="R36" i="1"/>
  <c r="N36" i="1"/>
  <c r="I36" i="1"/>
  <c r="L36" i="1" s="1"/>
  <c r="R35" i="1"/>
  <c r="N35" i="1"/>
  <c r="I35" i="1"/>
  <c r="L35" i="1" s="1"/>
  <c r="S35" i="1" s="1"/>
  <c r="R34" i="1"/>
  <c r="N34" i="1"/>
  <c r="I34" i="1"/>
  <c r="R33" i="1"/>
  <c r="N33" i="1"/>
  <c r="I33" i="1"/>
  <c r="L33" i="1" s="1"/>
  <c r="S33" i="1" s="1"/>
  <c r="R32" i="1"/>
  <c r="N32" i="1"/>
  <c r="I32" i="1"/>
  <c r="L32" i="1" s="1"/>
  <c r="R31" i="1"/>
  <c r="N31" i="1"/>
  <c r="I31" i="1"/>
  <c r="L31" i="1" s="1"/>
  <c r="S31" i="1" s="1"/>
  <c r="R30" i="1"/>
  <c r="N30" i="1"/>
  <c r="I30" i="1"/>
  <c r="R29" i="1"/>
  <c r="N29" i="1"/>
  <c r="I29" i="1"/>
  <c r="L29" i="1" s="1"/>
  <c r="S29" i="1" s="1"/>
  <c r="R28" i="1"/>
  <c r="N28" i="1"/>
  <c r="I28" i="1"/>
  <c r="L28" i="1" s="1"/>
  <c r="R27" i="1"/>
  <c r="N27" i="1"/>
  <c r="K27" i="1"/>
  <c r="J27" i="1"/>
  <c r="I27" i="1"/>
  <c r="R26" i="1"/>
  <c r="N26" i="1"/>
  <c r="I26" i="1"/>
  <c r="R25" i="1"/>
  <c r="N25" i="1"/>
  <c r="I25" i="1"/>
  <c r="R24" i="1"/>
  <c r="N24" i="1"/>
  <c r="I24" i="1"/>
  <c r="L24" i="1" s="1"/>
  <c r="R23" i="1"/>
  <c r="N23" i="1"/>
  <c r="I23" i="1"/>
  <c r="L23" i="1" s="1"/>
  <c r="R22" i="1"/>
  <c r="N22" i="1"/>
  <c r="J22" i="1"/>
  <c r="I22" i="1"/>
  <c r="R21" i="1"/>
  <c r="N21" i="1"/>
  <c r="I21" i="1"/>
  <c r="R20" i="1"/>
  <c r="N20" i="1"/>
  <c r="I20" i="1"/>
  <c r="R19" i="1"/>
  <c r="N19" i="1"/>
  <c r="J19" i="1"/>
  <c r="I19" i="1"/>
  <c r="L19" i="1" s="1"/>
  <c r="R18" i="1"/>
  <c r="N18" i="1"/>
  <c r="I18" i="1"/>
  <c r="L18" i="1" s="1"/>
  <c r="S18" i="1" s="1"/>
  <c r="R17" i="1"/>
  <c r="N17" i="1"/>
  <c r="I17" i="1"/>
  <c r="L17" i="1" s="1"/>
  <c r="S17" i="1" s="1"/>
  <c r="R16" i="1"/>
  <c r="N16" i="1"/>
  <c r="K16" i="1"/>
  <c r="J16" i="1"/>
  <c r="I16" i="1"/>
  <c r="L16" i="1" s="1"/>
  <c r="R15" i="1"/>
  <c r="N15" i="1"/>
  <c r="I15" i="1"/>
  <c r="L15" i="1" s="1"/>
  <c r="S15" i="1" s="1"/>
  <c r="R14" i="1"/>
  <c r="N14" i="1"/>
  <c r="J14" i="1"/>
  <c r="I14" i="1"/>
  <c r="L14" i="1" s="1"/>
  <c r="R13" i="1"/>
  <c r="N13" i="1"/>
  <c r="I13" i="1"/>
  <c r="L13" i="1" s="1"/>
  <c r="R12" i="1"/>
  <c r="N12" i="1"/>
  <c r="I12" i="1"/>
  <c r="L12" i="1" s="1"/>
  <c r="R11" i="1"/>
  <c r="N11" i="1"/>
  <c r="I11" i="1"/>
  <c r="R10" i="1"/>
  <c r="N10" i="1"/>
  <c r="J10" i="1"/>
  <c r="I10" i="1"/>
  <c r="R9" i="1"/>
  <c r="N9" i="1"/>
  <c r="I9" i="1"/>
  <c r="R8" i="1"/>
  <c r="N8" i="1"/>
  <c r="I8" i="1"/>
  <c r="L8" i="1" s="1"/>
  <c r="R7" i="1"/>
  <c r="N7" i="1"/>
  <c r="J7" i="1"/>
  <c r="I7" i="1"/>
  <c r="L7" i="1" s="1"/>
  <c r="R6" i="1"/>
  <c r="N6" i="1"/>
  <c r="I6" i="1"/>
  <c r="L6" i="1" s="1"/>
  <c r="S6" i="1" s="1"/>
  <c r="R5" i="1"/>
  <c r="N5" i="1"/>
  <c r="J5" i="1"/>
  <c r="I5" i="1"/>
  <c r="L5" i="1" s="1"/>
  <c r="R4" i="1"/>
  <c r="N4" i="1"/>
  <c r="I4" i="1"/>
  <c r="R3" i="1"/>
  <c r="R239" i="1" s="1"/>
  <c r="N3" i="1"/>
  <c r="I3" i="1"/>
  <c r="L3" i="1" s="1"/>
  <c r="S3" i="1" s="1"/>
  <c r="R2" i="1"/>
  <c r="N2" i="1"/>
  <c r="N239" i="1" s="1"/>
  <c r="I2" i="1"/>
  <c r="S16" i="1" l="1"/>
  <c r="S5" i="1"/>
  <c r="S209" i="1"/>
  <c r="L117" i="1"/>
  <c r="S117" i="1" s="1"/>
  <c r="S89" i="1"/>
  <c r="S212" i="1"/>
  <c r="S125" i="1"/>
  <c r="L102" i="1"/>
  <c r="S102" i="1" s="1"/>
  <c r="L113" i="1"/>
  <c r="S113" i="1" s="1"/>
  <c r="L217" i="1"/>
  <c r="S217" i="1" s="1"/>
  <c r="S80" i="1"/>
  <c r="S130" i="1"/>
  <c r="S151" i="1"/>
  <c r="S220" i="1"/>
  <c r="S136" i="1"/>
  <c r="S172" i="1"/>
  <c r="S86" i="1"/>
  <c r="F140" i="6"/>
  <c r="S62" i="1"/>
  <c r="L121" i="1"/>
  <c r="S121" i="1" s="1"/>
  <c r="L167" i="1"/>
  <c r="S167" i="1" s="1"/>
  <c r="S106" i="1"/>
  <c r="L152" i="1"/>
  <c r="S152" i="1" s="1"/>
  <c r="L221" i="1"/>
  <c r="S221" i="1" s="1"/>
  <c r="F99" i="2"/>
  <c r="F69" i="4"/>
  <c r="S58" i="1"/>
  <c r="S190" i="1"/>
  <c r="S91" i="1"/>
  <c r="S153" i="1"/>
  <c r="L168" i="1"/>
  <c r="S168" i="1" s="1"/>
  <c r="S228" i="1"/>
  <c r="F60" i="3"/>
  <c r="S127" i="1"/>
  <c r="L22" i="1"/>
  <c r="S22" i="1" s="1"/>
  <c r="L88" i="1"/>
  <c r="S88" i="1" s="1"/>
  <c r="L92" i="1"/>
  <c r="S92" i="1" s="1"/>
  <c r="S107" i="1"/>
  <c r="S133" i="1"/>
  <c r="L201" i="1"/>
  <c r="S201" i="1" s="1"/>
  <c r="S149" i="1"/>
  <c r="S175" i="1"/>
  <c r="L159" i="1"/>
  <c r="S159" i="1" s="1"/>
  <c r="L164" i="1"/>
  <c r="S164" i="1" s="1"/>
  <c r="S176" i="1"/>
  <c r="L224" i="1"/>
  <c r="S224" i="1" s="1"/>
  <c r="S54" i="1"/>
  <c r="S187" i="1"/>
  <c r="I242" i="1"/>
  <c r="S8" i="1"/>
  <c r="S14" i="1"/>
  <c r="S19" i="1"/>
  <c r="S50" i="1"/>
  <c r="L129" i="1"/>
  <c r="S129" i="1" s="1"/>
  <c r="S171" i="1"/>
  <c r="S156" i="1"/>
  <c r="F139" i="5"/>
  <c r="S7" i="1"/>
  <c r="S61" i="1"/>
  <c r="S203" i="1"/>
  <c r="L225" i="1"/>
  <c r="S225" i="1" s="1"/>
  <c r="S66" i="1"/>
  <c r="S134" i="1"/>
  <c r="L63" i="1"/>
  <c r="S63" i="1" s="1"/>
  <c r="S157" i="1"/>
  <c r="F85" i="2"/>
  <c r="F90" i="2"/>
  <c r="F95" i="2"/>
  <c r="F100" i="2"/>
  <c r="S206" i="1"/>
  <c r="L9" i="1"/>
  <c r="S9" i="1" s="1"/>
  <c r="L131" i="1"/>
  <c r="S131" i="1" s="1"/>
  <c r="L154" i="1"/>
  <c r="S154" i="1" s="1"/>
  <c r="L177" i="1"/>
  <c r="S177" i="1" s="1"/>
  <c r="S13" i="1"/>
  <c r="L48" i="1"/>
  <c r="S48" i="1" s="1"/>
  <c r="S67" i="1"/>
  <c r="L21" i="1"/>
  <c r="S21" i="1" s="1"/>
  <c r="L105" i="1"/>
  <c r="S105" i="1" s="1"/>
  <c r="L128" i="1"/>
  <c r="S128" i="1" s="1"/>
  <c r="L166" i="1"/>
  <c r="S166" i="1" s="1"/>
  <c r="F60" i="4"/>
  <c r="F65" i="4"/>
  <c r="F70" i="4"/>
  <c r="F126" i="6"/>
  <c r="F131" i="6"/>
  <c r="F136" i="6"/>
  <c r="L87" i="1"/>
  <c r="S87" i="1" s="1"/>
  <c r="S93" i="1"/>
  <c r="S108" i="1"/>
  <c r="L132" i="1"/>
  <c r="S132" i="1" s="1"/>
  <c r="L155" i="1"/>
  <c r="S155" i="1" s="1"/>
  <c r="L170" i="1"/>
  <c r="S170" i="1" s="1"/>
  <c r="L174" i="1"/>
  <c r="S174" i="1" s="1"/>
  <c r="L189" i="1"/>
  <c r="S189" i="1" s="1"/>
  <c r="L219" i="1"/>
  <c r="S219" i="1" s="1"/>
  <c r="L223" i="1"/>
  <c r="S223" i="1" s="1"/>
  <c r="L227" i="1"/>
  <c r="S227" i="1" s="1"/>
  <c r="S230" i="1"/>
  <c r="L10" i="1"/>
  <c r="S10" i="1" s="1"/>
  <c r="L25" i="1"/>
  <c r="S25" i="1" s="1"/>
  <c r="S28" i="1"/>
  <c r="S32" i="1"/>
  <c r="S36" i="1"/>
  <c r="S40" i="1"/>
  <c r="S44" i="1"/>
  <c r="L64" i="1"/>
  <c r="S64" i="1" s="1"/>
  <c r="L68" i="1"/>
  <c r="S68" i="1" s="1"/>
  <c r="L72" i="1"/>
  <c r="S72" i="1" s="1"/>
  <c r="L76" i="1"/>
  <c r="S76" i="1" s="1"/>
  <c r="S83" i="1"/>
  <c r="L178" i="1"/>
  <c r="S178" i="1" s="1"/>
  <c r="S196" i="1"/>
  <c r="S200" i="1"/>
  <c r="L204" i="1"/>
  <c r="S204" i="1" s="1"/>
  <c r="L208" i="1"/>
  <c r="S208" i="1" s="1"/>
  <c r="S234" i="1"/>
  <c r="S238" i="1"/>
  <c r="I247" i="1"/>
  <c r="I252" i="1"/>
  <c r="I2" i="2"/>
  <c r="F46" i="3"/>
  <c r="F51" i="3"/>
  <c r="F56" i="3"/>
  <c r="F61" i="3"/>
  <c r="S12" i="1"/>
  <c r="S70" i="1"/>
  <c r="L165" i="1"/>
  <c r="S165" i="1" s="1"/>
  <c r="S24" i="1"/>
  <c r="S79" i="1"/>
  <c r="S135" i="1"/>
  <c r="S207" i="1"/>
  <c r="S185" i="1"/>
  <c r="S215" i="1"/>
  <c r="F125" i="5"/>
  <c r="F130" i="5"/>
  <c r="F135" i="5"/>
  <c r="F140" i="5"/>
  <c r="S23" i="1"/>
  <c r="L173" i="1"/>
  <c r="S173" i="1" s="1"/>
  <c r="S191" i="1"/>
  <c r="L226" i="1"/>
  <c r="S226" i="1" s="1"/>
  <c r="S75" i="1"/>
  <c r="I243" i="1"/>
  <c r="F86" i="2"/>
  <c r="F91" i="2"/>
  <c r="F96" i="2"/>
  <c r="L188" i="1"/>
  <c r="S188" i="1" s="1"/>
  <c r="L222" i="1"/>
  <c r="S222" i="1" s="1"/>
  <c r="S71" i="1"/>
  <c r="F56" i="4"/>
  <c r="F61" i="4"/>
  <c r="F66" i="4"/>
  <c r="F71" i="4"/>
  <c r="F127" i="6"/>
  <c r="F132" i="6"/>
  <c r="F137" i="6"/>
  <c r="F47" i="3"/>
  <c r="F52" i="3"/>
  <c r="F57" i="3"/>
  <c r="F62" i="3"/>
  <c r="L69" i="1"/>
  <c r="S69" i="1" s="1"/>
  <c r="F126" i="5"/>
  <c r="F131" i="5"/>
  <c r="F136" i="5"/>
  <c r="I253" i="1"/>
  <c r="L65" i="1"/>
  <c r="S65" i="1" s="1"/>
  <c r="F87" i="2"/>
  <c r="F92" i="2"/>
  <c r="F97" i="2"/>
  <c r="L73" i="1"/>
  <c r="S73" i="1" s="1"/>
  <c r="L4" i="1"/>
  <c r="S4" i="1" s="1"/>
  <c r="L30" i="1"/>
  <c r="S30" i="1" s="1"/>
  <c r="L34" i="1"/>
  <c r="S34" i="1" s="1"/>
  <c r="L38" i="1"/>
  <c r="S38" i="1" s="1"/>
  <c r="L42" i="1"/>
  <c r="S42" i="1" s="1"/>
  <c r="L46" i="1"/>
  <c r="S46" i="1" s="1"/>
  <c r="L103" i="1"/>
  <c r="S103" i="1" s="1"/>
  <c r="L198" i="1"/>
  <c r="S198" i="1" s="1"/>
  <c r="L202" i="1"/>
  <c r="S202" i="1" s="1"/>
  <c r="L213" i="1"/>
  <c r="S213" i="1" s="1"/>
  <c r="L236" i="1"/>
  <c r="S236" i="1" s="1"/>
  <c r="I240" i="1"/>
  <c r="I244" i="1"/>
  <c r="F57" i="4"/>
  <c r="F62" i="4"/>
  <c r="F67" i="4"/>
  <c r="F72" i="4"/>
  <c r="F128" i="6"/>
  <c r="F133" i="6"/>
  <c r="F138" i="6"/>
  <c r="I248" i="1"/>
  <c r="L11" i="1"/>
  <c r="S11" i="1" s="1"/>
  <c r="L26" i="1"/>
  <c r="S26" i="1" s="1"/>
  <c r="L77" i="1"/>
  <c r="S77" i="1" s="1"/>
  <c r="L179" i="1"/>
  <c r="S179" i="1" s="1"/>
  <c r="L205" i="1"/>
  <c r="S205" i="1" s="1"/>
  <c r="L85" i="1"/>
  <c r="S85" i="1" s="1"/>
  <c r="L126" i="1"/>
  <c r="S126" i="1" s="1"/>
  <c r="L145" i="1"/>
  <c r="S145" i="1" s="1"/>
  <c r="L160" i="1"/>
  <c r="S160" i="1" s="1"/>
  <c r="I249" i="1"/>
  <c r="I254" i="1"/>
  <c r="F48" i="3"/>
  <c r="F53" i="3"/>
  <c r="F58" i="3"/>
  <c r="F127" i="5"/>
  <c r="F132" i="5"/>
  <c r="F137" i="5"/>
  <c r="L74" i="1"/>
  <c r="S74" i="1" s="1"/>
  <c r="F88" i="2"/>
  <c r="F93" i="2"/>
  <c r="F98" i="2"/>
  <c r="L78" i="1"/>
  <c r="S78" i="1" s="1"/>
  <c r="L229" i="1"/>
  <c r="S229" i="1" s="1"/>
  <c r="F58" i="4"/>
  <c r="F63" i="4"/>
  <c r="F68" i="4"/>
  <c r="F124" i="6"/>
  <c r="F129" i="6"/>
  <c r="F134" i="6"/>
  <c r="F139" i="6"/>
  <c r="L180" i="1"/>
  <c r="S180" i="1" s="1"/>
  <c r="L27" i="1"/>
  <c r="S27" i="1" s="1"/>
  <c r="L82" i="1"/>
  <c r="S82" i="1" s="1"/>
  <c r="L184" i="1"/>
  <c r="S184" i="1" s="1"/>
  <c r="L195" i="1"/>
  <c r="S195" i="1" s="1"/>
  <c r="L233" i="1"/>
  <c r="S233" i="1" s="1"/>
  <c r="I241" i="1"/>
  <c r="I245" i="1"/>
  <c r="I250" i="1"/>
  <c r="I255" i="1"/>
  <c r="F49" i="3"/>
  <c r="F54" i="3"/>
  <c r="F59" i="3"/>
  <c r="I2" i="4"/>
  <c r="F128" i="5"/>
  <c r="F133" i="5"/>
  <c r="F138" i="5"/>
  <c r="F84" i="2"/>
  <c r="F89" i="2"/>
  <c r="F94" i="2"/>
  <c r="L20" i="1"/>
  <c r="S20" i="1" s="1"/>
  <c r="F59" i="4"/>
  <c r="F64" i="4"/>
  <c r="I2" i="5"/>
  <c r="F125" i="6"/>
  <c r="F130" i="6"/>
  <c r="F135" i="6"/>
  <c r="F50" i="3"/>
  <c r="F55" i="3"/>
  <c r="L169" i="1"/>
  <c r="S169" i="1" s="1"/>
  <c r="L218" i="1"/>
  <c r="S218" i="1" s="1"/>
  <c r="I246" i="1"/>
  <c r="I251" i="1"/>
  <c r="I256" i="1"/>
  <c r="L2" i="1"/>
  <c r="S2" i="1" s="1"/>
  <c r="F124" i="5"/>
  <c r="F129" i="5"/>
  <c r="F134" i="5"/>
  <c r="F73" i="4" l="1"/>
  <c r="F63" i="3"/>
  <c r="F101" i="2"/>
  <c r="F141" i="6"/>
  <c r="L239" i="1"/>
  <c r="F14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 authorId="0" shapeId="0" xr:uid="{00000000-0006-0000-0000-000001000000}">
      <text>
        <r>
          <rPr>
            <sz val="10"/>
            <color rgb="FF000000"/>
            <rFont val="Arial"/>
            <scheme val="minor"/>
          </rPr>
          <t>======
ID#AAAAynbuVl8
    (2023-06-04 13:28:27)
Do not forget to add text without SDG goals
	-Nazlıcan Eroğlu</t>
        </r>
      </text>
    </comment>
  </commentList>
  <extLst>
    <ext xmlns:r="http://schemas.openxmlformats.org/officeDocument/2006/relationships" uri="GoogleSheetsCustomDataVersion2">
      <go:sheetsCustomData xmlns:go="http://customooxmlschemas.google.com/" r:id="rId1" roundtripDataSignature="AMtx7mhTy7bohg8CmdgilkpGlftV37GD/w=="/>
    </ext>
  </extLst>
</comments>
</file>

<file path=xl/sharedStrings.xml><?xml version="1.0" encoding="utf-8"?>
<sst xmlns="http://schemas.openxmlformats.org/spreadsheetml/2006/main" count="11093" uniqueCount="5408">
  <si>
    <t>doi</t>
  </si>
  <si>
    <t>text_id</t>
  </si>
  <si>
    <t>text</t>
  </si>
  <si>
    <t>sdg_tested</t>
  </si>
  <si>
    <t>labels_negative</t>
  </si>
  <si>
    <t>labels_positive</t>
  </si>
  <si>
    <t>agreement</t>
  </si>
  <si>
    <t>OSDG</t>
  </si>
  <si>
    <t>OSDG 1</t>
  </si>
  <si>
    <t>OSDG 2</t>
  </si>
  <si>
    <t>OSDG 3</t>
  </si>
  <si>
    <t>overlapOSDG</t>
  </si>
  <si>
    <t>Aurora</t>
  </si>
  <si>
    <t>overlapAurora</t>
  </si>
  <si>
    <t>ChatGPT (ada)</t>
  </si>
  <si>
    <t>SDG Prospector</t>
  </si>
  <si>
    <t>UNDesa</t>
  </si>
  <si>
    <t>overlapAda</t>
  </si>
  <si>
    <t>overlap</t>
  </si>
  <si>
    <t>CHATGPT?</t>
  </si>
  <si>
    <t>ChatGPT 3Turbo</t>
  </si>
  <si>
    <t>Type of document</t>
  </si>
  <si>
    <t>10.1787/5k424rdzj3bx-en</t>
  </si>
  <si>
    <t>201bac510c7a3df90a04436012f516cc</t>
  </si>
  <si>
    <t>Despite such initiatives, respondents noted that applications of genomics for stratified medicine delivery remain somewhat limited at present. However, they did mention some important innovations, notably in the field of cancer therapeutics, while national audits show an increase in the provision of novel drugs requiring companion diagnostics. Stratified medicine was seen as helping to address these problems by transforming understanding of the role of genetic variation in disease and enabling more accurate disease classification, diagnosis and targeting of drugs and other interventions.</t>
  </si>
  <si>
    <t>0</t>
  </si>
  <si>
    <t>3</t>
  </si>
  <si>
    <t>3, 8, 10</t>
  </si>
  <si>
    <t>10.1787/9789264119581-3-en</t>
  </si>
  <si>
    <t>03015c74e8d9d6836dc3b2ee91b26011</t>
  </si>
  <si>
    <t>It requires high-quality school leaders, committed staff and critical friends. Unless the system to recruit school leaders changes dramatically, Greek schools look poorly prepared to implement self-evaluation successfully and productively. External evaluation has achieved a much closer alignment with self-evaluation, partly due to its value for strengthening school autonomy.</t>
  </si>
  <si>
    <t>8</t>
  </si>
  <si>
    <t>4</t>
  </si>
  <si>
    <t>10.1787/9789264112322-7-en</t>
  </si>
  <si>
    <t>047d2257506769e27eced58a073efcf5</t>
  </si>
  <si>
    <t>Another TACIS project has recently established a National VET Development Centre. Georgia established a governmental intra-agency commission for social partnership in 2005, the parliament adopted a Law on vocational education, and activities were started to develop new educational programmes, pilot vocational guidance programmes and training of staff for the VET system. Azerbaijan started reforming its VET system in 2007, developing a State Programme to Develop Vocational Education for 2007-10 and adopting an Employment Strategy and Strategy Implementation Programme. Other projects involving international organisations are ongoing.</t>
  </si>
  <si>
    <t>17</t>
  </si>
  <si>
    <t>10.1787/9789264190658-11-en</t>
  </si>
  <si>
    <t>0a7fcdc3249a1f1a89cfd7998c28b3ee</t>
  </si>
  <si>
    <t>Appraisal-related training is also offered through school leader and supervisory officer associations as well as through web casts. Northern Ireland in the United Kingdom requires External Advisers to apply for annual reaccreditation to ensure they are informed about potential changes to the Performance Review and Staff Development Scheme and that they have the knowledge and competencies to provide helpful advice to governor reviewers. As very limited research, however, indicates, policy making in some contexts lacks attention towards the development of appraisal-related knowledge and competencies among evaluators and school leaders.</t>
  </si>
  <si>
    <t>16, 4</t>
  </si>
  <si>
    <t>4 (Quality Education)</t>
  </si>
  <si>
    <t>10.1787/059ce467-en</t>
  </si>
  <si>
    <t>0d559ebb457f90e0d70c3d2191cf2884</t>
  </si>
  <si>
    <t>Segregation can also occur at the school-level through schools circumventing mandated school choice practices by mainly advertising to certain groups of high-achieving students, as well as building schools in areas that are typically homogenous and high-achieving (Bohlmark, Holmlund and Lindahl, 2015(21]). Furthermore, many researchers conclude that “school choosers [students or parents/guardians] select schools on the basis of race, ethnicity, and class in addition to rational, objective measures of school quality” (Voyer, 2018[3ii), with immigr ant parents tending to choose schools for different reasons than native parents. Evidence on the criteria indicates that parents from a lower-income background prefer schools that are close to where they live (Allen, 2007,32], Reay and Allen, 1997,33]).</t>
  </si>
  <si>
    <t>10</t>
  </si>
  <si>
    <t>10.1787/9789264298781-en</t>
  </si>
  <si>
    <t>0ebb23e7b7fc269cdea3f351d1e28c85</t>
  </si>
  <si>
    <t>They can play an important role in keeping young people connected to the labour market or in education, thereby preventing the scarring effects arising from long-term unemployment, including those related to negative wage effects. The success of youth guarantees crucially depends upon the strength of underlying institutions (like the public employment service and the apprenticeship system) and coordination mechanisms between the various stakeholders. In countries where such institutions and mechanisms are not yet well-developed, the success of youth guarantees is likely to be limited.</t>
  </si>
  <si>
    <t>8, 4</t>
  </si>
  <si>
    <t>10.1787/aid/glance-2017-5-en</t>
  </si>
  <si>
    <t>1ef0b43a8cb5e84fa007004be53af149</t>
  </si>
  <si>
    <t>Box 2.7 highlights actions reported by the Democratic Republic of Congo, Cote d'Ivoire and Myanmar in the monitoring exercise. The framework law entrusted regulation to the Post and Telecommunication Regulatory Authority of Congo. In 2009, the DRC adopted a sectoral policy: the Development of the Telecommunications and ICT Sector Strategy in the DRC.</t>
  </si>
  <si>
    <t>16</t>
  </si>
  <si>
    <t>9</t>
  </si>
  <si>
    <t>1 (No Poverty) and 3 (Good Health and Well-being)</t>
  </si>
  <si>
    <t>10.1787/9789264235120-5-en</t>
  </si>
  <si>
    <t>1fc0ef7c7f3961aead2cae3988be1615</t>
  </si>
  <si>
    <t>Arellano and Bond (1991) show that, in particular, consistent estimates require the absence of serial correlation in the error term. Accordingly, they provide a test of autocorrelation in the residuals, i.e. a test that the differenced error terms are not second-order serially correlated. Hence, taking first differences eliminates most of the variation in the data, and implies that the lagged levels of the explanatory variables are weak instruments for the variables in differences giving rise to large biases and imprecision (see e.g. Blundell and Bond, 1998, Bond et al.,</t>
  </si>
  <si>
    <t>1</t>
  </si>
  <si>
    <t>10.18356/5be883c5-en</t>
  </si>
  <si>
    <t>281769887a8727d0d18ece4e2b3958f1</t>
  </si>
  <si>
    <t>But the promise of these growth paths will be challenged by a low-road distribution of social reproduction. Diagonal movements in Table 5-1 involve changing both the supply and demand regimes, seemingly a more challenging prospect but one that is facilitated by the role of care in both growth and the distribution of social reproduction. A globalizing developing economy that seeks to protect its citizens from the volatility of global integration by implementing social insurance may simply exchange time squeeze for wage squeeze, thereby continuing to struggle with finding a sustainable path for growth and development.</t>
  </si>
  <si>
    <t>8, 10</t>
  </si>
  <si>
    <t>5</t>
  </si>
  <si>
    <t>Goal 14: Life Below Water (specifically Target 14.1: Reduce marine pollution)
 Goal 6: Clean Water and Sanitation (related to reducing pollution that harms water quality and aquatic life)</t>
  </si>
  <si>
    <t>10.30875/717fbf8e-en</t>
  </si>
  <si>
    <t>309a7ed8fb433468841c9af6a5153981</t>
  </si>
  <si>
    <t>This included two main waves of trade liberalization, one in the 1990s and a second in the 2000s (Coello at al., The first wave lasted From the initial opening of the country until approximately 2001 and foresaw the total abolition of trade licences and the removal of most quantitative restrictions (Thanh and Duong, 2009). The second wave—still ongoing—includes the full involvement of the country in the global network of reciprocal trade agreements (both multilateral, WTO accession in January 2007, and bilateral, such as agreements signed with the United States in 2001 as well as FTA negotiations with the EU concluded in 2016). Empirical analyses consistently highlight the increased importance of international trade in the Vietnamese economy as well as the positive correlation between trade liberalization, growth and poverty reduction.</t>
  </si>
  <si>
    <t>2, 15.</t>
  </si>
  <si>
    <t>10.1787/9789264267817-6-en</t>
  </si>
  <si>
    <t>314a60b2f73efd4cf2f9dcd6200dacd4</t>
  </si>
  <si>
    <t>Relatively new products in Morelos include: Jatropha seeds from which biodiesel can be produced from its inedible oil, fruit such as figs, grains such as triticale (hybrid of wheat and tye) used for the production of animal feed, cucumbers, fine herbs for food consumption, and plants with special health properties, such as stevia and neem. These may be produced as the primary crop on a farm or may be produced as a supplementary source of income. Aquaculture is another activity that is being supported and shows favourable prospects for export.</t>
  </si>
  <si>
    <t>7</t>
  </si>
  <si>
    <t>2</t>
  </si>
  <si>
    <t>11</t>
  </si>
  <si>
    <t>10.18356/b9c917b5-en</t>
  </si>
  <si>
    <t>3610edac4ef627d410f42230afa86413</t>
  </si>
  <si>
    <t>Although there are superficial attributes in common, such as large populations covering substantial geographical areas, regional diversity, relatively high rates of growth over the recent period and so on, the institutional conditions in the two economies remain very different. India was a traditional “mixed” developing economy with significant private sector participation (including a large private corporate sector) from Independence onwards, and even during the “dirigiste” period, the emphasis was predominantly on the regulation of private capital. Indeed, one of the problems of the so-called “planned economy” in India was the inability of the state to make the private sector behave in ways that fit in with the plan allocations of the state, leading to mismatches between production and private demand as well as periodic macroeconomic imbalances.</t>
  </si>
  <si>
    <t>10.1787/9789264084728-10-en</t>
  </si>
  <si>
    <t>37a39724f7a0de2f45439f67bc7e2421</t>
  </si>
  <si>
    <t>Note too that this relationship is not static: the point at which global competition bites will depend on the future upgrading of international - especially Chinese - industry and the skill composition of trade.16 An empirical analysis of the links between globalisation and inequality found that trade globalisation and export growth since 1990 have tended to decrease inequality in most countries, while financial globalisation and technological progress have both tended in the opposite direction (IMF, 2007). The duality of labour markets, particularly those of the Asian giants, is a case in point. In both India and China there is substantial inequality in incomes between rural and urban workers.</t>
  </si>
  <si>
    <t>10, 1</t>
  </si>
  <si>
    <t>10.18356/cac203b4-en</t>
  </si>
  <si>
    <t>3c77916d8fbccebb76eda0233ef1ffa5</t>
  </si>
  <si>
    <t>Children of mothers with secondary education or higher are twice as likely to survive beyond age 5 compared to those whose mothers have no education. Improvements in women’s education explained half of the reduction in child deaths between 1990 and 2009. A child born to a mother who can read is 50 per cent more likely to survive past age 5.</t>
  </si>
  <si>
    <t>10.18356/3f10390a-en</t>
  </si>
  <si>
    <t>559d41576222855a7b401b305d60b7d8</t>
  </si>
  <si>
    <t>This group and the 45 to 59 group contribute most to earnings inequality. Lastly, employed people aged 60 and over contribute an average of 12% of inequality, whereas they represent only 9% of those in work (see figure 1.17). These problems create feelings of uncertainty and unease among working people, particularly those who have unstable and informal jobs, possess less human capital, are in a worse socioeconomic situation and live in countries affected by severe structural heterogeneity .</t>
  </si>
  <si>
    <t>10, 8, 1</t>
  </si>
  <si>
    <t>10.18356/d8cfcf9c-en</t>
  </si>
  <si>
    <t>5a81040e22824fb6248c5cf9b4e4b010</t>
  </si>
  <si>
    <t>This low level of irrigation results in not only lower, but also more unstable, yield levels. The share of agricultural land that is irrigated (34.6 per cent) is more than double the proportion in ODCs and developed countries (chart 2.9B). It is, however, more in line with the regional average. The proportion of agricultural land that is equipped for irrigation in the non-LDC developing countries of Asia is 40.3 per cent, which is also the highest rate among the regional subgroups of ODCs.</t>
  </si>
  <si>
    <t>SDG 14: Life Below Water (dealing with maritime trafficking)</t>
  </si>
  <si>
    <t>10.1787/5k4c9kwfdx8r-en</t>
  </si>
  <si>
    <t>68192cda9bd32d8556485c15b9a513e8</t>
  </si>
  <si>
    <t>In African countries, multiple road blocks cause significant delays and offer rent seeking opportunities18. Until recently institutional, regulatory and procedural measures, generally grouped under the label of trade facilitation used to receive less attention in assistance projects than infrastructure. Aid for trade facilitation represented only 0.46% of total disbursements in 2009, or 0.48% of total disbursements on average during 2006-09 (OECD Aid for Trade at a Glance, 2011).</t>
  </si>
  <si>
    <t>10.18356/6e237bee-en</t>
  </si>
  <si>
    <t>7e03144745568e51ad909c3a280eead0</t>
  </si>
  <si>
    <t>When soils are exhausted, this allows the growth of certain weeds. A practice similar to this has been described in a part of south-western Nigeria to raise shade-tolerant crops such as Dioscorea spp and cocoyam in, essentially, a permanent forest setting (Adesina, 1988). In addition to the fact that agroforestry techniques can be perfected to cope with the new conditions that are anticipated in a drier climate and with a higher population density, they lead to an increase in the amount of organic matter in the soil, thereby improving agricultural productivity and reducing the pressure exerted on forests.</t>
  </si>
  <si>
    <t>13, 15</t>
  </si>
  <si>
    <t>10.18356/c607b535-en</t>
  </si>
  <si>
    <t>80975a50925ae25f6c1dece5cffce578</t>
  </si>
  <si>
    <t>The rains ore disappointing us: dynomic vulnerability ond odoplotion to multiple stressors in the Afram Ploins, Ghono. Mitigation and Adaptation Strategies for Globol Chonge 14: 317-337. Regional Environmental Chonge, 10(2): 157-168, W. loube, B. Schroven ond M. Awo. Smallholder odoplotion to climote chonge: Dynamics ond limits in Northern Ghono, Climate Chonge, 111 (3-4): 753-774, Tombo ond Abdouloye, 2013 (see note 72). Adoptalion, odcplive copocily ond vulnerability.</t>
  </si>
  <si>
    <t>13</t>
  </si>
  <si>
    <t>10.1787/9789264191761-en</t>
  </si>
  <si>
    <t>91d6cfa245a1b88c87afd4a4d36aa4ff</t>
  </si>
  <si>
    <t>Unlike the MPS, which is “financed” by consumers of agricultural commodities, this support originates from taxpayers. Budgetary transfers are an increasing source of the overall support to producers in Kazakhstan (Figure 2.25). The complexity of budgetary flows in Kazakhstan was discussed in Section 2.1 and illustrated in Figure 2.3 (section on financial arrangements for administering policy).</t>
  </si>
  <si>
    <t>10.1787/9789264168060-8-en</t>
  </si>
  <si>
    <t>9b014ba9cb4b7811b8a889de81dfabaa</t>
  </si>
  <si>
    <t>Roughly 25% of the Baltic Sea’s nitrogen load originates from airborne sources (Chapter 2.3). Climate change may present a further challenge because precipitation is projected to increase, especially in the northern part of the Baltic Sea catchment area, which may, in combination with increasing winter temperatures, lead to increased winter runoff and leaching of nutrients. Furthermore, an increase in water temperatures will make benthic communities more vulnerable to eutrophication and hypoxia (Box 2.4). Policy responses to climate change, however, may limit the impacts of climate change. Thus, the net effect of climate change and climate policy for the Baltic Sea are not easily judged, especially as the relative abatement costs across different countries are also likely to change under these circumstances. There are no internationally common policy instruments designed with the particular purpose to reduce eutrophication in the Baltic Sea (Elofsson, 2010).</t>
  </si>
  <si>
    <t>13, 14</t>
  </si>
  <si>
    <t>14</t>
  </si>
  <si>
    <t>6</t>
  </si>
  <si>
    <t>13 (Climate Action)</t>
  </si>
  <si>
    <t>10.14217/9781848599642-7-en</t>
  </si>
  <si>
    <t>a7f01460c650020a653f462d57eb0381</t>
  </si>
  <si>
    <t>Generally, the period from 2000 to 2007 was a time of economic growth and macroeconomic stability, which allowed governments the fiscal and policy space to enable progress. It was even posited as the era that ended ‘boom and bust’, referred to as the ‘Great Moderation. Most commentators were therefore caught severely off guard after 2007.</t>
  </si>
  <si>
    <t>12 (Responsible Consumption and Production) and 17 (Partnerships for the Goals).</t>
  </si>
  <si>
    <t>10.18356/24485d89-en</t>
  </si>
  <si>
    <t>b261ffb1d6395def8a638248ec302f1e</t>
  </si>
  <si>
    <t>Their report on a road map to improve the quality and availability of crime statistics at the national and international levels (E/CN.3/2013/11) was welcomed by the Statistical Commission, and the activities presented in the road map were supported. This may in part be due to the substantial investment of resources required to keep a person in prison and to maintain an effective criminal justice system. Those incarcerated in overcrowded prisons are at far greater risk of violence and communicating or catching diseases, which can, in turn, be passed back into the wider community. Furthermore, the individuals held and not yet proven to be guilty may lose their jobs, their homes and their ability to provide for their families. In Asia and the Pacific, Bangladesh, India and the Philippines are particularly affected, with occupancy rates ranging from around 125 per cent of capacity to 300 per cent of capacity, and pretrial detention rates above 60 per cent of all prisoners. It is often more expensive for the State to keep someone in prison than for a parent to send a child to an elite private school, and pressure for scarce government resources combined with voter apathy towards prisoners may partly explain the lack of investment in adequate facilities.</t>
  </si>
  <si>
    <t>10.18356/dcd2f275-en</t>
  </si>
  <si>
    <t>c2255dd24f98be4d2d32ae6cf7fd0e84</t>
  </si>
  <si>
    <t>Again, women have borne the heaviest brunt of these risks. The digital divide is a manifestation of deeply unequal societies and of policy failure. Globally, action on developing and effecting requisite policies to address the aforementioned challenges is stalling. If half of the world’s population has yet to gain access to what can be dubbed “enabling technologies”, as discussed above, how, then, will new technologies benefit them?</t>
  </si>
  <si>
    <t>10.1590/S1413-81232013000800018</t>
  </si>
  <si>
    <t>df5ac53bb4e2238d69eb7a85c98d6953</t>
  </si>
  <si>
    <t>This paper analyzes the bond as a strategy for practices of care in public health policies. The analysis was structured around the Foucauldian tools of truth and forms of government that constitute policies of subjectivation. The discussion surrounds the correlation between the National Policy of Primary Health Care and other documents of public policies as part of this approach that makes it possible to consider the articulation of the bond with practices of care. This reflection has considered the bond as a focus of experience constituted by the correlation between formation of knowledge, normativity of behaviors and forms of subjectivation with regard to a pragmatic of the subjects in their different modalities of relationship with themselves.</t>
  </si>
  <si>
    <t>10.18356/faf8a648-en</t>
  </si>
  <si>
    <t>e86113bf51a0aed83b8d3e3ad0bf385d</t>
  </si>
  <si>
    <t>The key governance bodies of this systemic response are governments rather than the private sector. Policy initially was a response to comply with international standards for marine safety and pollution prevention, but it has matured into a strategic vision for how the maritime system can provide multiple green development opportunities. The sector accounts for more than 10 per cent of Mauritian GDP, and its constituent subsectors—of which tourism and hospitality are the most important—span a range of sectors, including fishing, transport, agriculture and services (figure 6.4). The maritime sector provides many jobs and is an important driver of inclusive development. They cover aspects such as design specifications for oil tankers and carriage of cargoes, including dangerous goods.</t>
  </si>
  <si>
    <t>8, 14, 16</t>
  </si>
  <si>
    <t>10.18356/5e60d4be-en</t>
  </si>
  <si>
    <t>ea3c7154e3fd84c3e502a9219b2e3cc8</t>
  </si>
  <si>
    <t>However, it does not include information on when licences are applied for (while providing the date of issue), nor on the reasons for and conditions on the numerous licence transfers. There is also a problem at present with accessing the area covered by petroleum licences in the Ministry of Mining and Heavy Industry database. In addition, the Ministry of Environment and Tourism is not providing the most recent data on receipts to its special fund for mining rehabilitation, arguing that this is not permitted by banking legislation. Further, though licence holders provide information to the EITI, they are often unwilling to present the same information on their own websites, thus reducing transparency.</t>
  </si>
  <si>
    <t>10.18356/2640b601-en</t>
  </si>
  <si>
    <t>01bf859afb596b5679c13eee9036d8d7</t>
  </si>
  <si>
    <t>First introduced commercially in 1958, up-scaling potential was largely saturated in 1969 with the Boeing 747 (see Figure 3.2). During the formative phase, technologies are repeatedly and iteratively tested, modified, improved, reduced in cost, and adapted to market demands. This often takes place in market niches that offer some protection from competitive pressures (Kemp et al.,</t>
  </si>
  <si>
    <t>0.111111111</t>
  </si>
  <si>
    <t>10.18356/3fe10a08-en</t>
  </si>
  <si>
    <t>030d5f61f288404bc82d3a9106e7ae9d</t>
  </si>
  <si>
    <t>The deteriorating current account situation has left the countries with lower reserves to fall back on in the event of additional external shocks to exports and capital inflows. Owing to global uncertainties, exports contracted in 2012. Weak external demand affected exports of engineering goods, gems and jewellery, textiles and petroleum products, while imports continued to remain at a high level due to high prices for crude oil, gold and silver.</t>
  </si>
  <si>
    <t>10.18356/3dd278d2-en</t>
  </si>
  <si>
    <t>0e0abbf7d56973b3369880cf465f4cea</t>
  </si>
  <si>
    <t>Agricultural production for processed and formally marketed food is highly concentrated. A secure institutional framework is critical to keep transaction costs low, lower barriers to entry, and provide certainty on the ties between farmers and agri-businesses (Sautier et al., Housing is a major source of wealth creation and savings, with investments accounting for 6 per cent of GDP, and for each house built, five jobs can be created (World Bank, 2015).</t>
  </si>
  <si>
    <t>10.1787/09ba747a-en</t>
  </si>
  <si>
    <t>0f94af91eeabd187175c3a6211f81ce4</t>
  </si>
  <si>
    <t>Recent research (Flues and Thomas. Taxes on heating fuel and electricity tend to be regressive. By contrast, as a percentage of current spending, taxes on transport fuels tend to be progressive in the lower half of the income distribution, reflecting the lower rate of vehicle ownership among poor households.</t>
  </si>
  <si>
    <t>1, 8, 10</t>
  </si>
  <si>
    <t>10.18356/bc5ec3da-en</t>
  </si>
  <si>
    <t>108fb03d4f75146a5fdc7aa171751c91</t>
  </si>
  <si>
    <t>The Constitution (72nd Amendment) Act, 1992, prescribes two new institutions to regulate the flow of funding to municipalities. One new institution is the Central Finance Commission, which both suggests new taxation and financial policies that the states can apply to the municipalities under their sway, but under the new arrangements since 1992, the Governor of a state is required set up a finance commission to review the local system, to propose new taxes, and to govern grants in aid to municipalities from the consolidated funds of the state.37 in spite of these constitutional requirements, results have been limited. With only 1.1 percent of GDP, municipal expenditures in India compare very unfavourably with OECD countries, but even with other BRICS countries such as Brazil, Russia and South Africa.</t>
  </si>
  <si>
    <t>10.1787/7a1f7b89-en</t>
  </si>
  <si>
    <t>10e069a3b80f41df3f63862ffa905893</t>
  </si>
  <si>
    <t>In most (temporary) initiatives reviewed here, much of the risk is borne by the contracting public agency or authority. While there may be some debate on just how profitable different ride service models are, the services they provide in conjunction with public transport options remains a minuscule part of their overall costs. In some cases operators do invest in dedicated services and facilities as Lyft has done in order to provide or pay for call centres. These costs are covered by the ride services.</t>
  </si>
  <si>
    <t>7 (Affordable and Clean Energy)</t>
  </si>
  <si>
    <t>10.1787/9789264236813-6-en</t>
  </si>
  <si>
    <t>11a80804ded20cb01fcd55057428c0f4</t>
  </si>
  <si>
    <t>For example, REDD+ (Reduction in Emissions from Deforestation and forest Degradation) is a framework through which developing countries are rewarded financially for forest protection actions which lead to a measured decrease in the conversion of forests to other land uses. The program now also includes the role of conservation, sustainable management of forests and the enhancement of forest carbon stocks in developing countries. Financial incentives are not yet compelling enough to drive forest-friendly development in a number of countries, however.</t>
  </si>
  <si>
    <t>15</t>
  </si>
  <si>
    <t>5 - Gender Equality</t>
  </si>
  <si>
    <t>10.1787/9789264268791-5-en</t>
  </si>
  <si>
    <t>12bb191df05ae3c787502938b6fcfa46</t>
  </si>
  <si>
    <t>But, when a change in land use is desired then these regulations come into effect and the proposed new use may, or may not, be compatible with the regulations. In France, in every instance the landowner has to apply to the commune for permission to alter the use. Because land use plans in France are statutory they are subject to all the usual due process requirements applicable to any law'.</t>
  </si>
  <si>
    <t>10.18356/7d5576e0-en</t>
  </si>
  <si>
    <t>133ad69beab2831845c2eefd83d6dba2</t>
  </si>
  <si>
    <t>For details, see paragraphs 1-9 and 61-106 of the judgment. At that time, generic manufacturers in order to market their products in the EU needed an originator reference product. After the withdrawal of regulatory approval for the capsule version of Losec, generic manufacturers would no longer be able to market their generic copies of these capsules. Parallel importers of Losec capsules would equally be barred from marketing those.</t>
  </si>
  <si>
    <t>4 - Quality Education</t>
  </si>
  <si>
    <t>10.1787/9789264246744-5-en</t>
  </si>
  <si>
    <t>18c39777d06416f4b8637b3dd7507dd4</t>
  </si>
  <si>
    <t>These challenges have been analysed in more depth in the OECD Guidelines for Cost-effective Agri-environmental Measures, with several recommendations that are sufficiently general to apply to the domain of flood risk mitigation (OECD, 2010b). Uncertainty in outcome is certainly undesirable for objectives such as bird conservation, but becomes socially unacceptable when it is about flood risks that can cause huge damages in cities, as well as injuries and loss of life. This may appear to give the advantage to structural measures which, despite their limitations and defaults, could offer more safety.</t>
  </si>
  <si>
    <t>10.18356/0dfb1dfb-en</t>
  </si>
  <si>
    <t>1a534bd15e8e0cdd244f3e7353ba4fd5</t>
  </si>
  <si>
    <t>Yale School of Forestry &amp; Environmental Studies Bulletin. Available at: http://www.cbssvrr.rn/ middle.files/oaol.htm. Central Organization for Statistics in Iraq. Ihsu Dam and HEPP Project Update Resettlement Action Plan IFinal Report! .Published by the Ministry of Energy and Natural Resources in Turkey. Satt-Alfected Soils and Their Management.</t>
  </si>
  <si>
    <t>10.14217/c295c5f3-en</t>
  </si>
  <si>
    <t>1a5cf4c0e9e938971f6610b365d01457</t>
  </si>
  <si>
    <t>Further, EU employment law requires that EU DWF crew receive two months of paid holiday—including transfers— for each four months of work onboard .8 EU DWF crew also receive several days of holiday when the fish is offloaded, whereas crew on Filipino and Taiwanese boats often do the stevedoring themselves (ibid.). This heterogeneity in part contributes to the complexity of analysing the potential implications of proposed fisheries subsidies disciplines at the WTO. First, it is difficult to identify and prove a 'trade distortion' for fish products since the same species normally fetch widely different prices because of complex quality and market differentials. Second, the WTO's analytical emphasis on exchange/ trade means subsidies are defined mainly in terms of export distortions, which the Agreement on Subsidies and Countervailing Measures (ASCM) suggests should be assessed by examining negative trade effects such as market share or prices in an export market.</t>
  </si>
  <si>
    <t>10.1787/rev/fish/pol-2009-27-en</t>
  </si>
  <si>
    <t>1becaec2af7ebc574e64116ccb7703f0</t>
  </si>
  <si>
    <t>The total first-hand value was slightly higher in 2007 compared to 2006. At the same time, fuel and lubrication oil costs increased. At this point of time it is, therefore, difficult to estimate the results for 2007. More details are available on the Norwegian Directorate of Fisheries website (luiow./isfeeridir.no).</t>
  </si>
  <si>
    <t>10.6027/857c81f8-en</t>
  </si>
  <si>
    <t>22af5a9bb1c30e4d46c521651b160a0a</t>
  </si>
  <si>
    <t>Despite vast changes, the Norwegian Structural Quota System kept a strong focus on regional distribution and this was also partly the ambitions with the Swedish introduction of market mechanisms in 2009 and 2017. The latter example, including Finland in 2017, can, perhaps, be seen as part of an emerging third phase where different objectives are increasingly balanced through regulated quota markets and the complimenting management instruments. Recent changes to the Danish, Icelandic, Faroese and perhaps soon also the Greenlandic systems also point in this direction - a "softening" of market mechanisms. This makes sense since most of the introductions of transferable quotas have been concerned with improving the economic situation in the sector.</t>
  </si>
  <si>
    <t>10.18356/46a5795c-en</t>
  </si>
  <si>
    <t>24274309f50d0fb2a90cf25ca20f7f8a</t>
  </si>
  <si>
    <t>When using establishment survey data, due care should be taken to ensure adequate geographic and industry coverage. Administrative record data from medical insurance schemes can provide up-to-date and comprehensive information to calculate the numerator for this indicator. However, the availability and quality of such data vary across countries, and across schemes within countries.</t>
  </si>
  <si>
    <t>10.1787/9789264124523-6-en</t>
  </si>
  <si>
    <t>2768b33cff8ed2b68ef380e556591b15</t>
  </si>
  <si>
    <t>Furthermore, some countries also have so-called “club houses” offering prevocational training and transitional employment programmes as well as other psychosocial interventions (Rosen and Barfoot, 2001). The underlying rationale of such programmes is that clients are in need of a stepwise approach to employment, with clients needing some training in a safe environment to reach their goals. One problem of prevocational training - which normally yields substantial positive effects in a supporting environment - is that these positive effects are hard to replicate in non-sheltered environments.</t>
  </si>
  <si>
    <t>10.1787/5k4c0vtwpttj-en</t>
  </si>
  <si>
    <t>33eb64e05e7c233e6fc6950ec4ca47b2</t>
  </si>
  <si>
    <t>The 2011 Budget also included measures to improve teacher quality. These reforms go in the right direction but may take time to deliver benefits and should therefore be monitored closely. On-the-job training helps students acquire the skills required by employers. In this area, the Swedish system lacks flexibility and co-operation between schools on the one hand, and employer and labour market institutions on the other hand.</t>
  </si>
  <si>
    <t>10.18356/1c11fde8-en</t>
  </si>
  <si>
    <t>383e52ea026e6c3c2913c9bf5ad71fe6</t>
  </si>
  <si>
    <t>In terms of maritime trafficking, remote coastal areas of Honduras and parts of northern Nicaragua are also used. Once offloaded, shipments are moved further north by air.28 In Nicaragua, most cocaine is seized in remote, underpopulated and isolated areas along the Atlantic coast. Drug trafficking by sea remains a major problem in Central America and the Caribbean. In addition, light aircraft operating from clandestine airstrips in remote areas of South America are increasingly being used to transport cocaine.</t>
  </si>
  <si>
    <t>10.1787/9789264088726-15-en</t>
  </si>
  <si>
    <t>3e3612938ae0664497910370e72e2256</t>
  </si>
  <si>
    <t>If the nitrogen removal was fixed at USD 10 per kg, this would represent a NTC of USD 357 504, if it was fixed at USD 30 per kg, this would represent a NTC of USD 1 072 512. The same could be applied to another key nutrient, phosphorus. With an average of 0.04% phosphorus content in FW kelp tissues, 4.09 tonnes of phopshorus would be removed per year. With a value of USD 4 per kg removed (Chopin etal.,</t>
  </si>
  <si>
    <t>10.1787/c73325d9-en</t>
  </si>
  <si>
    <t>3f61e7ffef358759cc3d81b1ca0cc539</t>
  </si>
  <si>
    <t>That suggests the need for appropriate integration of medium-term strategies and sustainability objectives into the plans for all infrastructure projects. An excise tax on plastic bags is planned and w'ould indeed contribute to reduce waste and marine pollution. Introducing a deposit and collection scheme for water bottles would reduce plastic pollution.</t>
  </si>
  <si>
    <t>11, 12</t>
  </si>
  <si>
    <t>10.1787/eco/surveys-isr-2013-5-en</t>
  </si>
  <si>
    <t>4e4c31ef0d6d4221bf9cab8744c8c954</t>
  </si>
  <si>
    <t>Averages over the periods 2006-10 and 2001-05 were used for expenditure to capture its effects on performance and smooth its developments. Potential gains are measured if efficiency in a country were to be raised to the level implied by the estimated efficiency frontier while holding inputs constant and under the assumption of non-increasing returns to scale. Healthy competition should be encouraged, financing systems need to offer the right incentives, and better monitoring of the efficiency and quality of frontline services is required.</t>
  </si>
  <si>
    <t>10.1787/5k912j389bf0-en</t>
  </si>
  <si>
    <t>522801414d5d983e2d78044623b8aadf</t>
  </si>
  <si>
    <t>All monetary' amounts are expressed in 2010 constant dollars. Model results were found to be within the ranges reported in the literature and in conformance with the theoretical expectation that small firms would have a more elastic demand for health insurance than would larger firms. Sensitivity analysis, where different combinations of potential covariates were used to estimate firm utility, was undertaken and the base case model specification was determined to be the most appropriate. A sensitivity analysis was undertaken where the probability of offering a new insurance option (one of the options available through the new insurance exchanges) estimated from the model was adjusted downward to match other estimates in the literature.</t>
  </si>
  <si>
    <t>10.1080/10691898.2016.1190190</t>
  </si>
  <si>
    <t>7655d639460cd74ecd3df13fd6909b04</t>
  </si>
  <si>
    <t>ABSTRACTThere has been a recent emergence of scholarship on the use of fun in the college statistics classroom, with at least 20 modalities identified. While there have been randomized experiments that suggest that fun can enhance student achievement or attitudes in statistics, these studies have generally been limited to one particular fun modality or have not been limited to the discipline of statistics. To address the efficacy of fun items in teaching statistics, a student-randomized experiment was designed to assess how specific items of fun may cause changes in statistical anxiety and learning statistics content. This experiment was conducted at two institutions of higher education with different and diverse student populations. Findings include a significant increase in correct responses to questions among students who were assigned online content with a song insert compared with those assigned content alone.</t>
  </si>
  <si>
    <t>10.1080/13698230.2012.757917</t>
  </si>
  <si>
    <t>8030fe9ba91032305f46e168ca1219b6</t>
  </si>
  <si>
    <t>Amartya Sen’s comparative approach to justice makes clear that notions of justice are shaped by human agency and experience, and both his focus on the ‘internal view’ of well-being that emphasizes suffering as a central feature of illness and his recognition that social and cultural factors shape perceived injustice are critical to this approach. However, Sen questionably depicts the contributions of anthropological research to this project as limited to ‘the sensory dimension of ill-health.’ Focusing on mental health in the context of global justice, I argue that Sen’s treatise on justice can be refined through an ethnographic method that synchronizes attention to (1) cultural knowledge and social relations in ecological settings, (2) fundamental human needs, and (3) levels of analytic specificity involving situations, categories, and events. This method integrates analysis of internal phenomenology and external constraints of political economy and ideology. To demonstrate I discuss three cases involving...</t>
  </si>
  <si>
    <t>3 (Good Health and Well-being)</t>
  </si>
  <si>
    <t>10.1787/5k483jn5j1lv-en</t>
  </si>
  <si>
    <t>861a903bf623d4873b2e27e84775ea64</t>
  </si>
  <si>
    <t>In moving towards green growth such frameworks should where applicable be aligned. However, in recent years the term "accounting" has also been applied to non-financial aspects. Corporate accounting can be defined as the identification, collection, estimation, analysis, internal and external reporting, of economic, social and environmental effects and impacts to provide accountability to stakeholders on strategy, actions and performance and to support internal and external decision-making.</t>
  </si>
  <si>
    <t>12</t>
  </si>
  <si>
    <t>10.18356/4413a3e2-en</t>
  </si>
  <si>
    <t>052437fa668fe556fbadd1ae88a2eb11</t>
  </si>
  <si>
    <t>Business participants in UNGC make a commitment to make the Global Compact’s ten principles part of their business strategies and their day-to-day operations. At the same time, companies are required to issue an annual Communication on Progress (COP), a public disclosure to stakeholders (e.g. investors, consumers, civil society, Governments, etc.) Ten Principles: Human Rights Principle 1: Businesses should support and respect the protection of internationally proclaimed human rights, and Principle 2: make sure that they are not complicit in human rights abuses. Labour Principle 3: Businesses should uphold the freedom of association and the effective recognition of the right to collective bargaining, Principle 4: the elimination of all forms of forced and compulsory labour, Principle 5: the effective abolition of child labour, and Principle 6: the elimination of discrimination in respect of employment and occupation.</t>
  </si>
  <si>
    <t>0.2</t>
  </si>
  <si>
    <t>10.30875/5bd1cd2e-en</t>
  </si>
  <si>
    <t>0c034812334fb793e8e07b66cab48f0c</t>
  </si>
  <si>
    <t>A number of other Decisions encourage Parties to report on support efforts, including in the context of the framework for capacity building in developing countries (e.g. Decision 2/CP. Table 1 provides an overview of reporting requirements on technology and capacity-building support provided to non-Annex I countries. See also Box 1, which addresses the use of the terms technology transfer and capacity building in the UNFCCC context (see Section 1), and Annex 1, which provides an overview of Annex II country reporting in these areas to date.</t>
  </si>
  <si>
    <t>10.1787/5kg20639kgkj-en</t>
  </si>
  <si>
    <t>1f9e732f258eb1dfd607cf4f0aa12bf3</t>
  </si>
  <si>
    <t>It emphasises the importance of designing and implementing effective systems for helping young people make good linkages between their education choices and their potential employment options. This ranges from creating opportunities for stimulating a young person’s imagination on different career possibilities to providing specific guidance about the importance of STEM studies for opening up careers in the new green economy. Good linkages of this type are influential in motivating learning in schools and contribute to producing school leavers who have the skills needed by industry for employment growth.</t>
  </si>
  <si>
    <t>10.18356/bcf52e9f-en</t>
  </si>
  <si>
    <t>3762a6b97885dbb80d84d8ad3b3e6b39</t>
  </si>
  <si>
    <t>While these levies do yield state revenue they have failed in the past to influence the behaviour of economic actors to a significant extent, due to low rates, too many exemptions and poor monitoring and enforcement (Mehling, 2008). In the first instance, the lower end of each tax band was implemented, giving policymakers flexibility to increase the tax in response to changing circumstances. The National Assembly Standing Committee, the body responsible for setting tax rates and subsequently agreeing changes, can raise the tax without a repeated legislative process. However, computer-generated equilibrium (CGE) modelling in 2014 of the impact of EPT compared to a business-as-usual scenario suggests that carbon dioxide emissions were curbed by about 2 million metric tons in 2012 and 2013, or a decrease of about 1.7 per cent on business as usual (Huong, 2014).</t>
  </si>
  <si>
    <t>10.30875/423532ad-en</t>
  </si>
  <si>
    <t>38d0d962df5e4303563c512a9c74e85d</t>
  </si>
  <si>
    <t>Table C.1 gives regional information on the time and costs spent in procedural compliance for both exports and imports. A general trend is that the poorer the region, the higher is the time spent in compliance and cost of compliance at the border. Sub-Saharan Africa has the highest cost and time spent in compliance of all regions covered in the table.</t>
  </si>
  <si>
    <t>11.1002/pub/807b3f08-48bc40b1-en</t>
  </si>
  <si>
    <t>43db05d16c51cafb451321dbca30d967</t>
  </si>
  <si>
    <t>This huge increase alone speaks of amazing achievements in terms of ICT access and bridging the digital divide. This interpretation, however, would be very narrow as the factors leading to ICT access are bound to interact with the environments in which they operate. In this case, a critical analysis of mobile subscriptions by level of development should trigger alarm bells as the sharp increase in ICT access is inordinately skewed towards developing countries as illustrated in figure 9.2.</t>
  </si>
  <si>
    <t>4bff79726aca8701c6ca947a353f8a39</t>
  </si>
  <si>
    <t>Trade tends to raise incomes and welfare in all countries independent of where their comparative advantages lie. Moreover, many determinants of trade patterns are outside the reach of policy (e.g. geography) or the outcome of region-specific preferences (e.g. towards privacy). Hence, even if regulation can influence comparative advantage, it is not optimal to strive for a comparative advantage in a particular sector but rather to take comparative advantage as given and create an environment where this advantage can thrive.</t>
  </si>
  <si>
    <t>10.1787/eco/studies-2012-5k8zs3twbrd8</t>
  </si>
  <si>
    <t>4cf7a6a6dcb7ca66a90ebeeaaaa68561</t>
  </si>
  <si>
    <t>For this reason, solely qualitative conclusions are drawn below regarding the rate-of-return effects. They allow exploiting information on individual workers, thus involving substantially more variation in the data than aggregate cross-country information. Moreover, they contain specific information on the linkages between earnings and various personal characteristics that cannot be inferred from aggregate data.</t>
  </si>
  <si>
    <t>10.1787/9789264240094-7-en</t>
  </si>
  <si>
    <t>4efe676a22c7c8b91cc45d3403290313</t>
  </si>
  <si>
    <t>Nevertheless, as in many other countries, an institutional culture of multiple silo-type ministries still prevails. Ensuring high-profile leadership or co-ordination would help improve policy coherence and enable a whole-of-government approach to sustainable development. For instance, about a quarter of municipal environmental councils were inactive in 2013 (IBGE, 2014). Many state agencies face a significant challenge to attract and retain qualified technical staff.</t>
  </si>
  <si>
    <t>3 (Good health and well-being)</t>
  </si>
  <si>
    <t>10.18356/41cfc3a7-en</t>
  </si>
  <si>
    <t>50de4997e51a41fbfe470682bf4661a9</t>
  </si>
  <si>
    <t>Following a temporary interruption in the immediate aftermath of the crisis, the incomes of the richest 1 per cent of the world's population have started to grow again at a rate considerably faster than those of the rest of the population. The world is seeing increasing temperatures, rising sea levels, melting glaciers and the loss of biodiversity." In recent years, these trends have triggered environmental stress and disasters such as floods, cyclones and droughts with devastating effects on the livelihoods and security of people around the world and taking a particularly high toll on women and girls in developing countries (see Chapter 3).</t>
  </si>
  <si>
    <t>10.1787/9789264100817-10-en</t>
  </si>
  <si>
    <t>61a92834143e5bca6411bd1146846b37</t>
  </si>
  <si>
    <t>The process was first carried out in 2004, and led to additional funding allocated to HIV/AIDS projects, “which topped the economists’ “to do” list”. Similarly, biosand filters was the intervention with the lowest risk of a BCR below 1. In the final overall ranking, WSS interventions came in about 15th to 20th position (over a total of 30 interventions), whereas health interventions to address malnutrition (such as micronutrient supplements or community-based nutrition promotion) came towards the top, largely due to their comparatively low costs and fast payback periods. It does so by comparing the effectiveness of various health interventions based on the estimated cost per DALY averted (see Box 5.4).</t>
  </si>
  <si>
    <t>2,3</t>
  </si>
  <si>
    <t>10.1787/9789264240094-8-en</t>
  </si>
  <si>
    <t>6e48e899afde84786d924e809aef2c9f</t>
  </si>
  <si>
    <t>The share of the population with access to improved water sources increased from 88% in 1990 to almost 98% in 2012. Water supply in urban areas is almost universal, though 15% of the rural population still lacks access to an improved water source (Annex 3.A). The share of households connected to water pipe networks reached 94% in urban areas in 2013. Regional disparity is wide, however, with most of the urban dwellers still not connected to a water network found in the North-east region and, particularly, the North, where less than 60% are connected (MCid, 2014).</t>
  </si>
  <si>
    <t>SDG 6 - Clean Water and Sanitation: Access to imp... implies access to clean water and sanitation services.</t>
  </si>
  <si>
    <t>10.6027/9789289348393-7-en</t>
  </si>
  <si>
    <t>989a430a480dfb2df0c37dd028d91db8</t>
  </si>
  <si>
    <t>On another note, it is questionable whether there is even a need for a new scientific body for SAICM. As long as there are no legally binding obligations for states under SAICM, a scientific expert panel may not be needed. According to this view, the recommendations that SAICM provides could well be created without such a body.</t>
  </si>
  <si>
    <t>10.1787/9789264077287-en</t>
  </si>
  <si>
    <t>9d35607cbfdf2c3f8b93007cfe292aa9</t>
  </si>
  <si>
    <t>These lags could be overcome by devoting more resources to meeting international commitments and by giving greater economic and diplomatic priority to the environment. It also examines performance against the targets in the 2001 OECD Environmental Strategy. Emissions of non-methane volatile organic compounds (NMVOC) should meet the reduction target set by the EU Directive on National Emission Ceilings (NEC) for 2010. S02 concentrations have been kept well below the authorised limit value for the protection of human health. Limit values for fine respirable particles (PM10) have never been exceeded. A national target has been set to have 25% of home-work commuting covered by public transit by the year 2020.</t>
  </si>
  <si>
    <t>10.18356/61b4958d-en</t>
  </si>
  <si>
    <t>a735740fcf026814dba2c2909f6deae2</t>
  </si>
  <si>
    <t>Its provisions include procedures for the registration and monitoring of LMOs and LMO products, risk assessment and transboundarv movements of LMOs and border checkpoints. They also address LMO production, manufacturing and use. Provisions on managing LMOs and LMO products are also included in the 2012 Law on Food and 2012 Law on Ensuring the Safety of Food Products, in the National Security' Concept, adopted by the State Great Khural in 2010 and in the NBP 2015-2025. Prior to 2015, a draft national action plan for biosafety was developed but it was not adopted. However these two objectives of the NBP 2015-2025 cannot substitute for a national action plan for biosafety. A-27 and revised by the 2013 Ministerial Order No.</t>
  </si>
  <si>
    <t>10.18356/e617261d-en</t>
  </si>
  <si>
    <t>a985658aa76eaf2c21255da428f304ed</t>
  </si>
  <si>
    <t>A citizen of Kyrgyzstan as a State-member of the Eurasian Economic Union is supposed to undergo registration within 30 days whereas this deadline is 15 days for a citizen of Tajikistan. Special conditions can be applied due to events in the Russian Federation: for example, during the FIFA Confederations Cup 2017 and the 2018 FIFA World Cup all foreigners are supposed to undergo such registration on the first day of their entrance into the Russian Federation. Such rules are established only for participants in programmes for highly skilled professionals, usually "expats" who are generally citizens of non-CIS countries.</t>
  </si>
  <si>
    <t>13, 15 (climate action and life on land)</t>
  </si>
  <si>
    <t>10.14217/9781848591462-6-en</t>
  </si>
  <si>
    <t>abdef9b2251fa5f2e0e0852b0d27c604</t>
  </si>
  <si>
    <t>This work stands out because of its emphasis on literature, culture and citizenship, as opposed to the more directly environmental approach to ESD common in much of the Caribbean. Also notable in this regard is an undergraduate course in teaching Caribbean poetry, which was designed in collaboration with Cambridge University, and integrates a sustainability focus through a strand on literature and the environment. In addition to these courses, the university is also exploring ESD possibilities campus-wide.</t>
  </si>
  <si>
    <t>10.1787/5js009mzrqd4-en</t>
  </si>
  <si>
    <t>af980c689c0142289d7e199ee95f8b99</t>
  </si>
  <si>
    <t>Canadian Journal of Economics/Revue Canadienne d'Economic, Vol. R.C. and G.H. Hanson (1999), “The Impact of Outsourcing and High Technology Capital on Wages: Estimates for the United States, 1979-1990”, Quarterly Journal of Economics, Vol. An empirical investigation”, /Z4 discussion Paper Series, IZA DP No.</t>
  </si>
  <si>
    <t>10.18356/d7485e6e-en</t>
  </si>
  <si>
    <t>b8091fae8db995180c409a47e302c5f8</t>
  </si>
  <si>
    <t>The few rivers discharging into the Caspian Sea from Turkmenistan are not major sturgeon spawning areas, but the Turkmen coast between Esenguly and Ogurchinsky Island is a key wintering area for them and other fish, as well as a regular habitat of the Caspian seal. Annual sturgeon catches throughout the Caspian declined from &gt; 25,000 t in the 1970s to 470 t in 2000. Sturgeon fishing in the Caspian Sea is now forbidden and there are no significant sturgeon spawning rivers in Turkmenistan, so there is no official sturgeon fishery there. Turkmenistan has had zero CITES export quotas for sturgeon products since 2007.</t>
  </si>
  <si>
    <t>6 (Clean Water and Sanitation)</t>
  </si>
  <si>
    <t>10.18356/d85bcb9c-en</t>
  </si>
  <si>
    <t>b9525ec2b7e75daae22d4676f6a26d19</t>
  </si>
  <si>
    <t>It investigates the extent to which the incorporation of a risk perspective in public administration has changed over time, and how this has affected strategies and plans, policies and institutional arrangements in different areas. It illustrates mechanisms and tools that exist today in public administration at different levels to identify and manage risk in different SDG areas, how countries are using them, and challenges they face in this regard. Lastly, it presents some of the recent trends in terms of institutionalization of risk management in government, including institutional setups that countries have put in place to identify, assess and manage risk in a more holistic way.</t>
  </si>
  <si>
    <t>1, 6,7</t>
  </si>
  <si>
    <t>10.14217/9781848599130-12-en</t>
  </si>
  <si>
    <t>be17ba51fff81725f1c5458086dbbfca</t>
  </si>
  <si>
    <t>Both Nepal and Yemen exhibit a sharp downward trend in export concentration even though the movement on the export diversification index is milder. It will be important to see whether these encouraging trends are maintained into the future, and to understand the dynamics of export diversification in these countries through more focused case studies. The current economic crisis has highlighted the importance of entertaining a broad range of export partners.</t>
  </si>
  <si>
    <t>15 (Life on Land)</t>
  </si>
  <si>
    <t>10.30875/64b86eed-en</t>
  </si>
  <si>
    <t>bf0d8c5d610f91c7587f76882c3efe48</t>
  </si>
  <si>
    <t>Many of these activities are conducted by corporate foundations or in form of corporate social responsibility actions. A final issue is that information on foreign direct investment (FDI) is not available at the sectoral level. The 2016 OECD-DAC Survey estimates that between 2012 and 2015, US$81 billion was mobilized from the private sector by official development finance interventions in the form of guarantees, syndicated loans, shares in collective investment vehicles (CIVs), credit lines and direct investment in companies.</t>
  </si>
  <si>
    <t>2, 12</t>
  </si>
  <si>
    <t>c392d9308d8363e0323309959839e9d0</t>
  </si>
  <si>
    <t>First, the apparent stalemate in earlier, more ambitious, negotiations has meant proposals for text require a lowest common denominator approach to achieve consensus. Second, in the broader context of a largely stalled Doha Round, fisheries subsidies were always contingent on a measure of horse-trading among dominant members over other agreements. Third, the rest of the world has not remained still: disciplines have and are being developed in other fora, such as the Sustainable Development Goals (SDGs).</t>
  </si>
  <si>
    <t>6 (clean water and sanitation)</t>
  </si>
  <si>
    <t>10.2105/AJPH.2004.048017</t>
  </si>
  <si>
    <t>d08526135a60cb302601a7ded03342f4</t>
  </si>
  <si>
    <t>The innovative practice that resulted from the Ottawa Charter challenges public health knowledge about programming and evaluation. Specifically, there is a need to formulate program theory that embraces social determinants of health and local actors' mobilization for social change. Likewise, it is imperative to develop a theory of evaluation that fosters reflexive understanding of public health programs engaged in social change. We believe advances in contemporary social theory that are founded on a critique of modernity and that articulate a coherent theory of practice should be considered when addressing these critical challenges.</t>
  </si>
  <si>
    <t>10.6027/9789289345644-6-en</t>
  </si>
  <si>
    <t>d8c7faa85b23b153a598cc47fd82976c</t>
  </si>
  <si>
    <t>Approval signifies that the material has been subject to detailed, line-by-line discussion and agreement by consensus. However, if a reader should report an error (e.g., a miscalculation or a factual inaccuracy) in an accepted report chapter or approved summary for policymakers, the issue should be brought to the attention of the Secretariat, which should implement a process for error correction. The text below is adapted from the IPBES procedure for the Nordic Assessment.</t>
  </si>
  <si>
    <t>10.18356/0488519d-en</t>
  </si>
  <si>
    <t>efda660886221e58c1e49fa726c6be33</t>
  </si>
  <si>
    <t>This links the PDNA process with the ‘building back better’ approach. This is used as a basis for developing a comprehensive immediate and long-term recovery framework and for mobilizing assistance from donors and development partners. These can use the PDNA methodological framework, and retain a sound scientific base, but need to be downscaled to meet local needs.</t>
  </si>
  <si>
    <t>10.18356/21b890d9-en</t>
  </si>
  <si>
    <t>f4cd4df6a38f5ced409b1180d40dbea2</t>
  </si>
  <si>
    <t>The care workforce is broadly defined to include care workers in the care sectors (education, health and social work) as well as care workers in other sectors, and domestic workers. These countries tend to rely on a large and highly professionalized care workforce. In other words, countries where older persons constitute a relatively large group also have a relatively more sizeable care sector.</t>
  </si>
  <si>
    <t>8,3</t>
  </si>
  <si>
    <t>3, 4, 5, 8, 10, 11, 16</t>
  </si>
  <si>
    <t>10.14217/9781848599178-8-en</t>
  </si>
  <si>
    <t>0342980e48fbffd359a20628d9450485</t>
  </si>
  <si>
    <t>Mauritius covers a total land area of 720 square miles, and is almost entirely of volcanic origin, except for stretches of beaches, coral reefs and small patches of alluvium at the mouths of rivers. Pear-shaped, mountainous with its highest peak standing at 2,711 feet above sea level, Mauritius emerged from the ocean floor some 5 million years ago. Volcanic activity over thousands of years has given rise to varied types of soil.</t>
  </si>
  <si>
    <t>0.555</t>
  </si>
  <si>
    <t>0. The text does not mention any SDGs.</t>
  </si>
  <si>
    <t>10.1111/TESG.12190</t>
  </si>
  <si>
    <t>05b26e60f694c7dcaa57b23bd56c2c24</t>
  </si>
  <si>
    <t>Emotions have remained under-addressed in scholarship on public memorial art, particularly with sexuality content. This case study on the Amsterdam-based Homomonument attends to this gap by differentiating emotions according to multi-scalar, multi-temporal and multi-semiotic dimensions of everyday lived experiences of sexual citizenship. Based on discourse analysis of secondary materials and social media coverage, supplemented with auto-ethnographic experience, the study explores how present-day feelings of respect, agitation and celebration about Homomonument are mediated at intersecting levels of the body, local community, broader society and emergent virtual community spaces particularly. Such understanding requires critical interfaces with reminiscences, contemporary values and normativities, and future imaginaries. Specifically, this paper puts in perspective how Homomonument operates as queer micropublic: a space for intercultural encounter and ‘queerying’ sexual difference. This appears to be a multifaceted meaningful process, too: Homomonument ambiguously holds contesting, reconciling, indifferent and empathic sentiments alongside belongings and sexual identity expressions in quotidian life.</t>
  </si>
  <si>
    <t>0.6</t>
  </si>
  <si>
    <t>16, 5</t>
  </si>
  <si>
    <t>3, 9, 11</t>
  </si>
  <si>
    <t>10.18356/9b00e9d0-en</t>
  </si>
  <si>
    <t>05b366505ffc9cf901a23105aa8c44d5</t>
  </si>
  <si>
    <t>The environmental impact includes landslides on deforested slopes, which damage thousands of homes. Over the past 20 years, however, small, wood-burning stoves have become ubiquitous, as many Georgians, without access to natural gas or pressed for cash, have turned to the forests to heat their homes. Worldwide practice demonstrates that all oil and gas industry activities have environmental effects: geological and geophysical surveys, drilling and production activities, accidental oil spills, decommissioning of installations, gas and oil transportation, and gas and oil processing.</t>
  </si>
  <si>
    <t>0.6404</t>
  </si>
  <si>
    <t>6, 7, 13</t>
  </si>
  <si>
    <t>10.18356/62062f00-en</t>
  </si>
  <si>
    <t>84e48d25391c7a7cda69d5f9fb25ee36</t>
  </si>
  <si>
    <t>Complementing the theoretical approach outlined in the previous chapter, this chapter focuses on the practical and strategic side of implementation, considering the multiple dimensions of successful implementation. Effective policies therefore often have to be developed in collaboration between line ministries. It is important to have effective mechanisms in place to support such collaboration.</t>
  </si>
  <si>
    <t>0.692</t>
  </si>
  <si>
    <t>10.1080/1523908X.2014.914894</t>
  </si>
  <si>
    <t>2dd38ffa80fd1641548cbc3a73cb04fb</t>
  </si>
  <si>
    <t>AbstractIn the context of an increased attention to issues of participation, legitimacy, transparency and accountability in the field of environmental politics and policy, collaborative governance arrangements have been promoted to rearticulate the interactions between experts, policy-makers and citizens. This article discusses the relationship between the democratization of environmental governance and the democratization of expertise by focusing on two influential frameworks developed in the field of Science and Technology Studies: the framework of post-normal science, as elaborated by Funtowicz and Ravetz, and the notion of co-production developed by Jasanoff. By discussing in details the original formulations of these concepts, and by reviewing works adopting the two frameworks in the fields of climate science and policy, we discuss their potential contribution to the analysis of the politics of science in the context of environmental policy-making. We suggest that dynamics and outputs of the knowledg...</t>
  </si>
  <si>
    <t>0.714</t>
  </si>
  <si>
    <t>16, 13</t>
  </si>
  <si>
    <t>10.1080/23299460.2014.963002</t>
  </si>
  <si>
    <t>f30f831f54a31c39569c95c499d510c6</t>
  </si>
  <si>
    <t>The proliferation of large biorepositories and the staggering advances in our ability to analyse large numbers of human genomes relatively quickly and cost-effectively have been important drivers in the move towards personalised medicine. However, our advances in the development of these tools have outstripped our performance in addressing the issues of ethics and consent surrounding health policy and governance of such repositories, the implications of proliferation of genomic information for the individual and its potential for misuse. Public consultation is urgently needed in the development of ethical guidelines for these emergent issues, however, effective strategies for facilitating community engagement and informed debate have been lacking. Public consultation through deliberative democracy is bringing an essential new dimension to public engagement in the genomic medicine era.</t>
  </si>
  <si>
    <t>0.733</t>
  </si>
  <si>
    <t>16, 3</t>
  </si>
  <si>
    <t>10.1787/9789264196155-6-en</t>
  </si>
  <si>
    <t>008274bd1e14f9d51c809840acbd2b1f</t>
  </si>
  <si>
    <t>Housing and land expropriations have become a major issue and remain highly controversial. Infrastructure and factories are being constructed to attract more investors, causing a rise in the number of displaced tenants. By 2011, there were already 700 000 formal complaints, according to National Assembly data, mostly over compensation issues, and it is expected that a large number of lease agreements will soon expire creating uncertainty for millions of tenants.</t>
  </si>
  <si>
    <t>0.777</t>
  </si>
  <si>
    <t>9 (Industry, Innovation and Infrastructure)</t>
  </si>
  <si>
    <t>10.1787/0492621a-en</t>
  </si>
  <si>
    <t>01eade64240d9cdbe82425d88f18dc8b</t>
  </si>
  <si>
    <t>The authors are grateful to the model's author, Mr. Luis Martinez, Modeller and Analyst at the ITF. For editorial support the authors thank Ms. Edwina Collins, Content Production Co-ordinator, ITF, Ms. Katherine Farrow, Modeller and Analyst, ITF, and Michael Kloth, Head of Communications, ITF. Further support was provided by Mr. Luke Mackle, Consultant, and Ms. Tabea Klang, former Consultant, both of the Eurasia division. Final editorial and visual support was provided by Ms Vanessa Berry-Chatelain, Communications Manager, OECD Global Relations Secretariat.</t>
  </si>
  <si>
    <t>10.14217/9781848599178-7-en</t>
  </si>
  <si>
    <t>08ee208db6cafa5ea057212223ece39c</t>
  </si>
  <si>
    <t>One legacy of that programme was the establishment of the Programme of Advancement through Health and Education (PATH), a conditional cash transfer programme that now constitutes the core of the social safety net. Advocacy has been initiated by scientists and their students in the Climate Studies Group of the Department of Physics at the University of the West Indies (UWI), individual scholars in the Faculty of Social Sciences, the Centre for Sustainable Development at UWI, as well as by various ENGOs. Some of the research and the outreach based on this work have been funded by the Caribbean Community Climate Change Centre (CCCCC) and the Environmental Foundation of Jamaica (EFJ).</t>
  </si>
  <si>
    <t>4, 13, 1</t>
  </si>
  <si>
    <t>10.6027/65fe12b0-en</t>
  </si>
  <si>
    <t>34b4f1f3f5ea4fe7b006371c5ed60765</t>
  </si>
  <si>
    <t>During the latter two decades, protected areas have gradually become more closely connected to their economic and social environments, with an emphasisto integrate national parksto wider regional and local development processes (see e.g. Puhakka and Saarinen (2013). In peripheries, closer connections between the tourism industry and national parks are used as tools. While the original biocentric conservation policy used to be characterized by top-down governance, stakeholders of the local communities and the tourism industry are today increasingly involved in adaptive management strategies. During the last three decades, international tourist arrivals to Iceland have generally increased, including by 25% over the past six years. The number of international visitors to Iceland was approximately 2.3 million in 2017, which is almost seven times more than the entire Icelandic population. Tourism is now one of the main pillars of the economy and represents the country's largest export sector.</t>
  </si>
  <si>
    <t>10.1002/PAM.2023</t>
  </si>
  <si>
    <t>904876940d548e70de9658ba9332ca37</t>
  </si>
  <si>
    <t>Economic theory suggests that the enhanced product market competition of deregulation reduces employers' ability to discriminate when hiring. Recent studies of the effect of deregulation on racial employment in the naturally competitive trucking industry find that deregulation increased minority employment. This study examines the effect of deregulation on racial employment in the airline industry. Because deregulation transformed airlines from wasteful service competition to rigorous price competition, deregulation's effect on racial hiring in this continuously competitive industry is not apparent. This study finds that deregulation only modestly changed the racial composition of major airline occupations, which suggests that the change in market structure as a result of deregulation may largely determine the effect of regulatory reform on the racial composition of an industry. © 2001 by the Association for Public Policy Analysis and Management.</t>
  </si>
  <si>
    <t>10, 9, 8</t>
  </si>
  <si>
    <t>4 - Quality Education and 3 - Good Health and Well-being (as emotional well-being is a part of overall well-being)</t>
  </si>
  <si>
    <t>10.1111/HOEQ.12210</t>
  </si>
  <si>
    <t>4d3bec269efa8c93a5f901b95d5642af</t>
  </si>
  <si>
    <t>In July 1963, students from Queens College (QC) and a group of New York City teachers traveled to Prince Edward County (PEC), Virginia, to teach local black youth in Freedom Schools. The county had eliminated public education four years earlier to avoid a desegregation order. PEC Freedom Schools represented the first major effort to recruit an integrated group of outside teachers and students to educate black students in a civil rights battleground over an entire summer. In contrast to the racial and class tensions that arose between black leaders and predominantly white volunteers in other civil rights campaigns, PEC volunteers willingly deferred to the expertise of local and outside black leaders. This paper identifies the relatively modest scope and well-defined mission of the program, the real-world experiences of volunteers, and the high quality of black leadership as factors that led to this positive outcome.</t>
  </si>
  <si>
    <t>0.778</t>
  </si>
  <si>
    <t>4, 16</t>
  </si>
  <si>
    <t>10.18356/56317379-en</t>
  </si>
  <si>
    <t>31f16babe517b5d3e4eb4cf6364b9df7</t>
  </si>
  <si>
    <t>In many developing countries, a significant number of poor families face poverty, hunger, food insecurity and malnutrition, which intensify with adverse biophysical growing conditions and poor socio-economic infrastructure (Wani, etal., Crop production, which is vital to global food security, is already being affected by climate change, more so in impoverished communities. It has been predicted that over the next decades, billions of people, especially those living in developing countries, will face water and food shortages, and greater risks to health and life because of climate change.</t>
  </si>
  <si>
    <t>0.8</t>
  </si>
  <si>
    <t>13, 1, 2</t>
  </si>
  <si>
    <t>1, 2, 3, 13</t>
  </si>
  <si>
    <t>10.1007/978-3-319-50639-5_11</t>
  </si>
  <si>
    <t>c92697a43755b16eba1c7b3b2bfc0cc7</t>
  </si>
  <si>
    <t>Immigrants perform better in import/export industries than generally in independent business. The usual explanation addresses their overseas social networks. Extensive network connections abroad enable immigrants to reduce the daunting transaction costs that otherwise bedevil SMEs in international trade. Accepting that prevailing view, this research obtains evidence regarding the actual social network ties that Iranian immigrant entrepreneurs in Los Angeles had with trading partners abroad. However, instead of looking at connections between the Iranians and their homeland, we examined instead their social connections with other locations in the Iranian international diaspora. Although preliminary and sketchy, this evidence tends to confirm the importance of personal social contacts abroad, but it also shows that Iranian traders still reported many collection problems overseas and, as a result, had undertaken legal strategies of self-protection.</t>
  </si>
  <si>
    <t>0.818</t>
  </si>
  <si>
    <t>10.18356/f7cce716-en</t>
  </si>
  <si>
    <t>d3e888a7bb7201bc4d6a1e4f09015bf7</t>
  </si>
  <si>
    <t>Table VIII.l shows the breakdown of types of disaster in the different subregions of Latin America and the Caribbean. Studies by Blaikie and others (1996) and by Cutter, Boruff and Shirley (2003) clearly identify the vulnerability factors that contribute to the occurrence of disasters. These include poverty, urban expansion into areas unsuitable for building, economic dependency on agricultural activities, the scant existence of financial insurance policies covering disasters, and growing environmental degradation. The consequence of this is that developing countries are highly likely to suffer extreme weather events, high temperatures, and the disruption of ecological systems that are bound to generate new risks for life, settlements, public-service infrastructure and production, among other things (Lo Vuolo, 2014, p. 19).</t>
  </si>
  <si>
    <t>0.826</t>
  </si>
  <si>
    <t>10.1787/9789264274648-6-en</t>
  </si>
  <si>
    <t>f625b9bc7ce99302f72ba28accabc605</t>
  </si>
  <si>
    <t>A major change at the municipal (and provincial) level is the adoption of one plan for the entire territory that will incorporate all applicable zoning regulations and pertinent administrative laws. All existing zoning plans will be transferred to the environmental plan and local governments will have a period of ten years to transform them. It is anticipated that some areas will have a high degree of protection, such as heritage sites, while others will have far fewer rules and constraints and be more open to experimental uses and spaces.</t>
  </si>
  <si>
    <t>0.846</t>
  </si>
  <si>
    <t>10.1787/9789264088368-5-en</t>
  </si>
  <si>
    <t>33a923269f6e15e087379cb852fb3162</t>
  </si>
  <si>
    <t>The employer can terminate an employment contract in the following circumstances: 1) The employee is proved to be unqualified, 2) The employee materially breaches the employer’s rules and regulations, 3) The employee causes substantial damage to the employer by a serious dereliction of duty or due to graft, 4) The employee has established an employment relationship with another employer that materially affects the duty with the first employer. For example, the law prescribes active financial policies as follows: the nation shall implement active financial policies to promote employment, add more funds, improve the employment environment and increase employment. It also has provisions on building a public and social employment service system. It stipulates three security prongs: an unemployment insurance system, securing the basic living of unemployed workers, and helping them to get re-employed.</t>
  </si>
  <si>
    <t>0.85</t>
  </si>
  <si>
    <t>10.1787/9789264117563-9-en</t>
  </si>
  <si>
    <t>5deadc49d31a42d8c8057ab55dd67017</t>
  </si>
  <si>
    <t>For example, about 40% of all recorded poisoning of mammals and birds is attributed to agriculture (MoEP, 2009, 2010a). Israel’s population is projected to increase by 1.8% annually and to triple by 2050. Demographic changes are leading to increased demand for new dwellings and for more floor space. Taken together, these effects are increasing demand for new construction.</t>
  </si>
  <si>
    <t>0.857</t>
  </si>
  <si>
    <t>10.18356/36457e13-en</t>
  </si>
  <si>
    <t>b9455188d5eca6791b7550f571578d4d</t>
  </si>
  <si>
    <t>Significant progress in the development of an effective management system for protected areas has been made since 2008 in Sarajevo Canton. The cantonal Ministry of Physical Planning and Environmental Protection has adopted a new system of management for three established protected areas: natural monuments Vrelo Bosne and Scacovac and protected landscape Biambare. All three protected areas were transferred for management purposes to the newly established Directorate for Protected Areas (a public institution under the control of the Ministry), currently with 22 staff, to be expanded to 29.</t>
  </si>
  <si>
    <t>0.867</t>
  </si>
  <si>
    <t>10.18356/68f16c91-en</t>
  </si>
  <si>
    <t>197c9502970d6583f6f3e33dceb5550f</t>
  </si>
  <si>
    <t>Having been conceived, tested and refined in Dhaka, the IRRC approach was found to be robustly suited to the realities of low and middle-income cities. Under this project, ESCAP and Waste Concern, in partnership with national and local governments, community groups and technical teams, promoted the IRRC model in 17 cities, ultimately establishing facilities and pursuing associated activities in seven of them (Figure 4). The centre is a small-scale facility that can receive different types of waste, including organic and inorganic waste, and then transform it all into resources, such as compost, biogas and other fuels and clean recyclable material.</t>
  </si>
  <si>
    <t>0.875</t>
  </si>
  <si>
    <t>10.1787/9789264260207-5-en</t>
  </si>
  <si>
    <t>dbffc996583a690ac9ad01eec4f066ed</t>
  </si>
  <si>
    <t>The city can experiment with new' technologies at the new' landfill site planned at Gia Minh solid waste treatment complex in Thuy Nguyen district, which is 15 kilometres away from the centre and a part of the project on rain and wastewater drainage and solid waste management. Such efforts can directly improve the economic competitiveness of SMEs. Community-based action has played a key role in reducing the city’s domestic waste by setting up targets and various pilot projects that empowered identifiable groups in waste collection and sorting for recycling. For example, in Cebu, small and medium-scale businesses have identified waste treatment and recycling as a business and located a market for their end products.</t>
  </si>
  <si>
    <t>0.876</t>
  </si>
  <si>
    <t>10.6027/9789289329491-6-en</t>
  </si>
  <si>
    <t>ffc71ea75e4ee9bcce35a0ba6eff51b9</t>
  </si>
  <si>
    <t>Statistics Norway participates in work on SEEA experimental accounts on ecosystem services. Indicators are chosen from a variety of species groups for each ecosystem, and they are used to measure deviation from a reference state, which is intended to represent ecological sustainability. All indicators and the overall Nature Index have values between 1 [for the reference state] and 0 [very poor state).</t>
  </si>
  <si>
    <t>0.889</t>
  </si>
  <si>
    <t>10.1080/02560054.2000.9665861</t>
  </si>
  <si>
    <t>77dbe6bce81475ae0b38270776fe8eb1</t>
  </si>
  <si>
    <t>Abstract This paper is a critique of the final report of the South African Human Rights Commission, Faultlines, on its inquiry into racism in the media. The critique builds on earlier comments by the author which fundamentally question the assumptions made by the SAHRC's independent researchers regarding discourse analysis, content analysis, as well as cultural and media studies. The paper also offers some educational strategies to deal with the real problems still facing the media in the post‐apartheid era. It calls for a participatory research agenda between academics and the media industry in resolving pressing issues of social concern.</t>
  </si>
  <si>
    <t>0.892</t>
  </si>
  <si>
    <t>16, 11</t>
  </si>
  <si>
    <t>8 (Decent Work and Economic Growth)</t>
  </si>
  <si>
    <t>10.1007/978-3-319-62707-6_3</t>
  </si>
  <si>
    <t>aefc6df83fbee96a5df6d7418c052f3b</t>
  </si>
  <si>
    <t>This chapter investigates the analytically distorting effects sustained by international corruption rankings of treating corruption as a phenomenon bounded within national units. It questions the resulting understanding that corruption is disproportionately a problem of the developing world, characterised by direct unmediated transfers between bribe-givers and bribe-takers. Instead, the chapter offers a more transnational networked perspective on corruption, premised on the importance of professional intermediaries in facilitating illicit finance, the blurring of legal and illegal capital flows, and the globalisation of the individual via multiple claims of residence and citizenship. These trends are evidenced by a survey of the main components of the relevant transnational networks (shell companies, foreign real estate, and investor citizenship programmes). The chapter also includes a vignette study of the transnational dimensions of corruption involving Chinese individuals and the corresponding response of the Chinese government in internationalising its law enforcement strategies.</t>
  </si>
  <si>
    <t>0.92</t>
  </si>
  <si>
    <t>Sorry, as an AI language model, I cannot analyze a text without context or a specific article. Please provide me with the text so that I can assist you better.</t>
  </si>
  <si>
    <t>10.1787/5kmms0t7p1ms-en</t>
  </si>
  <si>
    <t>b5eab30a16199aacaae7f13bf17c9660</t>
  </si>
  <si>
    <t>Indeed, it is interesting to note that the proportion of households receiving remittances grew from 24% in 1993 to 36% in 2000 before falling sharply to 14% in 2008. Overall, the labour market is shown to play a dominant role in driving inequality. State transfers have increased their importance as an income source but in a neutral way rather than as a driver of inequality or decreased inequality'.</t>
  </si>
  <si>
    <t>10.18356/fe43e5e4-en</t>
  </si>
  <si>
    <t>b730184a4e2c08d75a73a4f119a7aef2</t>
  </si>
  <si>
    <t>At its 8th meeting, on 14 May, the Forum held its high-level round table 1 on the topic “Integration of forests in the post-2015 development agenda”. At the same meeting, the Forum held its high-level round table 2 on the topic “Renewed commitments to the implementation of the international arrangement on forests beyond 2015”. At its 9th meeting, on 14 May, the Forum held a high-level dialogue with heads of the member organizations of the Collaborative Partnership on Forests, heads of the regional organizations and representatives of major groups.</t>
  </si>
  <si>
    <t>0.923</t>
  </si>
  <si>
    <t>10.6027/9789289329422-8-en</t>
  </si>
  <si>
    <t>a5de8ccef9a812d9b5c7cb312fee108f</t>
  </si>
  <si>
    <t>Part b) on measures taken before a product has become waste, that reduce the adverse impacts of the eventually generated waste on the environment and health also has some importance. Here though the focus should be on initiatives which reduce upstream environmental impacts caused by food waste rather than downstream impacts. This can be done for example through initiatives which reduce the share of products in food waste which cause a particularly high environmental impact during their production phase. Meat and dairy products are a prime example. The more edible food waste that is avoided in an economy, the less food production that is required to feed the population, with an accompanying reduction in environmental impacts caused during food production.</t>
  </si>
  <si>
    <t>0.935</t>
  </si>
  <si>
    <t>12, 2</t>
  </si>
  <si>
    <t>10.1787/5k44xwtc0txp-en</t>
  </si>
  <si>
    <t>84a7e95dcd3e9915c0f9bd92906e22a8</t>
  </si>
  <si>
    <t>A much increased need for support, paired with severe cyclical and structural fiscal pressures, can be expected to produce protracted periods of significant reforms, and a continued search for a new balance between alleviating inequality, and achieving fiscal sustainability. In addition, the dynamics of the income distribution produced by the GR - and the boom years that preceded it - can build up further pressure for policy adjustments. For instance, changing perceptions of what constitutes “fair” and “unfair” gaps between low and high-income earners may reshape social preferences and trigger periods of repeated policy adjustments Alesina etal.,</t>
  </si>
  <si>
    <t>0.935483</t>
  </si>
  <si>
    <t>No SDGs mentioned in the text.</t>
  </si>
  <si>
    <t>10.1787/85b52daf-en</t>
  </si>
  <si>
    <t>0a6a879c1641eb1e51a334847978239c</t>
  </si>
  <si>
    <t>According to data from the World Bank Enterprise Surveys from 2010-2017 in developing countries, access to finance is the foremost barrier to firm development (World Bank, 2017, Figure 1.1). These financial constraints are exacerbated for green growth and climate action in which the private sector is sometimes reluctant to invest, in part, to a lack of proven and readily available business models or a failure to understand the business case. Development cooperation can address both the demand side and offer side of the access to finance equation. On the one hand, it can stimulate demand for clean technologies, for example, by raising awareness and demonstrating the business case.</t>
  </si>
  <si>
    <t>0.944</t>
  </si>
  <si>
    <t>10.1080/14442213.2014.922122</t>
  </si>
  <si>
    <t>d33d064dcc07a1f9093220fa20933fb2</t>
  </si>
  <si>
    <t>In this article we argue that efforts in Indonesia to improve access to justice for the disadvantaged would greatly benefit from a pragmatic approach that takes local circumstances of custom, values and social relations into account at least as much as legal reform and bureaucratic transparency. We maintain that in post-Suharto Indonesia ‘justice’ can be conceptualised as the inverse of injustice and is manifested in terms of sovereign interests. Ideal justice, such as associated with rule of law implementing programs, assumes a functioning of government and judiciary that might bring about such results. Building on our own research as well as on the articles in this special issue we argue that engaging with the role and meaning of justice should involve solid ethnography of justice-seekers' life-worlds, understanding of the strategies and institutions that provide justice, and paying attention to the networks and interactions that connect actors in an ever moving field.</t>
  </si>
  <si>
    <t>0.95</t>
  </si>
  <si>
    <t>10.1787/0ec26947-en</t>
  </si>
  <si>
    <t>498369273a94909c8975264aef06c763</t>
  </si>
  <si>
    <t>Hence, to support current and future efforts, a strengthened collaboration and technology framework will be essential. The subsequent chapter presents the key requirements to support action aimed at tackling the challenges stated above. Based on these technical requirements, blockchain technology’s key value-add is outlined.</t>
  </si>
  <si>
    <t>0.955555</t>
  </si>
  <si>
    <t>3, 5, 8</t>
  </si>
  <si>
    <t>10.18356/0476b8f9-en</t>
  </si>
  <si>
    <t>95339ccd6e82c39311546419c538b9e4</t>
  </si>
  <si>
    <t>More than four-fifths of the forests are available for wood production, and all but some small areas of plantations are classified as semi-natural. The amount of acres burned in 2007 was 10 times higher than the prior two years (Figure 9.3). Other disturbance agents that contribute to loss of forest cover and timber volume include insects, pathogens, and illegal logging. Since then, the country has acquired suppression equipment such as planes, tractors, and fire engines.</t>
  </si>
  <si>
    <t>0.961</t>
  </si>
  <si>
    <t>11.1002/pub/80f4cf5d-a6903d66-en</t>
  </si>
  <si>
    <t>c8ae2566de3f3a0e943b728b66ce8500</t>
  </si>
  <si>
    <t>The framework requires that infrastructure development is seen from a holistic perspective in terms of these interdependencies and that planning horizons are longer term, accounting for the full lifespan of the system and of the individual assets. Relational databases that enable us to structure and analyze data have been part of mainstream product offerings since the mid to late 1970s. Spatial databases to represent objects defined in geometric space are common today, as are geospatial systems that enable us to work with detailed geographical information.</t>
  </si>
  <si>
    <t>0.971</t>
  </si>
  <si>
    <t>8, 11, 12</t>
  </si>
  <si>
    <t>10.18356/73d010ed-en</t>
  </si>
  <si>
    <t>0220254005fe506158144eba80569c40</t>
  </si>
  <si>
    <t>Country-specific variables are also included, however, so that individual effects can be detected. This effect remains and grows stronger over the medium term, since the lagged feminization variable for one period has an effect equivalent to 7.7% on the growth rate. This is considered to be a robust result given the stability of both the coefficient and the standard error in all three specifications. This provides a partial confirmation of the hypothesis that, in the presence of a pre-existing gap in labour force participation, women's entry into the workforce can help fuel growth or a recovery if an economy is in a recession or when its existing capacity is being underutilized.</t>
  </si>
  <si>
    <t>5, 8</t>
  </si>
  <si>
    <t>10.1787/agr/outlook-2014-5-en</t>
  </si>
  <si>
    <t>0290252292ebfbaed3b5a84f4e5755b1</t>
  </si>
  <si>
    <t>In consideration of these issues, with higher production, India is projected to increase its cotton exports to more than 2 Mt by 2023, assuming no action is taken by government to limit exports. Ethanol production has risen from 1.5 billion litres in 2002 to 2.7 billion litres in 2013. Biodiesel production increased from non-existent to 300 million litres over the same period.</t>
  </si>
  <si>
    <t>7, 12</t>
  </si>
  <si>
    <t>5 (Gender Equality), 13 (Climate Action)</t>
  </si>
  <si>
    <t>10.1787/5js30tvj21hh-en</t>
  </si>
  <si>
    <t>0345b7e86f281d01b3ef5b2d46315951</t>
  </si>
  <si>
    <t>Figure A2 shows that the states that have a rigid regulation (left of the graph) are the state that made fewer reforms (low value of labor index) - except for Uttar Pradesh. Conversely states that made more reforms are those who were previously less rigid (at right of the graph) are also those who conducted more reform. So there is little chance that we introduced to much bias when we studied the effect of the reforms, all the more so as we control for state economic opportunities in the regressions.</t>
  </si>
  <si>
    <t>0 (the text does not mention any specific SDGs)</t>
  </si>
  <si>
    <t>10.1787/rev/fish-2015-9-en</t>
  </si>
  <si>
    <t>054d6d6c79b21f8ec9eee66cabe7f819</t>
  </si>
  <si>
    <t>It is the first year since 2006 that no stocks managed solely by the Australian Government have been classified as subject to overfishing. The statement is the first step in fulfilling the Australian Government’s commitment to work with industry to develop a national aquaculture strategy. Parties to the agreement focused on developing foundation documents, including rules of procedure and financial regulations to help ensure the long-term conservation and sustainable use of non-highly migratory fish stocks in the high seas of the southern Indian Ocean.</t>
  </si>
  <si>
    <t>10.1787/5ce14fb2-en</t>
  </si>
  <si>
    <t>0581c35641b0454f6e093ed3f5862e8d</t>
  </si>
  <si>
    <t>These improvements should enhance the regional potential of the market by developing sales and storage spaces protected from bad weather as well as service, sanitation and roads that can adequately serve the intense weekly market attendance. One-third of women and one-quarter of men remarked that their activities were slowed by a lack of roads or because of the degraded state of existing axes. The Dendi region is located at a strategic crossroads of the Nigerien National Route (RN7) stretching from Niamey to the east of Niger, of the principal Kebbi road axis leading to Sokoto and the national interstate (RNIE2) that crosses Benin to the Gulf of Guinea. Despite this theoretically privileged position, the Dendi has an underdeveloped and rapidly deteriorating road system (Map 6.21.</t>
  </si>
  <si>
    <t>10.18356/aeeac50e-en</t>
  </si>
  <si>
    <t>085a2dd8a967f457ae3c327542155b71</t>
  </si>
  <si>
    <t>Each was responsible for producing thematic contributions for use in the synthesis report. An evaluation consultant supported the process by providing research, data collection and analysis, and synthesis of the report, and a part-time consultant assisted in data analysis. These data gathering and analysis strategies are described in more detail in Annex 5.</t>
  </si>
  <si>
    <t>10.1787/9789264213944-8-en</t>
  </si>
  <si>
    <t>09430cac384091e474c1133e39b48ea8</t>
  </si>
  <si>
    <t>The bank may establish an overdraft contract including these terms or include the overdraft in a more general service agreement. This type of credit can help to deal with temporary business shortfalls that the entrepreneur may face. It can be used to deal with any unforeseen events, such as a customer’s delayed payment, which leaves the entrepreneur unable to cover the salaries of the company’s employees.</t>
  </si>
  <si>
    <t>10.1787/9789264089457-en</t>
  </si>
  <si>
    <t>0af74637a042b2eedb9abf105c4bcf0c</t>
  </si>
  <si>
    <t>Penang’s economic sustainability is threatened not only by low-cost countries but also highly-skilled countries with research and design capabilities in the region -Singapore and Taiwan. Multinational corporations have started moving away, their independence from the local economy giving them the flexibility to move to locations with lower costs. The focus of industrialisation is shifting from the assembly stage of E&amp;E products of high technological value.</t>
  </si>
  <si>
    <t>7, 9</t>
  </si>
  <si>
    <t>10.6027/9789289349734-5-en</t>
  </si>
  <si>
    <t>0b479e6c71dacd14d2d3cc2176cca9ad</t>
  </si>
  <si>
    <t>In 2014 the largest media companies in Denmark were Egmont, Aller, DR, and TCD Television (Nordicom 2015a). In Denmark, people listen to the radio for approximately 2 hours per day on average (Nordicom 2015a). Compared to the other Nordic countries the Danes ranked second in the time spent listening to radio.6 DR started broadcasting television in 1951 and now DR operates two television networks funded by licence fees.</t>
  </si>
  <si>
    <t>10.18356/becaa395-en</t>
  </si>
  <si>
    <t>0b7d3b1505f9c5e6966bc6065e3cb313</t>
  </si>
  <si>
    <t>The SSPs are being used alongside the RCPs to analyse feedback between climate change and factors such as world population growth, economic development and technological progress. They are based on storylines for possible futures which present different challenges to adaptation and mitigation (O'Neill etal., Sustainable development proceeds at a high pace, inequalities narrow, technological change is rapid and environmentally friendly, including lower carbon energy sources and high productivity of land.</t>
  </si>
  <si>
    <t>10.6027/bbc022bf-en</t>
  </si>
  <si>
    <t>0bafd5e13fe32c31b5b4d9f7536c941d</t>
  </si>
  <si>
    <t>Some definition of technology is necessary- it should be 100% recyclable under readily available current technology. Cotton/polyester mixes, for example, can be more technically durable than pure cotton. This suggests that the 100% recyclable stamp would be more applicable to fast fashion and not recommended for textiles where lifetime is generally limited by technical strength rather than change in style or change in fit e.g. bed-linen. This would rule out linking to some of the information proposed in the provision - unless the regulation was to be changed.</t>
  </si>
  <si>
    <t>1, 2, 9, 11, 14, 15</t>
  </si>
  <si>
    <t>10.1787/9789264238701-6-en</t>
  </si>
  <si>
    <t>0c995f8bcc5f3fe652a49f79aaa497e0</t>
  </si>
  <si>
    <t>Surface water markets can also be used to replace groundwater markets especially in times of scarcity. During California's 2014 drought, for instance, some farmers bought surface water pumped from aquifers of neighbouring farmers (Sommer, 2014). Agriculture water conservation and irrigation efficiency programs often rely on fiscal instruments to redirect economic incentives towards lower intensive use of groundwater. Figure 4.4 shows that eight of the 21 responding countries report having subsidies for water conservation programs and nine have subsidies for irrigation efficiency.</t>
  </si>
  <si>
    <t>6, 2</t>
  </si>
  <si>
    <t>6, 11, 12</t>
  </si>
  <si>
    <t>10.1787/5js6g5kvpd6j-en</t>
  </si>
  <si>
    <t>0cde87f09ab47803b0cc35b0497a50d6</t>
  </si>
  <si>
    <t>If credit is intended to increase the value of women’s work time, it seems it is not access to loans but use of loans matters. Ensuring women’s control over loan-created assets by law can also be a critical policy objective (Garikipati, 2011). Access to credit for women for productive projects can also be improved by measures enabling collateralisation of loans with cash flow or equipment.</t>
  </si>
  <si>
    <t>10.18356/ff76cb89-en</t>
  </si>
  <si>
    <t>0e6beb562967b9cb5464eed927a0ced7</t>
  </si>
  <si>
    <t>The prevailing assumption in the public choice model that has served to underw rite so much of the policy in the past three decades is that the State is autonomous and free from corruptive private interests. From a historical perspective, it is clear that the State has never been a neutral instrument for good only, but has been the subject of power struggles. It is only out of such struggles that it has eventually emerged in the shape that we now use as the model of good governance. The destiny of the State has been determined by local stakeholders with an interest in improving governance.</t>
  </si>
  <si>
    <t>0 (The text does not mention any specific SDGs)</t>
  </si>
  <si>
    <t>10.1787/a09a3a5d-en</t>
  </si>
  <si>
    <t>10b32932c4c837ea1d3a2ccc843006f3</t>
  </si>
  <si>
    <t>The “statistical discrimination” theory maintains that discrimination is based on stereotypes: in a context of information asymmetries, employers use an observable identity characteristic of a group (e.g. race or gender) as a signal for an unobservable variable (e.g. skills or productivity) (Phelps, 1972, Arrow, 1973). From early age, boys and girls perceive different stereotyped notions of what they should excel and enjoy in doing, which shapes their behaviours and may even affect their performance (Hill, Corbett and St. Rose, 2010, OECD, 2012a). For example, as early as the first year of primaiy school, girls rate their own ability in mathematics as lower than that of boys, even when their actual performance does not differ (Fredericks and Eccles, 2002, Herbert and Stipek, 2005).</t>
  </si>
  <si>
    <t>11.1002/pub/8041d0a0-bee6d3c8-en</t>
  </si>
  <si>
    <t>14618b9c1d29bcd8276070c0ffc13a86</t>
  </si>
  <si>
    <t>First, the devices are designed to use minuscule amounts of power. Such an understanding will create the environment for appropriate policy and regulatory actions by governments and also for the necessary innovations by operators and manufacturers. The necessary innovations include business process and pricing innovations.</t>
  </si>
  <si>
    <t>10.18356/cef10c20-en</t>
  </si>
  <si>
    <t>14d4dad1b68656c5b7ce0aa9ddc45417</t>
  </si>
  <si>
    <t>The defining characteristics of urban settlements (demographic size, density and socio-economic diversity) render them particularlydynamicspaces. Economics of scale in production, large markets for labour and goods, and the ease of information flows in urban environments enhance productivity and innovation. As the primary spatial interface between citizens and government, cities can stimulate vibrant political engagement. Moreover, the density and diversity of cities can encourage the emergence of progressive values and institutions that promote social cohesion.</t>
  </si>
  <si>
    <t>10.1787/9789264209626-6-en</t>
  </si>
  <si>
    <t>16e32d79720b83a34871d31e29260a83</t>
  </si>
  <si>
    <t>A study of FE colleges in the United Kingdom (Basic Skills Agency, 1997) found that there was a stigma attached to poor basic skills, which then became a deterrent to taking up basic skills support. It drew on data from 19 FE colleges on withdrawal, retention, completion and achievement, as well as demographic and student characteristics and basic skills provision within each college. The study follow ed up these students - less than half of them received literacy and numeracy support, while the majority did not get any additional support with basic skills.</t>
  </si>
  <si>
    <t>4, 10</t>
  </si>
  <si>
    <t>10.1787/9789264179011-4-en</t>
  </si>
  <si>
    <t>175c8db77d40973687b2c96b6cf0b416</t>
  </si>
  <si>
    <t>However, land registration has been slow and only around one-third of privately-owned land parcels have been registered over the last forty years. Most rural households have unregistered land rights acquired through inheritance from parents and relatives. This creates a significant barrier to accessing credit.</t>
  </si>
  <si>
    <t>8, 10, 5</t>
  </si>
  <si>
    <t>4, 9, 17</t>
  </si>
  <si>
    <t>10.1787/5jlssl611r32-en</t>
  </si>
  <si>
    <t>19342223e7f9c869d6b6026fac27fc06</t>
  </si>
  <si>
    <t>The subsequent modifications to TERM-H20 aimed to improve on this performance by separating irrigated and dry land activities and allowing for greater factor mobility between them (Glyn Wittwer 2012). With demand rising for both resources and increasing challenges from climate change, water scarcity can threaten the long-term viability of energy projects and hinder development”. At least two-thirds indicate that water is a substantive risk to business operations.”</t>
  </si>
  <si>
    <t>6, 13</t>
  </si>
  <si>
    <t>6, 11, 13</t>
  </si>
  <si>
    <t>10.1787/9789264279551-6-en</t>
  </si>
  <si>
    <t>19b24785bedfd95c65044687cf41f00b</t>
  </si>
  <si>
    <t>Recommended actions in sphere (2) and then (3) are conditional on the efforts undertaken at the hotspot location and may become secondary if hotspot level risks are well managed. Source: Author’s own work. As for most regions, water risk hotspots require well-functioning generic water policies (OECD, 2016a).</t>
  </si>
  <si>
    <t>2, 3, 06</t>
  </si>
  <si>
    <t>10.18356/11e28764-en</t>
  </si>
  <si>
    <t>1a0f836c1335da69e8531cd2cad1e33b</t>
  </si>
  <si>
    <t>A gendered approach to environmental assessment also examines the ways environments and environmental relationships shape, create and sustain gender norms. What are the social costs and consequences of differential gendered environmental relationships? And what is the dynamic relationship between environmental conditions and changes and gender inequality?</t>
  </si>
  <si>
    <t>5, 10</t>
  </si>
  <si>
    <t>10.14217/9781848591516-7-en</t>
  </si>
  <si>
    <t>1a28a23025f08d6a19019c83c4f328c5</t>
  </si>
  <si>
    <t>For example, in 2011 the WHO-based report on ‘Women’s Lives and Family Relationships’8 reported that 60 per cent of women had been subjected to physical and/or sexual violence by husbands/partners in their lifetime, and for 90 per cent of these women the violence was severe. More than 1 in 4 women over the age of 15 years experienced physical violence by non-partners, 1 in 3 women experienced sexual abuse when they were under the age of 15 years and 2 in 5 women were forced into first sex. The study showed that acts of sexual violence caused injuries for many women (including loss of consciousness for 50%). One in 5 of those injured suffered permanent disability.</t>
  </si>
  <si>
    <t>3, 5</t>
  </si>
  <si>
    <t>3,5,10</t>
  </si>
  <si>
    <t>10.1787/9789264113848-en</t>
  </si>
  <si>
    <t>1aaf8d0565a4b88c3bd82c8610d57096</t>
  </si>
  <si>
    <t>The review team was told by FAS that efforts in the past to establish consultation mechanisms with local employers were not successful because of limited employer interest. Some employers told us that there is too much arbitrary discretion across regional FAS offices in terms of the type of training they will fund, and that this variation, and more broadly FAS training services, are not responsive enough to their needs. For their part, FAS told us that they allow some room for regional variation to respond to diverse local needs. This would involve an improvement in the quality of data and evaluation, and consultation with employers. First, it would help improve the quality of training provision.</t>
  </si>
  <si>
    <t>4, 8, 10</t>
  </si>
  <si>
    <t>10.14217/9781848599574-6-en</t>
  </si>
  <si>
    <t>1bbfe4483b6786110d4d1efb044bdeb2</t>
  </si>
  <si>
    <t>Given that PNG, Samoa, Tonga, Tuvalu and Vanuatu are unlikely to meet Goal 1, achieving Target 10.1 will also be difficult without serious reform. Fiji is, however, likely to meet Target 10.1 based on its positive outlook for Goal 1. Ensuring equal opportunities and reducing inequalities of outcome (Target 10.3) are also closely dependent on the outcome of Target 5.1 to end all forms of discrimination against women and girls.</t>
  </si>
  <si>
    <t>10.1787/5kg57kjj5hs8-en</t>
  </si>
  <si>
    <t>1ea2b559b59ced618dbb93fa6952454d</t>
  </si>
  <si>
    <t>Some of the responses have been used in this report (see Appendix 1, “Country Questionnaire”). Special attention was given to the dates and to the last revisions of the documents in order to ensure the relevance of the information collected.3 Official country reports, work plans, official texts (decrees, laws) and articles constitute the main material of this study. Multiple sources have been used: databases, official government websites, key stakeholders (see References).</t>
  </si>
  <si>
    <t>10.18356/e333ca08-en</t>
  </si>
  <si>
    <t>1eca910742f0434b93cbfacb51f112f0</t>
  </si>
  <si>
    <t>This chapter therefore focuses on those linkages where maximum benefit can be derived in terms of water for people, for a healthy environment and for the economy. This reflects the integrated, indivisible and interlinked nature of all SDGs. Water and sanitation have a particular role to play in the 2030 Agenda, because of their centrality to each of the three dimensions that cut across all SDGs (society, economy and environment).</t>
  </si>
  <si>
    <t>10.1787/9789264251724-6-en</t>
  </si>
  <si>
    <t>1f84e285ec051351e5707cb4987f6f2d</t>
  </si>
  <si>
    <t>The high quantities of protein - up to half of their weight - make algae one of the most interesting emerging food sources. Algae are simple, single-cell organisms that can grow very rapidly at sea, in polluted water and in places that would normally not generate food crops, ranging from giant seaweeds and kelps to microscopic slimes. Algae would be a cost-effective, land-and climate-neutral alternative to meat proteins while at the same time fixing large amounts of C02 from the atmosphere.</t>
  </si>
  <si>
    <t>13 (Climate Action).</t>
  </si>
  <si>
    <t>10.1787/9789264292659-5-en</t>
  </si>
  <si>
    <t>21340aff9804d702f06051393a608b60</t>
  </si>
  <si>
    <t>Results from Phase II, which are available on line,1 helped develop guidance for end users to carry out the self-assessment, engage stakeholders and collect data. This assessment provides a static view of who does what and how. Compared to the “static” assessment of identifying the existence of framework conditions, this phase of the assessment aims to be a “dynamic” one.</t>
  </si>
  <si>
    <t>10.1787/9ce809d8-en</t>
  </si>
  <si>
    <t>220bacc253a71239fd23c3e38b1536d5</t>
  </si>
  <si>
    <t>Particular thanks are due to Remy Pigois, Yves Dublin and Vincenzo Vinci from UNICEF and to Sarah Coll-Black and Colin Andrews (World Bank), as well as to the National Social Protection Platform of Ethiopia. Pamela Dale and Gaby Guerrero Serdan, also from UNICEF, also provided valuable guidance. These workshops were attended by representatives of the Government of Ethiopia, development partners and members of civil society.</t>
  </si>
  <si>
    <t>1,5</t>
  </si>
  <si>
    <t>10.1787/5k49dv6c5xmv-en</t>
  </si>
  <si>
    <t>23557d20712fab4ccbfdad1c4e958bdd</t>
  </si>
  <si>
    <t>Its outstanding position as a global leader in financial and business services has attracted the headquarters and facilities of a substantial number of large international firms, making the metro-region a leading employer in financial and business-related activities in the US. Chicago is the global centre for derivatives, hosting the largest derivatives exchanges, and home to 57 headquarters in the Fortune 500, including Boeing, McDonald’s, Motorola Solutions, Discover Financial Services, Abbott and United Airlines. Professional and Business Services and Financial Activities combined represented 26.2% of total employment in the region in 2010 (Table 1.2).</t>
  </si>
  <si>
    <t>10.1787/9789264237056-8-en</t>
  </si>
  <si>
    <t>2582a95f09dc086ac1badbd56600f31c</t>
  </si>
  <si>
    <t>The ability to monitor progress at the school level in a comparable manner was a major achievement and was very helpful in linking funding with performance improvements of the education system. Another important direction was the substantial increase in conditional cash transfer programme Bolsa Familia (initially, Bolsa Escuola) which created both incentives and the means for poor parents to send their children to school (De Mello and Hoppe, 2005, OECD, 2011). This has recently received much attention, with enrolment in vocational training more than doubling since the early 2000s.</t>
  </si>
  <si>
    <t>1, 4, 10</t>
  </si>
  <si>
    <t>10.1787/9789264273153-7-en</t>
  </si>
  <si>
    <t>25ffbc91cc90362e0c0eacf0024638c7</t>
  </si>
  <si>
    <t>It will however, provide multiple social, economic and environmental dividends and constitute much-needed first steps towards low-carbon social and economic development. A marked shift from the 1992 Rio Earth Summit to the 2012 Rio+20 Summit has been the role of emerging economies. Although the five countries have different economic endowments, they are facing similar challenges to sustain economic growth, save natural resources, and protect the environment. Reflecting the broadening of the BRICS agenda since the first BRICS summit was held in 2009, the first ever meeting of BRICS environment ministers was held in the Russian Federation in April 2015.</t>
  </si>
  <si>
    <t>0. The text provided does not mention any SDGs.</t>
  </si>
  <si>
    <t>10.18356/0ceb7e87-en</t>
  </si>
  <si>
    <t>26780117244691db60ded53687bec5f9</t>
  </si>
  <si>
    <t>However, in the case of more complex requests for particular data on the environment (e.g. on transboundary watersheds) requiring the collection of specific data, the Ministry may not have the capacity to do so and may not be in a position to fulfil the request. Requests to NAMEM for multiyear data on air quality' can be responded to upon payment (a rate is applied per digit of data). If the request asks for information about a person or a company, such information is considered confidential and is not provided to the requester.</t>
  </si>
  <si>
    <t>0 (unable to associate the text with any of the SDGs)</t>
  </si>
  <si>
    <t>10.1787/9789264187443-7-en</t>
  </si>
  <si>
    <t>27f34b6e7c329ab03e14fc8b6c0af829</t>
  </si>
  <si>
    <t>This trend is not new. In 1990, the Network of Surveys on Migration and Urbanisation in West Africa (NESMUWA) recorded 22000 occurrences of migration from West Africa to the European Union, as opposed to 258000 such cases between West African countries. In addition, Beauchemin and Lessault (2009) note that "flows towards Europe have been offset by 6600 cases of migration in the opposite direction.</t>
  </si>
  <si>
    <t>No SDGs are mentioned in this text. Answer: 0.</t>
  </si>
  <si>
    <t>10.1787/5jrqppxjqhg4-en</t>
  </si>
  <si>
    <t>2823c7315893445db7f684b8b3d67319</t>
  </si>
  <si>
    <t>The SNA data on household income are first divided by the population size. They are then multiplied by the ratio of the average household income of each decile to the average household income in the IDD, to give an estimate of an average household income by decile that is consistent with the SNA totals. Unemployed persons are defined as those who are currently not working but are willing to do so and actively searching for work.</t>
  </si>
  <si>
    <t>10.1787/ff87fd8d-en</t>
  </si>
  <si>
    <t>2a879fe196a4858f286d4da994f52cb5</t>
  </si>
  <si>
    <t>The Network of Networks on Impact Evaluation (NONIE), comprised of the OECD DAC Evaluation Network, the United Nations Evaluation Group (UNEG), the Evaluation Cooperation Group (ECG), and the International Organisation for Cooperation in Evaluation (IOCE), was formed in 2006 to promote quality impact evaluations. The group has also developed NONIE guidance on impact evaluation (Leeuw and Vaessen, 2009). Systematic reviews examine the results of a synthesis of individual impact evaluation studies to identify general relationships and treatment effects.</t>
  </si>
  <si>
    <t>10.1787/eco/surveys-esp-2010-7-en</t>
  </si>
  <si>
    <t>2d938086b19a3faab6033c2d7ea3a1bb</t>
  </si>
  <si>
    <t>In order to ensure a proper co-operation between the different levels of government in the management of water resources, the constitution of the Committees of Competent Authorities should be accelerated. This enhanced participation should take place through the appropriate institutions, including in the river basin authorities. The law should allow the inclusion of environmental and scarcity costs in water prices.</t>
  </si>
  <si>
    <t>6,16</t>
  </si>
  <si>
    <t>10.1787/9789264303119-en</t>
  </si>
  <si>
    <t>311b82b829391813b8622de9c545b5a9</t>
  </si>
  <si>
    <t>Partly owing to the invention of the techniques described above, partly owing to renewed concerns about the social costs of energy production and consumption ranging from local air pollution over climate change to security of supply, a number of large-scale studies on the external costs of energy were thus funded and undertaken. Estimating Fuel Cycle Externalities, co-ordinated by the Oak Ridge National Laboratory (ORNL) and funded by the United States Department of Energy (USDOE). New York State Environmental Externalities Cost Study, co-ordinated by RCG/Hagler Bailly and funded by the New York State Energy Research and Development Authority, the Empire State Electric Energy Research Corp. and the Electric Power Research Institute (EPRI). All these studies are part of a first wave of social cost accounting that had united a sizeable community of competent and committed researchers.</t>
  </si>
  <si>
    <t>10.1787/5jlwvz85537c-en</t>
  </si>
  <si>
    <t>31b7bdf98af44b02c97baaa4384686b7</t>
  </si>
  <si>
    <t>The measures need to be selected based on evidence of the results they can be expected to produce. Detailed ex-ante assessment is employed in countries at the leading edge of achievement. In the United Kingdom, for example, targets for specific users or types of crash are based on ex-ante assessments. In the Netherlands, overall targets for reducing deaths and serious injuries are tightened periodically and the accompanying measures modelled to assess whether they will deliver the improvement required to meet the new target.</t>
  </si>
  <si>
    <t>10.1787/9789264229679-5-en</t>
  </si>
  <si>
    <t>351ae6a2c349397bfe70326d4a166045</t>
  </si>
  <si>
    <t>This resulted in the same data being collected by different agencies. At the same time, mixed data collection methodologies were used, preventing the harmonisation of different data sources (Bedi et al., This includes social and economic data to for example monitor national development plans and other established indices such as the Human Development Index and the Millennium Development Goals.</t>
  </si>
  <si>
    <t>10.1787/empl/outlook-2011-3-en</t>
  </si>
  <si>
    <t>366598a883a8aba795f68bdf3b6db339</t>
  </si>
  <si>
    <t>Australia, Japan and New Zealand are also excluded for statistics by educational attainment. For example, the overall employment rate for the working-age population declined by 2.2 percentage points and 86% of this jobs gap took the form of higher unemployment since the fall in the labour force participation rate was just 0.3 percentage points.12 However, there are some interesting differences in how participation rates of different groups have evolved, with youth having been especially prone to withdraw from the labour market, while participation rates have risen for women and older workers. Data are not seasonally adjusted Source: OECD estimates based on national labour force surveys. Not surprisingly in view of the dynamics of unemployment, Figure 1.6 shows that long-term unemployment (UR1) was substantially slower to begin increasing during the recession than overall unemployment and the broader measures of slack, but that the rise continued through 2010Q4, even after the other measures had peaked in 2010Q1.</t>
  </si>
  <si>
    <t>9 - Industry, Innovation and Infrastructure</t>
  </si>
  <si>
    <t>366d4eb93944635701ea1c59ddc9f278</t>
  </si>
  <si>
    <t>As noted above, the sector has adopted strategies to obtain Green Globe certification and other environmentally relevant recognition. Even the tourism industry will have challenges that will require significant investments to reduce energy consumption and desist from activities that bring pressure on coastal resources, waste disposal being perhaps the most significant. For all sectors, public policy will have to consider shifting the incentive structure that remains after the current round of tax reforms to encourage investment in green technologies.</t>
  </si>
  <si>
    <t>12, 8</t>
  </si>
  <si>
    <t>11.1002/pub/80dd7836-0bda635e-en</t>
  </si>
  <si>
    <t>36d32b3ab585d62268d16f31608994dd</t>
  </si>
  <si>
    <t>This would alleviate the problem of electricity theft and enable online smart decisions by both the end user and the utility company to adjust their respective loads. The programme meets a considerable number of objectives of the WSIS Action Lines and SDGs in terms of economic growth, employment, quality education, lifelong learning opportunities, etc. The Situational Center is intended to be an "indicator board", i.e. an indicator of "health" and an instrument for the management of technological and administrative processes.</t>
  </si>
  <si>
    <t>4, 8</t>
  </si>
  <si>
    <t>10.1787/eco/surveys-dnk-2019-3-en</t>
  </si>
  <si>
    <t>38431ba7efcdf732aaa4d6ec535054dd</t>
  </si>
  <si>
    <t>Nevertheless, the Danish financial sector remains large by international standards, with a total-assets-to-GDP ratio of more than 500%, and is dominated by a few very large banks and highly interconnected. As discussed in the previous Survey, this poses a systemic risk and potentially creates important implicit liabilities for the public sector. At the same time, household gross debt continues to be the highest across OECD countries (Figure 9), albeit large pension savings counterbalances this (see below).</t>
  </si>
  <si>
    <t>3a5cfb2ada510e5ea3d1eb6fa545cccf</t>
  </si>
  <si>
    <t>With nearly 5 million workers, the region boasts the third largest labour market in the US and draws workers from beyond the metropolitan area’s outlying counties. Over 21 000 workers living in the Milwaukee metropolitan region (part of the 21-county Tri-State region) commute to work in metropolitan Chicago, around 17% of these workers travel into the City of Chicago. An equal number commute from the Indianapolis metro-region (which lies beyond the 21-county region) into the Chicago metro-region. The region offers a large, diversified pool of highly qualified workers, with a diverse and rich set of skills and attributes.</t>
  </si>
  <si>
    <t>8, 11</t>
  </si>
  <si>
    <t>1, 10</t>
  </si>
  <si>
    <t>10.18356/0a7c7f99-en</t>
  </si>
  <si>
    <t>3bf6c98fffe7ede5afe0dd7f9cdb3b68</t>
  </si>
  <si>
    <t>They have undertaken advocacy and awareness-raising activities among working people on issues related to gender equality. Some CSOs have also engaged in research and awareness-raising activities to enhance women's knowledge of their rights. In the Democratic People's Republic of Korea, the General Federation of Trade Unions of Korea undertakes advocacy and awareness-raising activities among workers on issues related to gender equality, and ensures that women's rights are guaranteed.</t>
  </si>
  <si>
    <t>10, 5</t>
  </si>
  <si>
    <t>1, 4, 5, 8, 10</t>
  </si>
  <si>
    <t>10.1787/5jxrcmgpc6mn-en</t>
  </si>
  <si>
    <t>40a2d24463f9c57cbb6477acd0cbd0e7</t>
  </si>
  <si>
    <t>These numbers are nearly identical to those presented in Table 9 for a later and longer time period. The presented findings for the Netherlands by contrast differ from those reported by Snel et al. For the 1999 inflow cohort, they calculate a median spell duration of 23 months (p. 184, Table 6), which is more than double the 9 months reported in Table 9 of this document for the country as a whole.</t>
  </si>
  <si>
    <t>40aaa83c5f94701cc3c962a194a43097</t>
  </si>
  <si>
    <t>It was noted that the Government of Germany had already provided valuable support for the Partnership. To strengthen the engagement of major groups in the work of the Forum, a number of participants said that it would be useful if in future the major groups were invited to make comments on each agenda item, or at the end of each day. Other suggestions were that more countries should invite representatives of major groups to join their national delegations, that major groups should participate as observers during meetings of the Bureau, that major groups should second staff to the Forum secretariat, and that regional meetings should be used to offer further opportunities for engaging major groups.</t>
  </si>
  <si>
    <t>10.18356/9a9b4252-en</t>
  </si>
  <si>
    <t>43bc850670ce706a76d76e9bc731c186</t>
  </si>
  <si>
    <t>After all, more than 50 per cent of new businesses in the United States fail in the first four years of their existence (Shane, 2008). Successful venture capitalists are right only part of the time,14 while the gains of the winners compensate for the failures of the losers. However, particular investment failures do not mean that the strategy itself is a failure. It is important to change perceptions of the meaning of government failure. A country fund structure, as discussed above, could be helpful in doing so, since it incorporates individual decisions into a larger framework.</t>
  </si>
  <si>
    <t>10.1787/9789264074927-8-en</t>
  </si>
  <si>
    <t>43fadba2cedf94ac8d1bad8e85778e9f</t>
  </si>
  <si>
    <t>Additionally, diarrhoea is a major cause of malnutrition in infants and young children. In the United States of America (USA), for example, around 76 million cases of foodbome diseases, resulting in 325 000 hospitalisations and 5 000 deaths, are estimated to occur each year. In the USA, diseases caused by the major pathogens alone are estimated to cost up to USD 35 billion annually (1997) in medical costs and lost productivity.</t>
  </si>
  <si>
    <t>2, 3</t>
  </si>
  <si>
    <t>10.1787/9789264292697-5-en</t>
  </si>
  <si>
    <t>4717662ae7ffe56578a1760f0fc9c36a</t>
  </si>
  <si>
    <t>The magnitude of some of these differences suggests that new teachers may require more support to develop effective pedagogical strategies for teaching content in some countries than in others, possibly due to limited pre-service or in-service training. In countries such as the Czech Republic, Iceland and Sweden, the gaps between the proportion of new and experienced teachers feeling "very well" prepared in classroom practice in the subject field(s) are greater than 30 percentage points. However, in France (4 percentage points) and japan (7 percentage points), the differences between the groups are much smaller, and there are no statistical significant differences in Finland and Korea.</t>
  </si>
  <si>
    <t>10.6027/7d17bba9-en</t>
  </si>
  <si>
    <t>4d5ac9213ea93621546badea52220286</t>
  </si>
  <si>
    <t>The project investigates the possibility for using policy actions to support and expand the market for waste plastics in the Nordic region. This has the objective of increasing the recycling of plastics and minimising the down-cycling and incineration of plastic waste. Separately collecting and recycling this plastic waste would have significant economic and environmental benefits. For example, recovering and recycling half of the plastic waste generated in the Nordic countries corresponds roughly to a reduction of greenhouse gas emissions equivalent to the total emissions from cars in the Nordic capitals.</t>
  </si>
  <si>
    <t>0 (The text does not provide any information related to the SDGs)</t>
  </si>
  <si>
    <t>10.1787/5jlwjg92n48x-en</t>
  </si>
  <si>
    <t>4d61af08bc277e91c8f6e284f03ee85d</t>
  </si>
  <si>
    <t>Countries pointed out that given the small number of officials working on climate finance in national ministries, just one staff member working on tracking and monitoring would be a large proportion of their human resources. Developed countries have committed to provide financial support to cover the full cost incurred by developing countries in complying with reporting duties towards the UNFCCC16. For example, as part of national Climate Public Expenditure and Institutional Reviews (CPEIRs), a group of international organisations and research institutes are collaborating to assist countries in tracking climate finance across national budgets. It was widely recognised that tracking flows to a certain level of granularity is also a pre-condition for monitoring outcomes and outputs.</t>
  </si>
  <si>
    <t>10.1787/1826beee-en</t>
  </si>
  <si>
    <t>51484f5564a6783ced8e5bf32a06033f</t>
  </si>
  <si>
    <t>Encouraged by early successes, these companies then pushed the regulatory agencies to approve the use of these approaches in their regulatory guidance for business plans. This phenomenon was largely attributed to pastureiand-related activities. The company therefore considered the possibility of working to improve land management, but the problem was that they did not own the land. The solution was to work with a third-party organisation to get landowners to launch a new initiative.</t>
  </si>
  <si>
    <t>10.6027/fcafdf5b-en</t>
  </si>
  <si>
    <t>52148c3d2fdb1fb63687cf5e2dbe698c</t>
  </si>
  <si>
    <t>Greenland, the Faroe Islands and Svalbard have experienced an increase in tourism levels as well, though at a lower level than Iceland, with a growth ranging from 15% to 45% since 2012. As the duration of the visits have not increased, the increased spending is caused by a higher daily spending by the tourists. Tourism may create short and long-term profits and jobs for a region leading to economic growth, provided it is managed sustainably.</t>
  </si>
  <si>
    <t>4, 5, 8</t>
  </si>
  <si>
    <t>10.1787/5js4vmp5n5r8-en</t>
  </si>
  <si>
    <t>54ea1a17294068beedbd2b0050a6c3b6</t>
  </si>
  <si>
    <t>These, however, also constitute opportunities for those responsible for tourism and water policy to work closely together. In the future, tourism-related water use intensities are expected to increase, while water availability in many regions will become more restricted due to competing uses and climate change leading to lower precipitation levels in many regions. In order to adapt to inevitable changes in water availability, as well as to mitigate its own contribution to climate change and its pressure on limited water resources, tourism needs to engage with policy areas responsible for energy- and water management, with a clear focus on policy making, including compliance with national greenhouse gas reduction goals, building codes, measurement and charging of water consumption, compliance with water benchmarks, and, possibly, mandatory education for staff in accommodation to engage in water saving measures.</t>
  </si>
  <si>
    <t>10.1787/859159ab-en</t>
  </si>
  <si>
    <t>57941b10fef4017cdafe1ff6951b797d</t>
  </si>
  <si>
    <t>Direct investment, portfolio and other investment flows have propped up the balances of countries with current account deficits. Fiscal policy direction will be mixed in the near term. The stability in the fiscal positions of the region’s economies has remained intact at the close of recent fiscal years.</t>
  </si>
  <si>
    <t>10.1787/9789264290679-5-en</t>
  </si>
  <si>
    <t>58d2964f44eefc3c06eb3418b169055a</t>
  </si>
  <si>
    <t>Most telling is the fact that at the southern end of Western Scandinavia, Skane generally frames its own development as part of the Copenhagen area as illustrated in the creation of the Greater Copenhagen and Skane Committee (see earlier description) and the common branding of Skane under “Greater Copenhagen”. Paradoxically, this is a case where cross-border governance to better control borders may have addressed one policy issue (migration) but aggravated others (labour market, environment). High-speed train (running at 320 km/hour) was supposed to connect Stockholm with Gothenburg in 2 hours and with Malmo in 2.5 hours by 2035.</t>
  </si>
  <si>
    <t>10.18356/6945b514-en</t>
  </si>
  <si>
    <t>59ddb29e70c52e677941d58e024308df</t>
  </si>
  <si>
    <t>Awareness and understanding of the achievements and challenges in implementation of the Platform for Action are important if gender equality is to be achieved. Gender equality is, in turn, important because it is fundamental to all persons — women, men, girls and boys — fully and freely exercising their fundamental human rights and freedoms, to their living lives with dignity, agency and voice, and for the “development” and preservation of inclusive, equitable, democratic and peaceful societies. While noting exceptions, a general trend is evident with a positive correlation between “human development” and gender equality.</t>
  </si>
  <si>
    <t>10.1787/9789264208292-6-en</t>
  </si>
  <si>
    <t>5bd1dd6f11c6aec7cdadbbcac9434026</t>
  </si>
  <si>
    <t>However, it faces a growing number of challenges, including deteriorated main routes and worsening traffic congestion. Service quality has declined as the system has not been able to keep up with demand, which has encouraged greater use of alternatives, including private vehicles. Programme implementation needs careful monitoring and analysis, as such regimes can create incentives to increase the private car fleet. Bogota also closes road segments for selected hours on holidays and weekends, creating an additional 121 km of pedestrian and bike path called Ciclouia.</t>
  </si>
  <si>
    <t>3, 11, 12</t>
  </si>
  <si>
    <t>0 (The text provided is incomplete and does not mention any specific information about social, economic, or environmental issues related to the SDGs.)</t>
  </si>
  <si>
    <t>5c64ceedeb69f1fbb2344dcd30e66847</t>
  </si>
  <si>
    <t>Moreover, Huechuan and Guzman (2007) argue that the probability of not having sufficient income and belonging to a poor household increases in old age. In other words, old age entails greater fragility. Nonetheless, as noted in chapter VI, older adults are more vulnerable because they do not form part of the economically active population and would not be able to participate in public employment programmes that require physical strength, such as clearing rubble and constructing public works.</t>
  </si>
  <si>
    <t>2 (Zero Hunger)</t>
  </si>
  <si>
    <t>10.1787/9789264284425-6-en</t>
  </si>
  <si>
    <t>616f79fa65cf716b061b8871a094b5ab</t>
  </si>
  <si>
    <t>The EDI was originally developed in Ontario, Canada, and it is a measure of children’s development as they enter school. The results are aggregated to the group level (school, neighbourhood and city) to provide a population-based measure of children’s development. The data are not reported at the child or class level, which means they are not used as a diagnostic tool for individual children.</t>
  </si>
  <si>
    <t>13, 15, 17</t>
  </si>
  <si>
    <t>10.1787/5bbcdeac-en</t>
  </si>
  <si>
    <t>6194ce1da1e7aed5cd5e9929d75f9742</t>
  </si>
  <si>
    <t>An enabling policy environment is important for the development of a strong and competitive renewable energy sector to supply both industrial and domestic consumers. Section 3 identifies key enabling policy factors required for the replicability and accelerated uptake of the available renewable energy solutions throughout the mining sector. Major companies and conglomerates, among others, such as Glencore, Barrick Gold, Rio Tinto, Antofagasta, Codelco and IAMGOLD have all made use of renewable energy in their mines (Table 2.1).</t>
  </si>
  <si>
    <t>10.1787/5kgj0d3vzcth-en</t>
  </si>
  <si>
    <t>6379115dde7df3fd24608d79ab0e9a29</t>
  </si>
  <si>
    <t>These figures most likely underestimate the contribution of off-farm earnings because they capture only the income coming from activities integrated from the accounting standpoint either fully or partly within the farm business. However, studies on rural diversification indicate that the majority of alternative enterprises of agricultural households are financially and structurally independent of the farm business (OECD, 2009e). For example, around 20% of living expenses of those households involved in dairying and sheep and beef farming originate from off-farm income (MAF, 2009e).</t>
  </si>
  <si>
    <t>10, 8</t>
  </si>
  <si>
    <t>12, 13</t>
  </si>
  <si>
    <t>10.14217/9781848599574-13-en</t>
  </si>
  <si>
    <t>6883971773a9ae553d62e2f6c3a03c57</t>
  </si>
  <si>
    <t>Environmental conditions also regularly impair energy equipment. Furthermore, with limited economic resources, Kiribati is highly dependent on official development assistance (accounts for 50% of GDP), with almost total dependence on external funding for energy projects, which results in long lead times and adds complexity to implementation. Moreover, there are significant capacity issues in the energy sector, lack of awareness regarding renewable energy and energy efficiency, and availability of energy data is limited. With the assistance of SPC and other partners, Kiribati is in the process of developing a long-term energy sector strategy, which will include several renewable energy targets.</t>
  </si>
  <si>
    <t>10.18356/c30f3d31-en</t>
  </si>
  <si>
    <t>6d4eebb09ec8985eaf5d2128652ce422</t>
  </si>
  <si>
    <t>First, although the formalization of informal jobs is itself a positive step, the effect may be initially to widen the gender pay gap as there may be an increase in the share of women in low-paid formal sector jobs. Second, women's material position is not improved if the gap is closed either because men’s pay has declined or if real wages are falling for both men and women. Figure i shows that, in the United Kingdom, although the gender pay gap narrowed after the financial crisis, real wages were falling for both women and men.</t>
  </si>
  <si>
    <t>5,8</t>
  </si>
  <si>
    <t>11.1002/pub/80f52533-387caaaf-en</t>
  </si>
  <si>
    <t>6f0eb1e118431f89e23772e0b0e205da</t>
  </si>
  <si>
    <t>This will require roll-out of wireless loT platforms, reliance on network virtualization and improved fibre connectivity. Moreover, it will require the development of advanced ICT skills among users. Network operators and users will have to adapt their business models to take advantage of the opportunities of the digital transformation. Policy-makers and regulators are called upon to create conditions facilitating entrepreneurial experiments and innovation.</t>
  </si>
  <si>
    <t>6febf6ade30f1479377197911276104d</t>
  </si>
  <si>
    <t>It increased in 2007, as a result of the legal obligation imposed on oil companies to incorporate biofuels into petrol and diesel sold in Luxembourg. Currently, renewable sources account for 9.5% of total electricity production. However, Luxembourg covers more than half of its electricity needs through imports. The indicative target for electricity produced from renewable energy sources as a share of gross electricity consumption is 5.7% for 2010.</t>
  </si>
  <si>
    <t>7, 11, 12</t>
  </si>
  <si>
    <t>10.1787/5kg20mj6c2bw-en</t>
  </si>
  <si>
    <t>701b01382264358af6eecebbabe5d716</t>
  </si>
  <si>
    <t>Authorship is usually collective, but principal authors are named. Some programmes have multiple donors, in which case they have been recorded under the agency that supplied the document. Some projects and programmes only have ex ante evaluations, others have ex ante and ex post evaluations as well as a number of intermediate reviews. This is in part due to the timing of the projects.</t>
  </si>
  <si>
    <t>10.1787/growth-2013-4-en</t>
  </si>
  <si>
    <t>70635f740cfab31b2a47ee5b68c1c3bc</t>
  </si>
  <si>
    <t>Lifting more specific sector barriers to FDI is a priority for Iceland (electricity and fisheries), Mexico (transport, media and fixed-line telecom and financial services), Japan and Korea (in the service sector) and India (aviation, multi-brand retail), where targeted barriers to trade should also be removed. Insofar as some of the rising trend in inequality in many advanced OECD countries can be attributed to growing economic integration of emerging market economies, recommendations aimed at further enhancing productivity through lower barriers to trade and FDI could in principle exacerbate wage inequality. As well, the rents created by agricultural support sometimes accrue to high-income farmers - especially when it is granted in the form of price support. Energy subsidies are often motivated on equity grounds, as poorer households’ income tends to be spent disproportionally on basic consumption goods, such as food and energy.</t>
  </si>
  <si>
    <t>Goal 11: Sustainable Cities and Communities.</t>
  </si>
  <si>
    <t>10.1787/5km35m63qqvc-en</t>
  </si>
  <si>
    <t>74396a06155ac146b6aff1c1c9fbfed2</t>
  </si>
  <si>
    <t>From a long-term perspective, much of the increase in non-regular work was offset by a decline in the number of independent and family workers. The largest categories of non-regular workers are young people on temporary contracts, older persons who continue to work after formal retirement from their lifetime job, and married women working part-time. Less than half of non-regular jobs pay work-related health and social insurance contributions and about two-thirds make Employment Insurance (El) contributions.</t>
  </si>
  <si>
    <t>1, 8, 9, 10, 11</t>
  </si>
  <si>
    <t>10.1787/saeo-2019-6-en</t>
  </si>
  <si>
    <t>79902a4fab2ddb85c1c4930afc06754d</t>
  </si>
  <si>
    <t>Distances travelled vary considerably between cities as well, the length of the average trip by car is 14.2 km in Mumbai, but only 3.1 km in Bhopal. The pump price per litre of diesel varies across the region, from USD 0.22 in Brunei Darussalam to USD 0.81 in China and India, while that of gasoline ranges between USD 0.37 in Brunei Darussalam to USD 1.25 in Singapore (Figure 2.9). Fuel prices can account for a large share of drivers’ transportation costs (Box 2.4). These prices are affected by taxes, which are often designed to generate revenue and to price the environmental effects of vehicle emissions.</t>
  </si>
  <si>
    <t>10.18356/855edf42-en</t>
  </si>
  <si>
    <t>7d11807d0d8b9e1294d16ab50fa89477</t>
  </si>
  <si>
    <t>On another level, agency is dependent on factors such as the degree to which a partner respects the others bodily integrity or the degree to which there is freedom to express views about contraception. Within all these relationships, gender norms are key. They can build—or undermine—agency in all aspects of life, but especially in making sexual and reproductive health decisions.</t>
  </si>
  <si>
    <t>5,3</t>
  </si>
  <si>
    <t>10.1787/aid/glance-2017-14-en</t>
  </si>
  <si>
    <t>7f1d02e3db39dcf22289a1991b5f6d95</t>
  </si>
  <si>
    <t>The switching point where foreign direct investment (FDI) takes on greater relative importance compared to aid for trade and is found around the cut off of GNI that separates the least developed countries from those with a higher GNI,i.e. According to a recent OECD Survey, in 2012-15 USD 81.1 billion was mobilised through a series of development finance interventions (Figures 11.3 and 11.4). The ultimate development merits of such blended finance, however, will depend on the specific transactions and projects being developed.</t>
  </si>
  <si>
    <t>10.18356/7707d4f1-en</t>
  </si>
  <si>
    <t>83d44eeab0ea3767e9a3b7ea5d08c2ab</t>
  </si>
  <si>
    <t>However, emissions levels recorded in 1990 and immediately thereafter, rather than being real reductions in emissions, were actually due to economic decline, which caused GHG emissions to fall sharply. The Strategy was meant to be a general framew'ork for climate change policies and measures during the brief period of 2005-2007, outlining Romania’s policies in meeting the international obligations under the UNFCCC and the Kyoto Protocol, as well as the country’s national priorities such as EU integration and possible participation in EU ETS. It assigns tasks and responsibilities for all stakeholder institutions and identifies the main actors for each specific action and relevant task.</t>
  </si>
  <si>
    <t>10.6027/9789289349437-6-en</t>
  </si>
  <si>
    <t>8450d28c2510726997c4f87227878655</t>
  </si>
  <si>
    <t>In an overview supporting the implementation ofthe Norwegian value creation programme, the consultant outlined a few circumstances that could contribute to better utilization ofthe economic potentia I of cultural heritage. Firstly, cultural heritage could provide a competitive advantage of the tourism and travel industry, if the marketing is focused on segments (i.e. groups of people) that are willing to pay more than average for their services. Secondly, there are several benefits of networking between individual companies, a single cultural site may not be sufficient to attract visitors, but as a part of a network of cultural sites, it may become more interesting. Investments in infrastructure and marketing require resources, and by joining forces more cost-effective solutions could be found.</t>
  </si>
  <si>
    <t>9, 8</t>
  </si>
  <si>
    <t>10.1787/c69de229-en</t>
  </si>
  <si>
    <t>84e07706805f80cfc90d5d1693711c70</t>
  </si>
  <si>
    <t>In other words, a broad reduction in child poverty is to be expected here, not so much from an increase in the employment rate, but from an improvement in the quality of the jobs occupied by parents and/or better compensation by the redistributive system for the penalty weighing on the poverty rate. A sharp decrease in poverty rates can also be expected from a reduction in the child penalty bom by single-parents in many countries (Austria, Belgium, Chili, the Czech Republic, Estonia, France, Iceland, Italy, Japan, Lithuania, Luxembourg, Mexico, Portugal, Sweden, Tukey and the United States) where the lowest poverty rates among single parents occur when the poverty rate for single parents is the same for childless singles (Table 5). In fact, for France and Japan the lowest overall family poverty rate occurs when the poverty rate for single parents and childless singles are the same (Table 4 Column 6).</t>
  </si>
  <si>
    <t>8, 1</t>
  </si>
  <si>
    <t>1 (No Poverty) and 2 (Zero Hunger)</t>
  </si>
  <si>
    <t>10.18356/215d0d56-en</t>
  </si>
  <si>
    <t>8538edb5b3a52a2d526744b7b44d0fee</t>
  </si>
  <si>
    <t>It is important that, throughout the process, the scope and assumptions of the project be revisited based on experience (Jones and others, 2014). An ideal iterative policy cycle is one in constant evolution, adjusting to new information and learning throughout the process. A flexible policymaking process will have the capacity to iterate best possible outcomes when it is sensitive to the context, involves all stakeholders, leverages expert and local knowledge, and establishes clear pathway connecting knowledge-generation, decision-making and action. For example, during the stage of design of policy options, the process will be well served by the decision to involve stakeholders, representing many different organizations, communities and government agencies, which can present their priorities and concerns (see the sect.</t>
  </si>
  <si>
    <t>88dd43fa08efec1c800ec075da0ed856</t>
  </si>
  <si>
    <t>Any additional country-specific policy instruments that address emissions under the cap may reduce them in a given country, but, as long as the cap is binding, will not affect overall emissions. Hence for instance, measures facilitating entry of renewable energy producers - which can have various other benefits - will have no effect on the total emission levels. By lowering the price of emissions, the additional measures can however yield less tangible, though not necessarily less important benefits, such as facilitating future tightening of the cap (Braathen, 2011).</t>
  </si>
  <si>
    <t>89c947df4b9974a991e63d65c23331d3</t>
  </si>
  <si>
    <t>The operations considered and sources of data used are given in Table A.2. Such activities were isolated using a keyword search of project descriptions, followed by a manual review to validate the findings of the keyword search. Support to state-owned enterprises were also included within this category, where they could be identified using the keyword search.</t>
  </si>
  <si>
    <t>3, 6</t>
  </si>
  <si>
    <t>10.18356/777ba258-en</t>
  </si>
  <si>
    <t>8edcf806761f1600a897a4f70b493400</t>
  </si>
  <si>
    <t>Such growth, moreover, is often (though not always) correlated with a broad set of social indicators, including poverty reduction, which together describe a more inclusive development path. This path does not emerge spontaneously, however, and even after a period of rapid growth, countries can get stuck or fall back. An important part of the early development policy debate focused on how to quickly raise the share of investment in national income to a level that would trigger a virtuous circle of rising productivity, increasing wages, technological upgrading and social improvements. The required investments are often closely connected, depend on the reaching of a minimum scale to be efficient and may become profitable only over a long period of time.</t>
  </si>
  <si>
    <t>1, 8</t>
  </si>
  <si>
    <t>0 (the text does not mention any of the SDGs)</t>
  </si>
  <si>
    <t>8f35f99eb44be7e1565707735bed9b62</t>
  </si>
  <si>
    <t>Malaysia’s expanding carbon footprint jolted the federal government into including green technology as part of the Ministry of Energy and Water’s portfolio and into launching its National Green Technology Policy in July 2009. The Government is also committed to reduce carbon emissions by 40% within the next ten years, but may find this target may be difficult to reach due to increasing emphasis on Malaysia as a regional aviation hub and extensive private transport. The Penang Transport Council was established in 2009 to improve public transport by moving people instead of cars.</t>
  </si>
  <si>
    <t>10.1787/rev/fish-2015-12-en</t>
  </si>
  <si>
    <t>907d1e958548215ce8985ef0060f2c74</t>
  </si>
  <si>
    <t>Additionally, owners with TQL allocation are required to pay annually a specific tax calculated according to the amount of quota allocated to the owner. . Satellite Positioning System is required for small-scale vessels (more than 15m length), purse-seine (more than 12m length) and transport vessels. This will help enforce the first mile fishing zone restrictions.</t>
  </si>
  <si>
    <t>10.1787/agr/pol-2014-4-en</t>
  </si>
  <si>
    <t>951e6ab5b89e7d7608cd0e328990577d</t>
  </si>
  <si>
    <t>However, the CAP 2014-20 offers more flexibility to member states to re-introduce commodity-specific and output-linked measures. A better alternative would be for member states to focus support on measures to improve the long-term productivity, profitability, sustainability and competitiveness of the sector. The "Plan to Create Vitality for Agricultural, Forestry and Fishery Industries and Local Communities” aims at revitalising the agricultural sector in view of significant drops in output and farming incomes over the past two decades.</t>
  </si>
  <si>
    <t>10.1787/785f021c-en</t>
  </si>
  <si>
    <t>9a06873f7d334e0fffb1b3d9e2db1466</t>
  </si>
  <si>
    <t>The increasing household income and the lower prices of manufactured goods as a result of higher productivity thus have an impact on the demand structure for manufactured goods. A closer look at consumers' perspective of industrialisation is warranted to shed light on the driving forces behind those structures. An income shift thus starts a virtuous circle of manufacturing consumption and industrial development, illustrated in Figure 3.4 (UNIDO, 2017b).</t>
  </si>
  <si>
    <t>10.1787/9789264088726-20-en</t>
  </si>
  <si>
    <t>9ac61aa983f8ffdb94f466df57f7585b</t>
  </si>
  <si>
    <t>One of the better-known examples is the interannual variation in egg mortality and fisheries landings of Baltic cod in the Baltic. Spawning success of cod in the central Baltic is hindered by hypoxic and anoxic water below the halocline (70-80 m) where salinity is high enough to provide buoyancy for cod eggs (Nissling and Vallin, 1996, Cardinale and Modin, 1999, Koster et al., In the Western Atlantic, hypoxia appears to contribute to low per capita productivity and slow recovery of cod stocks in the Gulf of St. Lawrence (Dutil etal.,</t>
  </si>
  <si>
    <t>10.18356/d79235bc-en</t>
  </si>
  <si>
    <t>9c62f1947e83237d87e70c1be7b774e9</t>
  </si>
  <si>
    <t>It reflects changes in total production of goods and services. It is a powerful summary indicator of economic development, even though it does not account for social and environmental cost of production and consumption. It is obtained by calculating gross capital formation as percentage of gross domestic product.</t>
  </si>
  <si>
    <t>10.18356/97f03e0a-en</t>
  </si>
  <si>
    <t>9e7ed2260831a3b78bbf9ef1f97b0d2a</t>
  </si>
  <si>
    <t>The probability that recurrent emergencies will persist is high, even with well-planned and executed strategies. However, over time and with dedicated attention and often incremental action, complex disaster risks can be managed and reduced. Coordinated, collaborative action allows for organizations to play to their strengths and not extend beyond their own institutional capacity while also creating synergies and positive exchanges among actors.</t>
  </si>
  <si>
    <t>10.1787/5jxzf5khtg9t-en</t>
  </si>
  <si>
    <t>a0dfefb2ac583d2cc6811959e6c7cbcc</t>
  </si>
  <si>
    <t>The extension of income data at sub-national level is part of the OECD work on advancing the measurement agenda of wellbeing to regions and cities (see http://www.oecd.org/regional/how-is-life-in-your-region.htm). Income-based measures of poverty at regional level are a first step towards more encompassing metrics of deprivation that include non-monetary measures. High disparities between regions can undermine national economic grow'th, leading to inequality of opportunities and creating social tensions that in turn may sustain regional imbalances over time (OECD, 2011b).</t>
  </si>
  <si>
    <t>10.1787/5k92n2x6pts3-en</t>
  </si>
  <si>
    <t>a8db59d57a2008bba8da65220d6a7195</t>
  </si>
  <si>
    <t>Indeed, there is no guarantee that results on the capacity of a social programme to reduce poverty by a given amount will translate to another country if the poverty line is set in a different way. We propose that this line be set at a multiple of median income, which makes the poverty line sensitive to the distribution of welfare in the country, rather than being solely determined by the mean of the welfare metric used. This relative poverty line can fruitfully be used alongside an absolute poverty line, which we set at the level of the international dollar-a-day poverty line. Considering that the international 1.25 dollar-a-day poverty line sets a minimum income for fulfilling survival needs, the 1.25 dollar-a-day line may appear more relevant when the relative poverty line falls below this level.</t>
  </si>
  <si>
    <t>1,2</t>
  </si>
  <si>
    <t>a941f19e7545ea877b4b9510f0be6a63</t>
  </si>
  <si>
    <t>In 2014, the System was extended to include a dedicated web portal. This cadastre provides public access to the processes of issuing and reissuing of licences, licence revocation, transfer, pledge and surrender for the entire or a part of the licensed area, as well as to maintaining a register of licences. One of the main objectives of this tool is to prevent licences from overlapping other licences or protected areas.</t>
  </si>
  <si>
    <t>acb277be5657466518c153cd96d58bae</t>
  </si>
  <si>
    <t>The first two ways will require international co-operation, the third will focus on national policies. Supporting risk reduction in the hotspot country and its market partners, 2. Mitigating impact diffusion, 3: increasing the resilience of 2nd tier countries. They can participate in regional or international efforts by sharing information, expertise, co-operating on research and development, technology and services trade, or even contribute to the actual management of risks.</t>
  </si>
  <si>
    <t>10.1787/aeo-2016-14-en</t>
  </si>
  <si>
    <t>b34e6064bec3a3a7154c208c82950ddd</t>
  </si>
  <si>
    <t>The fiscal stance remains viable, with a manageable overall balance deficit equal to 2.9% of GDP (3.7% in 2014). By the end of 2015, official foreign-exchange reserves had remained comfortable at an estimated US dollar (USD) 809 million, or 6.8% of non-extractive imports (5.5 months of imports), against USD 639.1 million in 2014, or 4.7 months of imports. The tertiary sector’s share of GDP continued growing to reach 44.8%, its highest ever.</t>
  </si>
  <si>
    <t>11.1002/pub/80f4cf5d-7b2c7042-en</t>
  </si>
  <si>
    <t>b383a9976f7643e96b05ff7f207c1ff0</t>
  </si>
  <si>
    <t>From 1990 to 2015, more than 1 billion people were lifted out of extreme poverty. Achieving SDG 1, however, will nonetheless not be easy. Over 700 million people continue to battle extreme poverty, living on less than $1.90 per day. The world population continues to grow. Poverty eradication efforts will demand we reach communities alienated within current development pathways because they lack productive capacities, live in remote areas without access to services or face discrimination. Many people who escape income poverty may remain relatively poor in their local context or face deprivations in health, education and shelter.</t>
  </si>
  <si>
    <t>1, 2, 3, 4, 5, 6, 8, 10, 13</t>
  </si>
  <si>
    <t>10.1787/9789264179370-6-en</t>
  </si>
  <si>
    <t>b41e34cf67b354f07f06e2b8fca39a8d</t>
  </si>
  <si>
    <t>In 2006, women accounted for 29% of MSME owners in manufacturing. As in India, traditions and customs weigh on Indonesian female entrepreneurs, particularly in rural areas and among some ethnic groups. The situation of women entrepreneurs seem to have progressed at a faster pace in China, where female entrepreneurship boomed after the establishment of the new economic model in 1995.</t>
  </si>
  <si>
    <t>5, 8, 10</t>
  </si>
  <si>
    <t>10.1787/9789264085398-en</t>
  </si>
  <si>
    <t>b891a504421aa53f5f0faa8d9bec1b27</t>
  </si>
  <si>
    <t>While conclusive data is not available on whether these deportations amount to “revolving door” movements (i.e. the same person being deported several times in a year) there are strong indications that this is the case. ( This Green Paper is the result of a long consultation process, first announced in 2008, and involving a broad spectrum of South African, regional and international stakeholders starting in 2013. The process culminated in December 2015 with a colloquium called for by the minister in order to compile all contributions into a final document which was subsequently turned into the Green Paper submitted to public comments between June and September 2016. This is a particularly innovative process for the DHA since 1996 (the previous consultation for the 1997 Green Paper) as most channels of communication between the DHA, other spheres of government, and South African social partners and civil society have been intermittent.</t>
  </si>
  <si>
    <t>10 - Reduced Inequalities</t>
  </si>
  <si>
    <t>10.1787/9789264310278-en</t>
  </si>
  <si>
    <t>c58b769ff76ac1b3a1542efc5d687112</t>
  </si>
  <si>
    <t>Some European countries have schemes allowing naloxone to be taken home by the drug user (EMCDDA, 2017(48)). A few countries have drug consumption rooms, where death from overdose is much less likely. Almost all countries have needle and syringe programmes, which can prevent the spread of infectious diseases, which can be very expensive to treat (such as hepatitis C).</t>
  </si>
  <si>
    <t>c7da651fadf739d1760d781ed487b5fd</t>
  </si>
  <si>
    <t>What role, if any, should RFMOs and/or fisheries management systems have in fisheries subsidies issues? How to define subsistence, small-scale and artisanal fishing and what subsidies disciplines should apply to these sectors? How could an agreement on fisheries subsidies address the future development needs of developing and LDC members without undermining sustainability?</t>
  </si>
  <si>
    <t>14, 2</t>
  </si>
  <si>
    <t>1, 8, 9, 10, 12</t>
  </si>
  <si>
    <t>10.18356/68bdcb6f-en</t>
  </si>
  <si>
    <t>c9708376b78f0cf88395f99c6ecf5f1c</t>
  </si>
  <si>
    <t>Every employer is required to apply the measures needed to effectively protect the life, safety and health of its workers, for which it must provide suitable premises, provide work equipment and adopt methods aimed at reducing and eliminating occupational hazards in the workplace. Specifies the just causes that allow the worker to terminate the employment relationship, with entitlement to compensation for unfair dismissal. The wage is unattachable up to the amount of the legal minimum wage. Also unattachable, among other things, is the full amount of the sums received by the worker in respect of retirement and pensions.</t>
  </si>
  <si>
    <t>10.18356/7d902f55-en</t>
  </si>
  <si>
    <t>ca3ea1264000a4f304fc78c27208451b</t>
  </si>
  <si>
    <t>Secondly, they suggest that developing countries depend on international scientific assistance, which has its own frequently changing investment agenda. There are also large disparities in key socio-economic indicators that can influence R&amp;D potential such as Gross Domestic Product (GDP), which varies from US$ 592 000 million for South Africa to less than US$ 1 000 million for Comoros. According to the World Bank (The World Bank, undated) R&amp;D expenditure (per cent of GDP) is defined as the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</si>
  <si>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12 (Responsible Consumption and Production)</t>
  </si>
  <si>
    <t>10.1787/persp/glob/dev-2012-10-en</t>
  </si>
  <si>
    <t>cb7af974ad2ea823987ffdc46a83bb0a</t>
  </si>
  <si>
    <t>At the other extreme, minimum wages in Nepal appear high relative to both GDP per capita and the poverty line. Indeed, average wages are estimated to be around 110% of the nominal minimum wage (ILO, 2010c). In a number of countries, in Latin America,12 but also in Indonesia (Harrison and Scorse, 2003) and elsewhere, the wage distribution has a spike at the minimum wage: a sizeable share of the workforce earns exactly the minimum wage.</t>
  </si>
  <si>
    <t>10.1787/env/outlook-2012-7-en</t>
  </si>
  <si>
    <t>cb9f2ffc9b36b18e43d181f58d53c709</t>
  </si>
  <si>
    <t>Overall, the relative impact of land-use change and management on MSA loss is projected to decrease. While expansion of food crop production and live-stock farming is projected to cause about half of the further MSA loss in the RoW between 2010 and 2030, it is not projected to be a major driver of further loss in the OECD countries or the BRIICS. Instead of agricultural land expansion, land abandonment is projected to occur in several regions, allowing considerable area for ecosystem recovery and regeneration to take place. These areas will however bear the effects of “former land use” for several decades after land abandonment. Together these are referred to as forestry (but not deforestation, as that is included under land-use change).</t>
  </si>
  <si>
    <t>10.1787/9789264276055-11-en</t>
  </si>
  <si>
    <t>ceca1a25230442cdf238d3dc258c47b4</t>
  </si>
  <si>
    <t>Additionally, training and awareness-raising with business leaders could also be useful in promoting a wider understanding and recognition of the importance of RBC. Educational institutions such as business schools can be important platforms. Adoption of the Guidelines and the UN Guiding Principles should be actively encouraged, as promoting local capacity and adopting practices that permit the transfer and rapid diffusion of technologies and know-how is encouraged under the Guidelines.</t>
  </si>
  <si>
    <t>10.18356/5ff49553-en</t>
  </si>
  <si>
    <t>d0566fef03672130ba0fe966beb87e27</t>
  </si>
  <si>
    <t>The development of new technological options that promote low carbon intensity, as well as the economic costs of mitigation processes, will certainly be significant in areas such as energy, transportation and forest conservation, which will modify the current patterns of economic development (Galindo, 2009). Although these actions can have marginal mitigation effects at the global scale, they are important for ensuring environmentally sustainable development in the region. Building a culture of risk prevention and developing a large-scale climate change adaptation strategy are essential steps. Of its 550 million people, 77% live in cities of more than 2,000 inhabitants, a rate that approaches 90% in the Southern Cone and is forecast to rise across the region to 85% by 2030. Cities with more than 20,000 inhabitants alone are home to two thirds of the region's population, the highest rate in the world (ECLAC, 2012d). The system of cities in Latin America is highly varied in terms of size and conformation, but in general, the countries tend to have several megalopolises alongside strong urbanization and growing importance for medium-sized cities.</t>
  </si>
  <si>
    <t>11.1002/pub/80ec6eec-29c6f0c2-en</t>
  </si>
  <si>
    <t>dbf34c9045410ec67e5f1b9805a8f9d6</t>
  </si>
  <si>
    <t>Security measures (against lightning, flooding, theft, vandalism, and so forth) are to be taken into account and the stations must, of course, be able to withstand severe meteorological conditions. The cost of providing systems capable of operating under all foreseen circumstances at an automatic station is prohibitive, it is essential that, before specifying or designing an observation station, a thorough understanding of the working environment anticipated for the observation station be obtained. At an early stage of planning, there should be a detailed analysis of the relative importance of the meteorological and technical requirements so that sites can be chosen and approved as suitable before significant installation investment is made.</t>
  </si>
  <si>
    <t>10.1787/9789264289925-6-en</t>
  </si>
  <si>
    <t>de6512eebaf0eaafc7fa866eb637576a</t>
  </si>
  <si>
    <t>Prior to this configuration (1975-98), the administrative structure included over three times the number of vovoideships and the powiat level did not exist. There are three legal types of municipalities: 1) urban communes, 2) rural communes, 3) uiban-mral communes. These are translated into country-specific recommendations and target objectives.8 Within the EU policy framework there is scope for country members to determine their own complementary priority areas and as such, Poland’s rural policies are a mix of both EU and national priorities (involving the co-financing and co-management of funds).</t>
  </si>
  <si>
    <t>decb4146c95b4391c4cb6c6bbda46c16</t>
  </si>
  <si>
    <t>The low participation of those groups in innovation activities is frequently due to their lack of adequate capacities and/or their lower access to opportunities (Figure 1). These are acquired through formal education, vocational education and on-the-job training, and include notably the ability for problem solving, critical and creative thinking, ability to learn and to manage complexity, ability for team working and communication, having initiative and motivation, being receptive to innovation, and leadership and entrepreneurial skills, among others (OECD, 2010a). For example, solid scientific training, complex problem-solving ability and good communication skills are critical to engage in academic research or participate in R&amp;D activities in high-technology sectors, vocational education and entrepreneurial skills might be relevant to adopt technologies or organisational methods created elsewhere to improve the productivity of small-sized enterprises (SMEs), or to expand the market outreach of start-ups through the use of new digital platforms.</t>
  </si>
  <si>
    <t>10.1787/9789264245891-7-en</t>
  </si>
  <si>
    <t>e32e9d2dd3a9e269f69749f468eb0ae8</t>
  </si>
  <si>
    <t>This is not an easy task when class size varies greatly due to the existence of rural or remote schools. Difficulties also emerge in the consideration of students’ and schools’ needs in the formula (e.g. curriculum requirements, school equipment, students’ learning pace). A balance needs to be struck between a simple formula, which might fail to capture everything, and a sophisticated formula, which might be difficult to understand and adjustment might result in unexpected and unwelcomed results.</t>
  </si>
  <si>
    <t>f19eca41e4b43652db8b9b924e4042aa</t>
  </si>
  <si>
    <t>Kiribati, Nauru and PNG are not expected to achieve this target, with an increasing trend in TB incidence, and work also remaining to eliminate NTDs - Kiribati (filariasis, trachoma, leprosy), Nauru (trachoma), PNG (filariasis, trachoma, leprosy, yaws, soil-transmitted helminthiases and foodborne trematodiases) (WHO, 2013). On the other hand, Samoa and Tonga’s alcohol per capita consumption is expected to increase significantly, making it difficult for these countries to achieve this target. It should also be noted that while there are no Tier 1 indicators at present to make an assessment on Target 3.4 on reducing NCDs, the outlook on NCDs is expected to be grim if efforts are not scaled up (see Chapter 6). The IAEG-SDGs proposed 11 indicators to monitor this goal, of which three were Tier 1 indicators (see Appendix 2.1). The only relevant indicator relevant for assessment relates to quality early childhood development but there are only sparse data available for some of the countries (Table 2.4). Given these limitations, an overall assessment for Commonwealth Pacific small states on Goal 4 is not possible.</t>
  </si>
  <si>
    <t>10.1787/agr/outlook-2015-5-en</t>
  </si>
  <si>
    <t>f54d905902a6f8d57ce12177d1fb2856</t>
  </si>
  <si>
    <t>In 2014, 85% of procurement funds were used in this manner (CONAB-PAA, 2014). A significant share of PAA procured supplies (34% in 2014) is used for the school meal programme. In 2009 the National School Meal Program (PNAE) required public schools to allocate at least 30% of food expenditures to direct purchases from family farmers. Since 2011 under the Brazil without Extreme Poverty Plan, PAA procurement is specifically targeted to the 16 million persons living in extreme poverty with monthly income below BRL 70. In 2014, nearly 24 000 PAA suppliers, or 47%, fell within this category. The National Program for Biodiesel Production and Use (PNPB), which contains special provisions for family farmers, was launched by the Brazilian Government in 2005.</t>
  </si>
  <si>
    <t>1, 2, 8, 10</t>
  </si>
  <si>
    <t>10.1787/9789264309074-14-en</t>
  </si>
  <si>
    <t>f9e4d77c718f1e97f7b6ca8f6183b75d</t>
  </si>
  <si>
    <t>This is further elaborated by commitments made by Cambodia in its NDC under the Paris Agreement on Climate Change where it identifies rural development and agriculture as key focus areas for adaptation, and renewable energy and energy efficiency as target areas for mitigation, but with no explicit target for renewable energy penetration. As part of the Strategic Plan, line ministries have started to develop sector level strategic plans and action plans. Efforts have also been made to estimate and mobilise financing for these action plans. Given its geography, available land area, irradiation, large concentrations of agricultural residues and animal manure, Cambodia has considerable potential for the uptake of solar, biomass, biofuel and biogas options.</t>
  </si>
  <si>
    <t>10.1787/5js1j18znzs4-en</t>
  </si>
  <si>
    <t>fa46ea53d0894df33d794af97169d261</t>
  </si>
  <si>
    <t>An alternative is that funding could partly derive from subnational governments, but this would need to be coupled with tax reforms that boost subnational government income such as a possession-based rather than a transaction-based property tax (OECD, 2013a). Even if farmers manage to scale up their land holdings through renting in operating rights to farmland and attract suitable labour, poor access to finance may limit farm investment and mechanisation. A large problem for farmers in many developing countries is a lack of collateral.</t>
  </si>
  <si>
    <t>10.18356/d72eb315-en</t>
  </si>
  <si>
    <t>fff1f2f84b7fdd3656431572ed087067</t>
  </si>
  <si>
    <t>As a fact-based management approach, its successful implementation will require timely and reliable cross-disciplinary information in order to establish baselines, monitor changes, and support decision-making towards social, economic and environmental sustainability. Data availability and quality issues often constrain the accuracy of assessment results. Moreover, management action lags behind assessment conclusions.</t>
  </si>
  <si>
    <t>78841f543d382b7b532499aade42dfc5</t>
  </si>
  <si>
    <t>For several years, large-scale trafficking in APAAN, a pre-precursor of amphetamine and methamphetamine, has been of concern to drug control authorities worldwide. In the European Union, following control measures implemented in member States from January 2014, both the number of seizures and the amounts of APAAN seized have decreased gradually from 34 seizures (a total of 28.7 tons) in 2012 to 9 seizures (8.1 tons) in 2014. In the first half of 2015, five incidents involving a total of 1,250 kg of the substance were reported. In December 2013, the European Union adopted new control measures aimed at preventing the large-scale diversion of acetic anhydride from the European Union market.</t>
  </si>
  <si>
    <t>3, 16</t>
  </si>
  <si>
    <t>8096abdae7c8f76ec776a109282ebb6b</t>
  </si>
  <si>
    <t>Meanwhile, greater mobility has increased the spread of infectious diseases across oceans and facilitated global pandemics such as influenza and SARS that threaten developed as well as developing countries. Now, we find ourselves in the midst of yet another transformation in biomedical science. The first decades of the current century may well be remembered for the advances occurring in genomics and in associated areas of science and technology. These advances promise new understandings of disease and more effective ways of tackling ill health.</t>
  </si>
  <si>
    <t>-1</t>
  </si>
  <si>
    <t>10.1787/9789264277335-4-en</t>
  </si>
  <si>
    <t>bdff6bf6142bf685416e99c9c9271293</t>
  </si>
  <si>
    <t>This puts them at a disadvantage when they start school, it also prevents their mothers from working and helping their families out of poverty. The most effective measure that Costa Rica can take to halt rising inequality and give every child a fair chance to succeed in learning and life is to prioritise the expansion of quality ECEC, focusing on the most disadvantaged populations. In 2014, the government established the National Network for Childcare and Development {Red Nacional de Cuido y Desarrollo Infantil, REDCUDI) to improve co-ordination between different public and private providers. The new policy framework to guide the development of services for children aged 0 to 8 represents the first attempt to provide a truly comprehensive, rights-based approach to ECEC in Costa Rica.</t>
  </si>
  <si>
    <t>4, 1</t>
  </si>
  <si>
    <t>10.1787/5jrxr7qx6ctb-en</t>
  </si>
  <si>
    <t>0818757b20c2aba34010f788c173aae2</t>
  </si>
  <si>
    <t>The Ministry of Education is charged with the shaping of the education system through the development of curricula, national objectives and guidelines. Within this framework, municipalities and independent providers implement educational activities, organise school services, allocate resources and ensure that educational goals are met. Individual districts and schools are then entrusted with a large degree of autonomy to organise local schooling.</t>
  </si>
  <si>
    <t>9, 10</t>
  </si>
  <si>
    <t>1762b9d205f3469e49a41f49c5013a96</t>
  </si>
  <si>
    <t>Brisbane: School of Population Health, University of Queensland. The first version of this model was developed to study the impact of type 2 diabetes on the Australian population including health, health expenditures and broader economic impacts, such as changes in employment and productivity. The model was used to test the potential future impact of various policy interventions to reduce the future burden of diabetes for the purpose of improved decision-making regarding population health investment, work-force participation and productivity.</t>
  </si>
  <si>
    <t>0 (no SDGs mentioned in the text)</t>
  </si>
  <si>
    <t>10.18356/ab0103c2-en</t>
  </si>
  <si>
    <t>4ca53d7505e9ecef2e5fd0edada82b4d</t>
  </si>
  <si>
    <t>Queuing characterizes patterns in Namibia and Uganda (although at different levels of overall U5M), while Cambodia’s pattern is mixed, showing that richer groups enjoy lower mortality rates, but the rates among poorer groups are not as extremely high as those observed in Niger. Socioeconomic inequality in malnutrition in developing countries", Bulletin of the World Health Organization, vol. What about the trends in health inequalities over time? Trend analysis requires at least two different data points, and only a handful of developing countries have conducted health surveys whose results are comparable at two or more different points in time.</t>
  </si>
  <si>
    <t>10, 2</t>
  </si>
  <si>
    <t>1, 2, 3, 4, 5, 10</t>
  </si>
  <si>
    <t>10.1787/5jz158xmxkwj-en</t>
  </si>
  <si>
    <t>71ae45772c45fb798c426929863b7c89</t>
  </si>
  <si>
    <t>Authorship is usually collective, but principal w'riters are named. The papers are generally available only in their original language - English or French - with a summary in the other. The opinions expressed and arguments employed are those of the author(s). Comments on Working Papers are welcomed, and may be sent to the Directorate for Employment, Labour and Social Affairs OECD, 2 rue Andre-Pascal, 75775 Paris Cedex 16, France. The author remains responsible for any errors and omissions. The opinions expressed in the paper are the responsibility of the author and do not necessarily reflect those of the OECD or its Member Countries.</t>
  </si>
  <si>
    <t>10.18356/9bf8d10f-en</t>
  </si>
  <si>
    <t>75ffe54da493c0c0386ec743936fcac3</t>
  </si>
  <si>
    <t>Most of the local government institutions lack the capacity required to implement the policy, legislation and associated programmes. Local bodies are not financially independent and they have no autonomy in decision-making. They are financially dependent on grants from the central Government, as locally mobilized resources (mainly from property taxes) are often insufficient even for their basic operation, let alone for public services. Thus, local bodies depend on the centre for policies, plans, financial resources, human resources and even for budgetary decisions, which severely restricts the creativity and innovativeness of local leaders. Moreover, local leaders lack adequate knowledge and proper training to become visionary with regard to the socio-economic development of their locality.</t>
  </si>
  <si>
    <t>9085d47088d62046288ae87a99f44f73</t>
  </si>
  <si>
    <t>This is a limiting structure, as real-world events occur in continuous time, and more importantly, some decisions/transitions are joint, or occur together. The model also has no labour-supply dimension. There are models for labour-force participation, unemployment and retirement but no model of hours worked and the variables that influence those hours, including the family budget, tax rates, and health. Changes in the macro economy can be entered into the model as a scenario, however, there is no general equilibrium mechanism within the model itself.</t>
  </si>
  <si>
    <t>Unfortunately, the text provided does not mention any specific SDGs, so the answer is 0.</t>
  </si>
  <si>
    <t>ab42c2db3398b5c427b9253f8f684df1</t>
  </si>
  <si>
    <t>The objective of patent law is the promotion of technical and practical solutions, rather than the monopolization of theoretical knowledge, and therefore an invention has to be capable of industrial application. Again, the TRIPS Agreement provides no definition of this term. According to the traditional concept used in European countries, an invention is capable of industrial application if it may be manufactured or used in any commercial activity, including agriculture.206 In other words, developments not leading to an industrial product or lacking technical effect cannot be patented.</t>
  </si>
  <si>
    <t>1, 5</t>
  </si>
  <si>
    <t>10.18356/fb79328d-en</t>
  </si>
  <si>
    <t>9fe11442fac346a4981cdfe746fc431c</t>
  </si>
  <si>
    <t>The main difficulty with this criticism lies in how to operationalize the multidimensional notion of poverty. Responding to this issue, some offer to reduce multidimensionality to a few "basic" dimensions. The United Nations Development Programme (UNDP) human poverty index is an attempt to go beyond income in constructing a composite poverty index. The Millennium Development Goals also recognize the multidimensional nature of human well-being through the deployment of a broad range of objectives and targets. The contention here is that the nature of poverty is country-specific. Along these lines, it has been argued that by using a common international poverty threshold that would be applicable to the poorest countries, one would necessarily underestimate global poverty.</t>
  </si>
  <si>
    <t>1, 2, 3, 5, 8, 10</t>
  </si>
  <si>
    <t>0 - .2</t>
  </si>
  <si>
    <t>&gt;.2</t>
  </si>
  <si>
    <t>.2 - .999</t>
  </si>
  <si>
    <t>1.00</t>
  </si>
  <si>
    <t>max_prob</t>
  </si>
  <si>
    <t>sdg</t>
  </si>
  <si>
    <t>81</t>
  </si>
  <si>
    <t>0.9051137566566468</t>
  </si>
  <si>
    <t>0.7579957246780396</t>
  </si>
  <si>
    <t>0.9851579070091248</t>
  </si>
  <si>
    <t>0.1139370873570442</t>
  </si>
  <si>
    <t>0.3734686970710754</t>
  </si>
  <si>
    <t>0.011481562629342</t>
  </si>
  <si>
    <t>0.4111015498638153</t>
  </si>
  <si>
    <t>0.5998068451881409</t>
  </si>
  <si>
    <t>0.959716260433197</t>
  </si>
  <si>
    <t>0.0178744029253721</t>
  </si>
  <si>
    <t>0.0115696815773844</t>
  </si>
  <si>
    <t>0.0041320249438285</t>
  </si>
  <si>
    <t>0.011011753231287</t>
  </si>
  <si>
    <t>0.049120720475912</t>
  </si>
  <si>
    <t>0.0026706857606768</t>
  </si>
  <si>
    <t>0.6736432313919067</t>
  </si>
  <si>
    <t>0.9829065203666688</t>
  </si>
  <si>
    <t>257</t>
  </si>
  <si>
    <t>0.0038976003415882</t>
  </si>
  <si>
    <t>0.0256513319909572</t>
  </si>
  <si>
    <t>0.5973923206329346</t>
  </si>
  <si>
    <t>0.2875334620475769</t>
  </si>
  <si>
    <t>0.5195239186286926</t>
  </si>
  <si>
    <t>0.1196636408567429</t>
  </si>
  <si>
    <t>0.0553844012320041</t>
  </si>
  <si>
    <t>0.0034562486689537</t>
  </si>
  <si>
    <t>0.400143563747406</t>
  </si>
  <si>
    <t>0.1090346500277519</t>
  </si>
  <si>
    <t>0.5159879922866821</t>
  </si>
  <si>
    <t>0.0018606057856231</t>
  </si>
  <si>
    <t>0.0025479549076408</t>
  </si>
  <si>
    <t>0.3620873987674713</t>
  </si>
  <si>
    <t>0.9258199334144592</t>
  </si>
  <si>
    <t>0.3144024312496185</t>
  </si>
  <si>
    <t>0.96266371011734</t>
  </si>
  <si>
    <t>273</t>
  </si>
  <si>
    <t>0.0038407500833272</t>
  </si>
  <si>
    <t>0.4862224459648132</t>
  </si>
  <si>
    <t>0.1673492342233658</t>
  </si>
  <si>
    <t>0.1696258932352066</t>
  </si>
  <si>
    <t>0.0036552033852785</t>
  </si>
  <si>
    <t>0.0501587390899658</t>
  </si>
  <si>
    <t>0.0171789955347776</t>
  </si>
  <si>
    <t>0.6040402054786682</t>
  </si>
  <si>
    <t>0.9867982268333436</t>
  </si>
  <si>
    <t>0.0260685421526432</t>
  </si>
  <si>
    <t>0.0942645445466041</t>
  </si>
  <si>
    <t>0.5953569412231445</t>
  </si>
  <si>
    <t>0.7804058790206909</t>
  </si>
  <si>
    <t>0.0074916882440447</t>
  </si>
  <si>
    <t>0.0017370864516124</t>
  </si>
  <si>
    <t>0.7745888829231262</t>
  </si>
  <si>
    <t>0.6429562568664551</t>
  </si>
  <si>
    <t>304</t>
  </si>
  <si>
    <t>0.0038111959584057</t>
  </si>
  <si>
    <t>0.5868988633155823</t>
  </si>
  <si>
    <t>0.0719764158129692</t>
  </si>
  <si>
    <t>0.1804124414920807</t>
  </si>
  <si>
    <t>0.0620929300785064</t>
  </si>
  <si>
    <t>0.0044539622031152</t>
  </si>
  <si>
    <t>0.0049295835196971</t>
  </si>
  <si>
    <t>0.4439261555671692</t>
  </si>
  <si>
    <t>0.2326622605323792</t>
  </si>
  <si>
    <t>0.0216754768043756</t>
  </si>
  <si>
    <t>0.007144087459892</t>
  </si>
  <si>
    <t>0.0017575065139681</t>
  </si>
  <si>
    <t>0.9932599663734436</t>
  </si>
  <si>
    <t>0.006841198541224</t>
  </si>
  <si>
    <t>0.9278193712234496</t>
  </si>
  <si>
    <t>0.9919827580451964</t>
  </si>
  <si>
    <t>0.44254469871521</t>
  </si>
  <si>
    <t>371</t>
  </si>
  <si>
    <t>0.0060474732890725</t>
  </si>
  <si>
    <t>0.0976471379399299</t>
  </si>
  <si>
    <t>0.2091961055994034</t>
  </si>
  <si>
    <t>0.8485063910484314</t>
  </si>
  <si>
    <t>0.7141896486282349</t>
  </si>
  <si>
    <t>0.0312446504831314</t>
  </si>
  <si>
    <t>0.2006531357765198</t>
  </si>
  <si>
    <t>0.1692493259906769</t>
  </si>
  <si>
    <t>0.9680428504943848</t>
  </si>
  <si>
    <t>0.867921769618988</t>
  </si>
  <si>
    <t>0.0359719507396221</t>
  </si>
  <si>
    <t>0.0015249823918566</t>
  </si>
  <si>
    <t>0.0021122139878571</t>
  </si>
  <si>
    <t>0.901593804359436</t>
  </si>
  <si>
    <t>0.9536896347999572</t>
  </si>
  <si>
    <t>0.542640745639801</t>
  </si>
  <si>
    <t>0.9143050312995912</t>
  </si>
  <si>
    <t>448</t>
  </si>
  <si>
    <t>0.0078102373518049</t>
  </si>
  <si>
    <t>0.0487079992890358</t>
  </si>
  <si>
    <t>0.0796312540769577</t>
  </si>
  <si>
    <t>0.0102686705067753</t>
  </si>
  <si>
    <t>0.0137750664725899</t>
  </si>
  <si>
    <t>0.0038388804532587</t>
  </si>
  <si>
    <t>0.0055481777526438</t>
  </si>
  <si>
    <t>0.7299366593360901</t>
  </si>
  <si>
    <t>0.6073274612426758</t>
  </si>
  <si>
    <t>0.0188753735274076</t>
  </si>
  <si>
    <t>0.0208603665232658</t>
  </si>
  <si>
    <t>0.9573766589164734</t>
  </si>
  <si>
    <t>0.0115159945562481</t>
  </si>
  <si>
    <t>0.0027593877166509</t>
  </si>
  <si>
    <t>0.0023386646062135</t>
  </si>
  <si>
    <t>0.9878020882606506</t>
  </si>
  <si>
    <t>0.5302903056144714</t>
  </si>
  <si>
    <t>454</t>
  </si>
  <si>
    <t>0.0037074307911098</t>
  </si>
  <si>
    <t>0.4662461280822754</t>
  </si>
  <si>
    <t>0.2507226467132568</t>
  </si>
  <si>
    <t>0.740627646446228</t>
  </si>
  <si>
    <t>0.2905365228652954</t>
  </si>
  <si>
    <t>0.0515645407140255</t>
  </si>
  <si>
    <t>0.0128538263961672</t>
  </si>
  <si>
    <t>0.0205862615257501</t>
  </si>
  <si>
    <t>0.9791684746742249</t>
  </si>
  <si>
    <t>0.0120441801846027</t>
  </si>
  <si>
    <t>0.0066472557373344</t>
  </si>
  <si>
    <t>0.0017169603379443</t>
  </si>
  <si>
    <t>0.0023263331968337</t>
  </si>
  <si>
    <t>0.0077444701455533</t>
  </si>
  <si>
    <t>0.1509456932544708</t>
  </si>
  <si>
    <t>0.7818923592567444</t>
  </si>
  <si>
    <t>0.92826509475708</t>
  </si>
  <si>
    <t>497</t>
  </si>
  <si>
    <t>0.0038325330242514</t>
  </si>
  <si>
    <t>0.0050012045539915</t>
  </si>
  <si>
    <t>0.5158071517944336</t>
  </si>
  <si>
    <t>0.2392022311687469</t>
  </si>
  <si>
    <t>0.2378959804773331</t>
  </si>
  <si>
    <t>0.9973741769790648</t>
  </si>
  <si>
    <t>0.035880547016859</t>
  </si>
  <si>
    <t>0.0029652512166649</t>
  </si>
  <si>
    <t>0.0083556128665804</t>
  </si>
  <si>
    <t>0.5378598570823669</t>
  </si>
  <si>
    <t>0.010281428694725</t>
  </si>
  <si>
    <t>0.0019827273208647</t>
  </si>
  <si>
    <t>0.0020825488027185</t>
  </si>
  <si>
    <t>0.047481071203947</t>
  </si>
  <si>
    <t>0.0020989419426769</t>
  </si>
  <si>
    <t>0.0114635424688458</t>
  </si>
  <si>
    <t>0.0093576135113835</t>
  </si>
  <si>
    <t>498</t>
  </si>
  <si>
    <t>0.3215764760971069</t>
  </si>
  <si>
    <t>0.8481954336166382</t>
  </si>
  <si>
    <t>0.1411263942718506</t>
  </si>
  <si>
    <t>0.0037539121694862</t>
  </si>
  <si>
    <t>0.0118964659050107</t>
  </si>
  <si>
    <t>0.0023339176550507</t>
  </si>
  <si>
    <t>0.0047284900210797</t>
  </si>
  <si>
    <t>0.8215526342391968</t>
  </si>
  <si>
    <t>0.5776928663253784</t>
  </si>
  <si>
    <t>0.120759055018425</t>
  </si>
  <si>
    <t>0.0073323580436408</t>
  </si>
  <si>
    <t>0.0073042921721935</t>
  </si>
  <si>
    <t>0.0048686298541724</t>
  </si>
  <si>
    <t>0.0100245578214526</t>
  </si>
  <si>
    <t>0.0024797525256872</t>
  </si>
  <si>
    <t>0.991983950138092</t>
  </si>
  <si>
    <t>0.324910581111908</t>
  </si>
  <si>
    <t>701</t>
  </si>
  <si>
    <t>0.003770905546844</t>
  </si>
  <si>
    <t>0.8330579400062561</t>
  </si>
  <si>
    <t>0.0798437222838401</t>
  </si>
  <si>
    <t>0.0064392890781164</t>
  </si>
  <si>
    <t>0.0142978867515921</t>
  </si>
  <si>
    <t>0.0023365360684692</t>
  </si>
  <si>
    <t>0.0074770874343812</t>
  </si>
  <si>
    <t>0.9227936863899232</t>
  </si>
  <si>
    <t>0.9890411496162416</t>
  </si>
  <si>
    <t>0.0156549401581287</t>
  </si>
  <si>
    <t>0.0091417031362652</t>
  </si>
  <si>
    <t>0.9529401063919068</t>
  </si>
  <si>
    <t>0.006200507748872</t>
  </si>
  <si>
    <t>0.0021561586763709</t>
  </si>
  <si>
    <t>0.0022105984389781</t>
  </si>
  <si>
    <t>0.9815489649772644</t>
  </si>
  <si>
    <t>0.6761636734008789</t>
  </si>
  <si>
    <t>800</t>
  </si>
  <si>
    <t>0.003772156080231</t>
  </si>
  <si>
    <t>0.972399890422821</t>
  </si>
  <si>
    <t>0.0158348735421896</t>
  </si>
  <si>
    <t>0.0499697402119636</t>
  </si>
  <si>
    <t>0.0034079444594681</t>
  </si>
  <si>
    <t>0.0022019122261554</t>
  </si>
  <si>
    <t>0.0059607913717627</t>
  </si>
  <si>
    <t>0.9946692585945128</t>
  </si>
  <si>
    <t>0.8121169805526733</t>
  </si>
  <si>
    <t>0.0121305361390113</t>
  </si>
  <si>
    <t>0.0050562424585223</t>
  </si>
  <si>
    <t>0.0100532229989767</t>
  </si>
  <si>
    <t>0.664669394493103</t>
  </si>
  <si>
    <t>0.0027008885517716</t>
  </si>
  <si>
    <t>0.0022241887636482</t>
  </si>
  <si>
    <t>0.9881468415260316</t>
  </si>
  <si>
    <t>0.4626515805721283</t>
  </si>
  <si>
    <t>823</t>
  </si>
  <si>
    <t>0.0038972578477114</t>
  </si>
  <si>
    <t>0.9461680054664612</t>
  </si>
  <si>
    <t>0.0986766591668129</t>
  </si>
  <si>
    <t>0.5397055745124817</t>
  </si>
  <si>
    <t>0.006747702602297</t>
  </si>
  <si>
    <t>0.9865599870681764</t>
  </si>
  <si>
    <t>0.5438376069068909</t>
  </si>
  <si>
    <t>0.2448195517063141</t>
  </si>
  <si>
    <t>0.982135534286499</t>
  </si>
  <si>
    <t>0.0142445098608732</t>
  </si>
  <si>
    <t>0.0029889838770031</t>
  </si>
  <si>
    <t>0.0015922777820378</t>
  </si>
  <si>
    <t>0.002018115716055</t>
  </si>
  <si>
    <t>0.1364544481039047</t>
  </si>
  <si>
    <t>0.0019024205394089</t>
  </si>
  <si>
    <t>0.0313417539000511</t>
  </si>
  <si>
    <t>0.9819777607917786</t>
  </si>
  <si>
    <t>855</t>
  </si>
  <si>
    <t>0.0035445422399789</t>
  </si>
  <si>
    <t>0.0079942243173718</t>
  </si>
  <si>
    <t>0.8558290004730225</t>
  </si>
  <si>
    <t>0.0666273906826973</t>
  </si>
  <si>
    <t>0.4701458811759949</t>
  </si>
  <si>
    <t>0.8850284218788147</t>
  </si>
  <si>
    <t>0.0217613726854324</t>
  </si>
  <si>
    <t>0.0136156855151057</t>
  </si>
  <si>
    <t>0.9104833602905272</t>
  </si>
  <si>
    <t>0.0349814593791961</t>
  </si>
  <si>
    <t>0.3657204508781433</t>
  </si>
  <si>
    <t>0.0069434829056262</t>
  </si>
  <si>
    <t>0.9774404764175416</t>
  </si>
  <si>
    <t>0.946651577949524</t>
  </si>
  <si>
    <t>0.0031688876915723</t>
  </si>
  <si>
    <t>0.0909627601504325</t>
  </si>
  <si>
    <t>0.6699858903884888</t>
  </si>
  <si>
    <t>892</t>
  </si>
  <si>
    <t>0.0038214672822505</t>
  </si>
  <si>
    <t>0.9804593324661256</t>
  </si>
  <si>
    <t>0.2222364991903305</t>
  </si>
  <si>
    <t>0.0048746960237622</t>
  </si>
  <si>
    <t>0.0042672958225011</t>
  </si>
  <si>
    <t>0.0022440068423748</t>
  </si>
  <si>
    <t>0.0106871658936142</t>
  </si>
  <si>
    <t>0.7513214945793152</t>
  </si>
  <si>
    <t>0.0325577147305011</t>
  </si>
  <si>
    <t>0.0113653084263205</t>
  </si>
  <si>
    <t>0.036099586635828</t>
  </si>
  <si>
    <t>0.5528125166893005</t>
  </si>
  <si>
    <t>0.9958252906799316</t>
  </si>
  <si>
    <t>0.0019887648522853</t>
  </si>
  <si>
    <t>0.0021397441159933</t>
  </si>
  <si>
    <t>0.0980806499719619</t>
  </si>
  <si>
    <t>0.0099253728985786</t>
  </si>
  <si>
    <t>893</t>
  </si>
  <si>
    <t>0.0056795133277773</t>
  </si>
  <si>
    <t>0.0033602938055992</t>
  </si>
  <si>
    <t>0.8599691987037659</t>
  </si>
  <si>
    <t>0.9809468388557434</t>
  </si>
  <si>
    <t>0.0150365196168422</t>
  </si>
  <si>
    <t>0.1545078456401825</t>
  </si>
  <si>
    <t>0.9488106966018676</t>
  </si>
  <si>
    <t>0.0031653908081352</t>
  </si>
  <si>
    <t>0.0082406280562281</t>
  </si>
  <si>
    <t>0.3811731338500977</t>
  </si>
  <si>
    <t>0.0061506102792918</t>
  </si>
  <si>
    <t>0.0020245527848601</t>
  </si>
  <si>
    <t>0.0021526743657886</t>
  </si>
  <si>
    <t>0.027789082378149</t>
  </si>
  <si>
    <t>0.3747999668121338</t>
  </si>
  <si>
    <t>0.0257648061960935</t>
  </si>
  <si>
    <t>0.9266231060028076</t>
  </si>
  <si>
    <t>1245</t>
  </si>
  <si>
    <t>0.0228673443198204</t>
  </si>
  <si>
    <t>0.0597084127366542</t>
  </si>
  <si>
    <t>0.608990490436554</t>
  </si>
  <si>
    <t>0.4514811336994171</t>
  </si>
  <si>
    <t>0.0234954115003347</t>
  </si>
  <si>
    <t>0.0029889740981161</t>
  </si>
  <si>
    <t>0.0167673286050558</t>
  </si>
  <si>
    <t>0.3127222061157227</t>
  </si>
  <si>
    <t>0.9596585035324096</t>
  </si>
  <si>
    <t>0.038057193160057</t>
  </si>
  <si>
    <t>0.0088502233847975</t>
  </si>
  <si>
    <t>0.978291630744934</t>
  </si>
  <si>
    <t>0.008854423649609</t>
  </si>
  <si>
    <t>0.008232713676989</t>
  </si>
  <si>
    <t>0.0025320132263004</t>
  </si>
  <si>
    <t>0.0941162556409835</t>
  </si>
  <si>
    <t>0.3660978972911835</t>
  </si>
  <si>
    <t>1280</t>
  </si>
  <si>
    <t>0.0038715878035873</t>
  </si>
  <si>
    <t>0.0426982268691062</t>
  </si>
  <si>
    <t>0.47306889295578</t>
  </si>
  <si>
    <t>0.651199221611023</t>
  </si>
  <si>
    <t>0.1492261290550232</t>
  </si>
  <si>
    <t>0.0260585974901914</t>
  </si>
  <si>
    <t>0.0486272647976875</t>
  </si>
  <si>
    <t>0.5290005207061768</t>
  </si>
  <si>
    <t>0.9876800775527954</t>
  </si>
  <si>
    <t>0.0667421743273735</t>
  </si>
  <si>
    <t>0.3287322521209717</t>
  </si>
  <si>
    <t>0.3646913170814514</t>
  </si>
  <si>
    <t>0.0035490216687321</t>
  </si>
  <si>
    <t>0.0586396269500255</t>
  </si>
  <si>
    <t>0.5719717144966125</t>
  </si>
  <si>
    <t>0.1675833016633987</t>
  </si>
  <si>
    <t>0.9389148354530334</t>
  </si>
  <si>
    <t>1374</t>
  </si>
  <si>
    <t>0.0037161260843276</t>
  </si>
  <si>
    <t>0.1856153607368469</t>
  </si>
  <si>
    <t>0.1021470353007317</t>
  </si>
  <si>
    <t>0.3540011942386627</t>
  </si>
  <si>
    <t>0.993115246295929</t>
  </si>
  <si>
    <t>0.0477323718369007</t>
  </si>
  <si>
    <t>0.8388515710830688</t>
  </si>
  <si>
    <t>0.0035414486192166</t>
  </si>
  <si>
    <t>0.9856308102607728</t>
  </si>
  <si>
    <t>0.0211453232914209</t>
  </si>
  <si>
    <t>0.5192167162895203</t>
  </si>
  <si>
    <t>0.7109962105751038</t>
  </si>
  <si>
    <t>0.0020734407007694</t>
  </si>
  <si>
    <t>0.0032668127678334</t>
  </si>
  <si>
    <t>0.0019999099895358</t>
  </si>
  <si>
    <t>0.0192580744624137</t>
  </si>
  <si>
    <t>0.2368206232786179</t>
  </si>
  <si>
    <t>18</t>
  </si>
  <si>
    <t>1422</t>
  </si>
  <si>
    <t>0.0090405689552426</t>
  </si>
  <si>
    <t>0.3960766792297363</t>
  </si>
  <si>
    <t>0.1520426720380783</t>
  </si>
  <si>
    <t>0.2819451093673706</t>
  </si>
  <si>
    <t>0.0231599416583776</t>
  </si>
  <si>
    <t>0.0034343041479587</t>
  </si>
  <si>
    <t>0.0060520758852362</t>
  </si>
  <si>
    <t>0.5758918523788452</t>
  </si>
  <si>
    <t>0.98023122549057</t>
  </si>
  <si>
    <t>0.0210563018918037</t>
  </si>
  <si>
    <t>0.0151259256526827</t>
  </si>
  <si>
    <t>0.0170992501080036</t>
  </si>
  <si>
    <t>0.0193893015384674</t>
  </si>
  <si>
    <t>0.0179313886910677</t>
  </si>
  <si>
    <t>0.0109510105103254</t>
  </si>
  <si>
    <t>0.9895983934402466</t>
  </si>
  <si>
    <t>0.9036362767219543</t>
  </si>
  <si>
    <t>19</t>
  </si>
  <si>
    <t>1596</t>
  </si>
  <si>
    <t>0.0037064375355839</t>
  </si>
  <si>
    <t>0.2277413159608841</t>
  </si>
  <si>
    <t>0.1376284807920456</t>
  </si>
  <si>
    <t>0.1887585669755936</t>
  </si>
  <si>
    <t>0.9939579963684082</t>
  </si>
  <si>
    <t>0.0027213813737034</t>
  </si>
  <si>
    <t>0.0072116246446967</t>
  </si>
  <si>
    <t>0.0137889301404357</t>
  </si>
  <si>
    <t>0.9891848564147948</t>
  </si>
  <si>
    <t>0.0087251402437686</t>
  </si>
  <si>
    <t>0.0028703885618597</t>
  </si>
  <si>
    <t>0.0034811389632523</t>
  </si>
  <si>
    <t>0.0023139049299061</t>
  </si>
  <si>
    <t>0.002276009414345</t>
  </si>
  <si>
    <t>0.0024265549145638</t>
  </si>
  <si>
    <t>0.9443732500076294</t>
  </si>
  <si>
    <t>0.983762502670288</t>
  </si>
  <si>
    <t>20</t>
  </si>
  <si>
    <t>1608</t>
  </si>
  <si>
    <t>0.0038905886467546</t>
  </si>
  <si>
    <t>0.0819882005453109</t>
  </si>
  <si>
    <t>0.1285851746797562</t>
  </si>
  <si>
    <t>0.0301787257194519</t>
  </si>
  <si>
    <t>0.694992184638977</t>
  </si>
  <si>
    <t>0.0154959866777062</t>
  </si>
  <si>
    <t>0.0060412483289837</t>
  </si>
  <si>
    <t>0.8898267149925232</t>
  </si>
  <si>
    <t>0.9875820875167848</t>
  </si>
  <si>
    <t>0.0151733802631497</t>
  </si>
  <si>
    <t>0.0770163834095001</t>
  </si>
  <si>
    <t>0.9386245608329772</t>
  </si>
  <si>
    <t>0.0072945756837725</t>
  </si>
  <si>
    <t>0.0025323864538222</t>
  </si>
  <si>
    <t>0.0021003123838454</t>
  </si>
  <si>
    <t>0.0764338374137878</t>
  </si>
  <si>
    <t>0.8618896007537842</t>
  </si>
  <si>
    <t>21</t>
  </si>
  <si>
    <t>1688</t>
  </si>
  <si>
    <t>0.0061823022551834</t>
  </si>
  <si>
    <t>0.2319490909576416</t>
  </si>
  <si>
    <t>0.7792490124702454</t>
  </si>
  <si>
    <t>0.6859468817710876</t>
  </si>
  <si>
    <t>0.0668074041604995</t>
  </si>
  <si>
    <t>0.0052483202889561</t>
  </si>
  <si>
    <t>0.9418389201164246</t>
  </si>
  <si>
    <t>0.3830706477165222</t>
  </si>
  <si>
    <t>0.8853496313095093</t>
  </si>
  <si>
    <t>0.0081429509446024</t>
  </si>
  <si>
    <t>0.0121824890375137</t>
  </si>
  <si>
    <t>0.6679251194000244</t>
  </si>
  <si>
    <t>0.0023547681048512</t>
  </si>
  <si>
    <t>0.0020670678932219</t>
  </si>
  <si>
    <t>0.0019343125168234</t>
  </si>
  <si>
    <t>0.4350142180919647</t>
  </si>
  <si>
    <t>0.9816878437995912</t>
  </si>
  <si>
    <t>22</t>
  </si>
  <si>
    <t>1731</t>
  </si>
  <si>
    <t>0.0036440093535929</t>
  </si>
  <si>
    <t>0.1529066562652588</t>
  </si>
  <si>
    <t>0.2963221967220306</t>
  </si>
  <si>
    <t>0.1242959722876549</t>
  </si>
  <si>
    <t>0.0465915575623512</t>
  </si>
  <si>
    <t>0.0283556301146745</t>
  </si>
  <si>
    <t>0.0639530569314956</t>
  </si>
  <si>
    <t>0.411967396736145</t>
  </si>
  <si>
    <t>0.9287269115447998</t>
  </si>
  <si>
    <t>0.1940173655748367</t>
  </si>
  <si>
    <t>0.278266578912735</t>
  </si>
  <si>
    <t>0.6428720951080322</t>
  </si>
  <si>
    <t>0.0133493123576045</t>
  </si>
  <si>
    <t>0.0531873404979705</t>
  </si>
  <si>
    <t>0.3491504490375519</t>
  </si>
  <si>
    <t>0.2526765167713165</t>
  </si>
  <si>
    <t>0.717619001865387</t>
  </si>
  <si>
    <t>23</t>
  </si>
  <si>
    <t>1761</t>
  </si>
  <si>
    <t>0.6715485453605652</t>
  </si>
  <si>
    <t>0.9177405834197998</t>
  </si>
  <si>
    <t>0.2119937092065811</t>
  </si>
  <si>
    <t>0.6531773805618286</t>
  </si>
  <si>
    <t>0.9939362406730652</t>
  </si>
  <si>
    <t>0.0031255944631993</t>
  </si>
  <si>
    <t>0.94840008020401</t>
  </si>
  <si>
    <t>0.0031159813515841</t>
  </si>
  <si>
    <t>0.9541007280349731</t>
  </si>
  <si>
    <t>0.512758195400238</t>
  </si>
  <si>
    <t>0.003887885948643</t>
  </si>
  <si>
    <t>0.0019386091735213</t>
  </si>
  <si>
    <t>0.0027689081616699</t>
  </si>
  <si>
    <t>0.0030374671332538</t>
  </si>
  <si>
    <t>0.5433567762374878</t>
  </si>
  <si>
    <t>0.97065532207489</t>
  </si>
  <si>
    <t>0.75879967212677</t>
  </si>
  <si>
    <t>24</t>
  </si>
  <si>
    <t>1790</t>
  </si>
  <si>
    <t>0.0037569962441921</t>
  </si>
  <si>
    <t>0.0115708606317639</t>
  </si>
  <si>
    <t>0.1891140043735504</t>
  </si>
  <si>
    <t>0.8686508536338806</t>
  </si>
  <si>
    <t>0.0045455782674252</t>
  </si>
  <si>
    <t>0.0068711214698851</t>
  </si>
  <si>
    <t>0.0216133631765842</t>
  </si>
  <si>
    <t>0.0027831448242068</t>
  </si>
  <si>
    <t>0.0117584280669689</t>
  </si>
  <si>
    <t>0.3468844890594482</t>
  </si>
  <si>
    <t>0.0379370599985122</t>
  </si>
  <si>
    <t>0.0021122661419212</t>
  </si>
  <si>
    <t>0.0024207341484725</t>
  </si>
  <si>
    <t>0.6921073794364929</t>
  </si>
  <si>
    <t>0.8725101351737976</t>
  </si>
  <si>
    <t>0.3837049305438995</t>
  </si>
  <si>
    <t>0.9778811931610109</t>
  </si>
  <si>
    <t>25</t>
  </si>
  <si>
    <t>1854</t>
  </si>
  <si>
    <t>0.0036061687860637</t>
  </si>
  <si>
    <t>0.9374309182167052</t>
  </si>
  <si>
    <t>0.3248203694820404</t>
  </si>
  <si>
    <t>0.8944422602653503</t>
  </si>
  <si>
    <t>0.0195259302854538</t>
  </si>
  <si>
    <t>0.0182895064353942</t>
  </si>
  <si>
    <t>0.0106790577992796</t>
  </si>
  <si>
    <t>0.3788808882236481</t>
  </si>
  <si>
    <t>0.9872490763664246</t>
  </si>
  <si>
    <t>0.0208185017108917</t>
  </si>
  <si>
    <t>0.088619165122509</t>
  </si>
  <si>
    <t>0.0072721559554338</t>
  </si>
  <si>
    <t>0.0028893486596643</t>
  </si>
  <si>
    <t>0.0332483574748039</t>
  </si>
  <si>
    <t>0.8749914765357971</t>
  </si>
  <si>
    <t>0.7095643877983093</t>
  </si>
  <si>
    <t>0.7583489418029785</t>
  </si>
  <si>
    <t>26</t>
  </si>
  <si>
    <t>1946</t>
  </si>
  <si>
    <t>0.0049324566498398</t>
  </si>
  <si>
    <t>0.0055522569455206</t>
  </si>
  <si>
    <t>0.1385352611541748</t>
  </si>
  <si>
    <t>0.3493939638137817</t>
  </si>
  <si>
    <t>0.7430034279823303</t>
  </si>
  <si>
    <t>0.0110086584463715</t>
  </si>
  <si>
    <t>0.8669630885124207</t>
  </si>
  <si>
    <t>0.0028217833023518</t>
  </si>
  <si>
    <t>0.7245679497718811</t>
  </si>
  <si>
    <t>0.9808101058006288</t>
  </si>
  <si>
    <t>0.0091694789007306</t>
  </si>
  <si>
    <t>0.0017678686417639</t>
  </si>
  <si>
    <t>0.0020166593603789</t>
  </si>
  <si>
    <t>0.9969244599342346</t>
  </si>
  <si>
    <t>0.0021661424543708</t>
  </si>
  <si>
    <t>0.0289457757025957</t>
  </si>
  <si>
    <t>0.3962990641593933</t>
  </si>
  <si>
    <t>27</t>
  </si>
  <si>
    <t>1988</t>
  </si>
  <si>
    <t>0.6754356622695923</t>
  </si>
  <si>
    <t>0.5250611305236816</t>
  </si>
  <si>
    <t>0.048599187284708</t>
  </si>
  <si>
    <t>0.0045253718271851</t>
  </si>
  <si>
    <t>0.0038570282049477</t>
  </si>
  <si>
    <t>0.0023443195968866</t>
  </si>
  <si>
    <t>0.0072125834412872</t>
  </si>
  <si>
    <t>0.8916281461715698</t>
  </si>
  <si>
    <t>0.8984695672988892</t>
  </si>
  <si>
    <t>0.0319080539047718</t>
  </si>
  <si>
    <t>0.019077768549323</t>
  </si>
  <si>
    <t>0.0429714806377887</t>
  </si>
  <si>
    <t>0.9951871633529664</t>
  </si>
  <si>
    <t>0.004128370899707</t>
  </si>
  <si>
    <t>0.0025626497808843</t>
  </si>
  <si>
    <t>0.9900963306427002</t>
  </si>
  <si>
    <t>0.8016294240951538</t>
  </si>
  <si>
    <t>28</t>
  </si>
  <si>
    <t>2044</t>
  </si>
  <si>
    <t>0.9660956859588624</t>
  </si>
  <si>
    <t>0.9909613728523254</t>
  </si>
  <si>
    <t>0.7240506410598755</t>
  </si>
  <si>
    <t>0.0042451373301446</t>
  </si>
  <si>
    <t>0.0035857143811881</t>
  </si>
  <si>
    <t>0.012122013606131</t>
  </si>
  <si>
    <t>0.0071273148059844</t>
  </si>
  <si>
    <t>0.4546181261539459</t>
  </si>
  <si>
    <t>0.0683007314801216</t>
  </si>
  <si>
    <t>0.011437646113336</t>
  </si>
  <si>
    <t>0.0040829828940331</t>
  </si>
  <si>
    <t>0.8942936658859253</t>
  </si>
  <si>
    <t>0.2799358069896698</t>
  </si>
  <si>
    <t>0.0035722602624446</t>
  </si>
  <si>
    <t>0.0021243607625365</t>
  </si>
  <si>
    <t>0.0645434260368347</t>
  </si>
  <si>
    <t>0.0092064253985881</t>
  </si>
  <si>
    <t>29</t>
  </si>
  <si>
    <t>2155</t>
  </si>
  <si>
    <t>0.7959165573120117</t>
  </si>
  <si>
    <t>0.5667946934700012</t>
  </si>
  <si>
    <t>0.8725060224533081</t>
  </si>
  <si>
    <t>0.4092395901679993</t>
  </si>
  <si>
    <t>0.0048992997035384</t>
  </si>
  <si>
    <t>0.0041017811745405</t>
  </si>
  <si>
    <t>0.0112980939447879</t>
  </si>
  <si>
    <t>0.5010035037994385</t>
  </si>
  <si>
    <t>0.7474695444107056</t>
  </si>
  <si>
    <t>0.9950534701347352</t>
  </si>
  <si>
    <t>0.0044680829159915</t>
  </si>
  <si>
    <t>0.0017481885151937</t>
  </si>
  <si>
    <t>0.0022903145290911</t>
  </si>
  <si>
    <t>0.0094046033918857</t>
  </si>
  <si>
    <t>0.0019655965734273</t>
  </si>
  <si>
    <t>0.9911720156669616</t>
  </si>
  <si>
    <t>0.6060296297073364</t>
  </si>
  <si>
    <t>30</t>
  </si>
  <si>
    <t>2224</t>
  </si>
  <si>
    <t>0.0044650742784142</t>
  </si>
  <si>
    <t>0.4262695610523224</t>
  </si>
  <si>
    <t>0.2728006541728973</t>
  </si>
  <si>
    <t>0.0064717568457126</t>
  </si>
  <si>
    <t>0.3201408684253693</t>
  </si>
  <si>
    <t>0.00312942545861</t>
  </si>
  <si>
    <t>0.0058259111829102</t>
  </si>
  <si>
    <t>0.9952242374420166</t>
  </si>
  <si>
    <t>0.9549431204795836</t>
  </si>
  <si>
    <t>0.0104420017451047</t>
  </si>
  <si>
    <t>0.0473496206104755</t>
  </si>
  <si>
    <t>0.0052322382107377</t>
  </si>
  <si>
    <t>0.0172206275165081</t>
  </si>
  <si>
    <t>0.0024607165250927</t>
  </si>
  <si>
    <t>0.0052429209463298</t>
  </si>
  <si>
    <t>0.2880538702011108</t>
  </si>
  <si>
    <t>0.0585433691740036</t>
  </si>
  <si>
    <t>31</t>
  </si>
  <si>
    <t>2272</t>
  </si>
  <si>
    <t>0.3972656726837158</t>
  </si>
  <si>
    <t>0.9083762764930724</t>
  </si>
  <si>
    <t>0.0851970836520195</t>
  </si>
  <si>
    <t>0.0038094928022474</t>
  </si>
  <si>
    <t>0.0036129136569797</t>
  </si>
  <si>
    <t>0.0024170705582946</t>
  </si>
  <si>
    <t>0.0064412667416036</t>
  </si>
  <si>
    <t>0.6353037357330322</t>
  </si>
  <si>
    <t>0.8560324907302856</t>
  </si>
  <si>
    <t>0.0185543168336153</t>
  </si>
  <si>
    <t>0.0075728320516645</t>
  </si>
  <si>
    <t>0.6493179798126221</t>
  </si>
  <si>
    <t>0.0861212089657783</t>
  </si>
  <si>
    <t>0.0025544685777276</t>
  </si>
  <si>
    <t>0.0022640775423496</t>
  </si>
  <si>
    <t>0.9920042157173156</t>
  </si>
  <si>
    <t>0.5869285464286804</t>
  </si>
  <si>
    <t>32</t>
  </si>
  <si>
    <t>2426</t>
  </si>
  <si>
    <t>0.9929538369178772</t>
  </si>
  <si>
    <t>0.7894026637077332</t>
  </si>
  <si>
    <t>0.6798789501190186</t>
  </si>
  <si>
    <t>0.3399839103221893</t>
  </si>
  <si>
    <t>0.3353510797023773</t>
  </si>
  <si>
    <t>0.0025372754316776</t>
  </si>
  <si>
    <t>0.0057897875085473</t>
  </si>
  <si>
    <t>0.0030840528197586</t>
  </si>
  <si>
    <t>0.3957003951072693</t>
  </si>
  <si>
    <t>0.0462415590882301</t>
  </si>
  <si>
    <t>0.008319990709424</t>
  </si>
  <si>
    <t>0.0023459140211343</t>
  </si>
  <si>
    <t>0.0022626540157943</t>
  </si>
  <si>
    <t>0.0052606649696826</t>
  </si>
  <si>
    <t>0.9615734219551086</t>
  </si>
  <si>
    <t>0.1305381506681442</t>
  </si>
  <si>
    <t>0.6860798597335815</t>
  </si>
  <si>
    <t>33</t>
  </si>
  <si>
    <t>2578</t>
  </si>
  <si>
    <t>0.0202360060065984</t>
  </si>
  <si>
    <t>0.5583468079566956</t>
  </si>
  <si>
    <t>0.6128294467926025</t>
  </si>
  <si>
    <t>0.0054996735416352</t>
  </si>
  <si>
    <t>0.025811918079853</t>
  </si>
  <si>
    <t>0.0025713315699249</t>
  </si>
  <si>
    <t>0.0048414263874292</t>
  </si>
  <si>
    <t>0.8506669402122498</t>
  </si>
  <si>
    <t>0.9743044376373292</t>
  </si>
  <si>
    <t>0.0086236977949738</t>
  </si>
  <si>
    <t>0.0052286554127931</t>
  </si>
  <si>
    <t>0.0057664513587951</t>
  </si>
  <si>
    <t>0.0038239588029682</t>
  </si>
  <si>
    <t>0.0070690647698938</t>
  </si>
  <si>
    <t>0.0021210124250501</t>
  </si>
  <si>
    <t>0.9893918037414552</t>
  </si>
  <si>
    <t>0.4857299625873566</t>
  </si>
  <si>
    <t>34</t>
  </si>
  <si>
    <t>2601</t>
  </si>
  <si>
    <t>0.0036840722896158</t>
  </si>
  <si>
    <t>0.9932507872581482</t>
  </si>
  <si>
    <t>0.0219032447785139</t>
  </si>
  <si>
    <t>0.016072005033493</t>
  </si>
  <si>
    <t>0.0034720383118838</t>
  </si>
  <si>
    <t>0.0021870855707675</t>
  </si>
  <si>
    <t>0.0054124053567647</t>
  </si>
  <si>
    <t>0.9963991641998292</t>
  </si>
  <si>
    <t>0.0468948595225811</t>
  </si>
  <si>
    <t>0.023463100194931</t>
  </si>
  <si>
    <t>0.0044083991087973</t>
  </si>
  <si>
    <t>0.8453265428543091</t>
  </si>
  <si>
    <t>0.9942803382873536</t>
  </si>
  <si>
    <t>0.0027292983140796</t>
  </si>
  <si>
    <t>0.0021678314078599</t>
  </si>
  <si>
    <t>0.99090576171875</t>
  </si>
  <si>
    <t>0.0315059348940849</t>
  </si>
  <si>
    <t>35</t>
  </si>
  <si>
    <t>2632</t>
  </si>
  <si>
    <t>0.0593798272311687</t>
  </si>
  <si>
    <t>0.0647213906049728</t>
  </si>
  <si>
    <t>0.922290861606598</t>
  </si>
  <si>
    <t>0.4694265723228455</t>
  </si>
  <si>
    <t>0.0827671065926551</t>
  </si>
  <si>
    <t>0.0024495418183505</t>
  </si>
  <si>
    <t>0.0058720516972243</t>
  </si>
  <si>
    <t>0.4297677874565125</t>
  </si>
  <si>
    <t>0.9850624799728394</t>
  </si>
  <si>
    <t>0.0128647712990641</t>
  </si>
  <si>
    <t>0.680413007736206</t>
  </si>
  <si>
    <t>0.0202027559280395</t>
  </si>
  <si>
    <t>0.004791238810867</t>
  </si>
  <si>
    <t>0.0030943530146032</t>
  </si>
  <si>
    <t>0.015952929854393</t>
  </si>
  <si>
    <t>0.4838619530200958</t>
  </si>
  <si>
    <t>0.8528878092765808</t>
  </si>
  <si>
    <t>36</t>
  </si>
  <si>
    <t>2773</t>
  </si>
  <si>
    <t>0.2550568282604218</t>
  </si>
  <si>
    <t>0.0380646139383316</t>
  </si>
  <si>
    <t>0.3153403997421265</t>
  </si>
  <si>
    <t>0.6677302122116089</t>
  </si>
  <si>
    <t>0.9151116609573364</t>
  </si>
  <si>
    <t>0.0218926388770341</t>
  </si>
  <si>
    <t>0.9923104047775269</t>
  </si>
  <si>
    <t>0.0028044690843671</t>
  </si>
  <si>
    <t>0.9777444005012512</t>
  </si>
  <si>
    <t>0.4057937860488892</t>
  </si>
  <si>
    <t>0.0160720720887184</t>
  </si>
  <si>
    <t>0.0017781318165361</t>
  </si>
  <si>
    <t>0.0021174226421862</t>
  </si>
  <si>
    <t>0.0267463773488998</t>
  </si>
  <si>
    <t>0.0020067777950316</t>
  </si>
  <si>
    <t>0.0233758930116891</t>
  </si>
  <si>
    <t>0.8071014881134033</t>
  </si>
  <si>
    <t>37</t>
  </si>
  <si>
    <t>2942</t>
  </si>
  <si>
    <t>0.7475108504295349</t>
  </si>
  <si>
    <t>0.1256519854068756</t>
  </si>
  <si>
    <t>0.9425617456436156</t>
  </si>
  <si>
    <t>0.2794150710105896</t>
  </si>
  <si>
    <t>0.3770377039909363</t>
  </si>
  <si>
    <t>0.0242497995495796</t>
  </si>
  <si>
    <t>0.9821412563323976</t>
  </si>
  <si>
    <t>0.9964906573295592</t>
  </si>
  <si>
    <t>0.7769168615341187</t>
  </si>
  <si>
    <t>0.2362820953130722</t>
  </si>
  <si>
    <t>0.0144488429650664</t>
  </si>
  <si>
    <t>0.0052916998974978</t>
  </si>
  <si>
    <t>0.0454163551330566</t>
  </si>
  <si>
    <t>0.2178413867950439</t>
  </si>
  <si>
    <t>0.0425469912588596</t>
  </si>
  <si>
    <t>0.1257742643356323</t>
  </si>
  <si>
    <t>0.1391235142946243</t>
  </si>
  <si>
    <t>38</t>
  </si>
  <si>
    <t>3018</t>
  </si>
  <si>
    <t>0.0037576714530587</t>
  </si>
  <si>
    <t>0.1330647021532059</t>
  </si>
  <si>
    <t>0.0848028287291526</t>
  </si>
  <si>
    <t>0.8528124094009399</t>
  </si>
  <si>
    <t>0.0036798007786273</t>
  </si>
  <si>
    <t>0.053025271743536</t>
  </si>
  <si>
    <t>0.0226645823568105</t>
  </si>
  <si>
    <t>0.641235888004303</t>
  </si>
  <si>
    <t>0.9802432656288148</t>
  </si>
  <si>
    <t>0.095489777624607</t>
  </si>
  <si>
    <t>0.8500454425811768</t>
  </si>
  <si>
    <t>0.0102308951318264</t>
  </si>
  <si>
    <t>0.0025639724917709</t>
  </si>
  <si>
    <t>0.2665519416332245</t>
  </si>
  <si>
    <t>0.610725998878479</t>
  </si>
  <si>
    <t>0.4265545308589935</t>
  </si>
  <si>
    <t>0.9111851453781128</t>
  </si>
  <si>
    <t>39</t>
  </si>
  <si>
    <t>3205</t>
  </si>
  <si>
    <t>0.0037670684978365</t>
  </si>
  <si>
    <t>0.1726252734661102</t>
  </si>
  <si>
    <t>0.2012068778276443</t>
  </si>
  <si>
    <t>0.3303561806678772</t>
  </si>
  <si>
    <t>0.6759536862373352</t>
  </si>
  <si>
    <t>0.003561207326129</t>
  </si>
  <si>
    <t>0.853498637676239</t>
  </si>
  <si>
    <t>0.9423944354057312</t>
  </si>
  <si>
    <t>0.9373504519462584</t>
  </si>
  <si>
    <t>0.0110933315008878</t>
  </si>
  <si>
    <t>0.0100146438926458</t>
  </si>
  <si>
    <t>0.0022409479133784</t>
  </si>
  <si>
    <t>0.0033103169407695</t>
  </si>
  <si>
    <t>0.0079723251983523</t>
  </si>
  <si>
    <t>0.9583339095115662</t>
  </si>
  <si>
    <t>0.1655867546796799</t>
  </si>
  <si>
    <t>0.9836277961730956</t>
  </si>
  <si>
    <t>40</t>
  </si>
  <si>
    <t>3284</t>
  </si>
  <si>
    <t>0.0706860795617103</t>
  </si>
  <si>
    <t>0.2361732721328735</t>
  </si>
  <si>
    <t>0.989382803440094</t>
  </si>
  <si>
    <t>0.063246950507164</t>
  </si>
  <si>
    <t>0.00359329697676</t>
  </si>
  <si>
    <t>0.0029615850653499</t>
  </si>
  <si>
    <t>0.0463242605328559</t>
  </si>
  <si>
    <t>0.4487688541412354</t>
  </si>
  <si>
    <t>0.0873381793498992</t>
  </si>
  <si>
    <t>0.1103526577353477</t>
  </si>
  <si>
    <t>0.0299690682440996</t>
  </si>
  <si>
    <t>0.0017436136258766</t>
  </si>
  <si>
    <t>0.0023535988293588</t>
  </si>
  <si>
    <t>0.0046580121852457</t>
  </si>
  <si>
    <t>0.0023462667595595</t>
  </si>
  <si>
    <t>0.9858015179634094</t>
  </si>
  <si>
    <t>0.9688064455986024</t>
  </si>
  <si>
    <t>41</t>
  </si>
  <si>
    <t>3628</t>
  </si>
  <si>
    <t>0.994539439678192</t>
  </si>
  <si>
    <t>0.9885579347610474</t>
  </si>
  <si>
    <t>0.03601835668087</t>
  </si>
  <si>
    <t>0.0043301777914166</t>
  </si>
  <si>
    <t>0.00431046821177</t>
  </si>
  <si>
    <t>0.0042610154487192</t>
  </si>
  <si>
    <t>0.0050972639583051</t>
  </si>
  <si>
    <t>0.0040912530384957</t>
  </si>
  <si>
    <t>0.1648548990488052</t>
  </si>
  <si>
    <t>0.0158439110964536</t>
  </si>
  <si>
    <t>0.0060200314037501</t>
  </si>
  <si>
    <t>0.998056948184967</t>
  </si>
  <si>
    <t>0.0075642364099621</t>
  </si>
  <si>
    <t>0.0024300606455653</t>
  </si>
  <si>
    <t>0.0020497941877692</t>
  </si>
  <si>
    <t>0.2135322988033295</t>
  </si>
  <si>
    <t>0.2866501212120056</t>
  </si>
  <si>
    <t>42</t>
  </si>
  <si>
    <t>3703</t>
  </si>
  <si>
    <t>0.9697408080101012</t>
  </si>
  <si>
    <t>0.1761751025915146</t>
  </si>
  <si>
    <t>0.5389910936355591</t>
  </si>
  <si>
    <t>0.0809948146343231</t>
  </si>
  <si>
    <t>0.0089165903627872</t>
  </si>
  <si>
    <t>0.0111538749188184</t>
  </si>
  <si>
    <t>0.960077166557312</t>
  </si>
  <si>
    <t>0.4683010876178741</t>
  </si>
  <si>
    <t>0.6625252366065979</t>
  </si>
  <si>
    <t>0.5406113266944885</t>
  </si>
  <si>
    <t>0.086553581058979</t>
  </si>
  <si>
    <t>0.2322832047939301</t>
  </si>
  <si>
    <t>0.5360681414604187</t>
  </si>
  <si>
    <t>0.0560298003256321</t>
  </si>
  <si>
    <t>0.0027127270586788</t>
  </si>
  <si>
    <t>0.2008679509162903</t>
  </si>
  <si>
    <t>0.1634162813425064</t>
  </si>
  <si>
    <t>43</t>
  </si>
  <si>
    <t>3706</t>
  </si>
  <si>
    <t>0.4830673336982727</t>
  </si>
  <si>
    <t>0.8048230409622192</t>
  </si>
  <si>
    <t>0.2096717953681946</t>
  </si>
  <si>
    <t>0.0272543728351593</t>
  </si>
  <si>
    <t>0.0036890460178256</t>
  </si>
  <si>
    <t>0.0129702752456069</t>
  </si>
  <si>
    <t>0.0063275126740336</t>
  </si>
  <si>
    <t>0.9923675656318665</t>
  </si>
  <si>
    <t>0.9661205410957336</t>
  </si>
  <si>
    <t>0.0525485724210739</t>
  </si>
  <si>
    <t>0.704731822013855</t>
  </si>
  <si>
    <t>0.3854672014713287</t>
  </si>
  <si>
    <t>0.0023368916008621</t>
  </si>
  <si>
    <t>0.0033894416410475</t>
  </si>
  <si>
    <t>0.0021601933985948</t>
  </si>
  <si>
    <t>0.9887700080871582</t>
  </si>
  <si>
    <t>0.3819106817245483</t>
  </si>
  <si>
    <t>44</t>
  </si>
  <si>
    <t>3916</t>
  </si>
  <si>
    <t>0.04218315705657</t>
  </si>
  <si>
    <t>0.0997490733861923</t>
  </si>
  <si>
    <t>0.8975592255592346</t>
  </si>
  <si>
    <t>0.3681226670742035</t>
  </si>
  <si>
    <t>0.960668683052063</t>
  </si>
  <si>
    <t>0.0538220033049583</t>
  </si>
  <si>
    <t>0.9474875926971436</t>
  </si>
  <si>
    <t>0.0031239769887179</t>
  </si>
  <si>
    <t>0.4844605028629303</t>
  </si>
  <si>
    <t>0.6229922771453857</t>
  </si>
  <si>
    <t>0.2099264860153198</t>
  </si>
  <si>
    <t>0.0015823042485862</t>
  </si>
  <si>
    <t>0.0021955976262688</t>
  </si>
  <si>
    <t>0.5525888204574585</t>
  </si>
  <si>
    <t>0.0019924186635762</t>
  </si>
  <si>
    <t>0.0312926061451435</t>
  </si>
  <si>
    <t>0.1586397737264633</t>
  </si>
  <si>
    <t>45</t>
  </si>
  <si>
    <t>3989</t>
  </si>
  <si>
    <t>0.0090515809133648</t>
  </si>
  <si>
    <t>0.0035326145589351</t>
  </si>
  <si>
    <t>0.2579876780509949</t>
  </si>
  <si>
    <t>0.8144431710243225</t>
  </si>
  <si>
    <t>0.9939331412315368</t>
  </si>
  <si>
    <t>0.009327009320259</t>
  </si>
  <si>
    <t>0.8901752233505249</t>
  </si>
  <si>
    <t>0.0030760921072214</t>
  </si>
  <si>
    <t>0.0616458542644977</t>
  </si>
  <si>
    <t>0.7028336524963379</t>
  </si>
  <si>
    <t>0.0057772272266447</t>
  </si>
  <si>
    <t>0.001842851517722</t>
  </si>
  <si>
    <t>0.0020449580624699</t>
  </si>
  <si>
    <t>0.9942252039909364</t>
  </si>
  <si>
    <t>0.8667833805084229</t>
  </si>
  <si>
    <t>0.0771329179406166</t>
  </si>
  <si>
    <t>0.2296919673681259</t>
  </si>
  <si>
    <t>46</t>
  </si>
  <si>
    <t>4037</t>
  </si>
  <si>
    <t>0.9495547413825988</t>
  </si>
  <si>
    <t>0.3463568985462189</t>
  </si>
  <si>
    <t>0.8924197554588318</t>
  </si>
  <si>
    <t>0.2729916572570801</t>
  </si>
  <si>
    <t>0.0034682718105614</t>
  </si>
  <si>
    <t>0.0024448633193969</t>
  </si>
  <si>
    <t>0.0128922257572412</t>
  </si>
  <si>
    <t>0.002909634495154</t>
  </si>
  <si>
    <t>0.9829699993133544</t>
  </si>
  <si>
    <t>0.010179285891354</t>
  </si>
  <si>
    <t>0.0027133822441101</t>
  </si>
  <si>
    <t>0.0016642261762171</t>
  </si>
  <si>
    <t>0.0020425519905984</t>
  </si>
  <si>
    <t>0.9252719283103944</t>
  </si>
  <si>
    <t>0.7172549366950989</t>
  </si>
  <si>
    <t>0.0431353524327278</t>
  </si>
  <si>
    <t>0.5627561211585999</t>
  </si>
  <si>
    <t>47</t>
  </si>
  <si>
    <t>4073</t>
  </si>
  <si>
    <t>0.0037751230411231</t>
  </si>
  <si>
    <t>0.0034004561603069</t>
  </si>
  <si>
    <t>0.2511165738105774</t>
  </si>
  <si>
    <t>0.2212062925100327</t>
  </si>
  <si>
    <t>0.3495486378669739</t>
  </si>
  <si>
    <t>0.0377912521362304</t>
  </si>
  <si>
    <t>0.0104093952104449</t>
  </si>
  <si>
    <t>0.0039936513639986</t>
  </si>
  <si>
    <t>0.9327452182769777</t>
  </si>
  <si>
    <t>0.0304027292877435</t>
  </si>
  <si>
    <t>0.083633117377758</t>
  </si>
  <si>
    <t>0.0016888957470655</t>
  </si>
  <si>
    <t>0.0020860466174781</t>
  </si>
  <si>
    <t>0.997121036052704</t>
  </si>
  <si>
    <t>0.002055816585198</t>
  </si>
  <si>
    <t>0.6250750422477722</t>
  </si>
  <si>
    <t>0.0526549369096756</t>
  </si>
  <si>
    <t>48</t>
  </si>
  <si>
    <t>4122</t>
  </si>
  <si>
    <t>0.658698558807373</t>
  </si>
  <si>
    <t>0.9787569642066956</t>
  </si>
  <si>
    <t>0.099197544157505</t>
  </si>
  <si>
    <t>0.5484016537666321</t>
  </si>
  <si>
    <t>0.0041797580197453</t>
  </si>
  <si>
    <t>0.0861286371946334</t>
  </si>
  <si>
    <t>0.9631845355033876</t>
  </si>
  <si>
    <t>0.1364832669496536</t>
  </si>
  <si>
    <t>0.0593347214162349</t>
  </si>
  <si>
    <t>0.0265272054821252</t>
  </si>
  <si>
    <t>0.050940066576004</t>
  </si>
  <si>
    <t>0.8330604434013367</t>
  </si>
  <si>
    <t>0.9964476823806764</t>
  </si>
  <si>
    <t>0.0114666121080517</t>
  </si>
  <si>
    <t>0.0022542546503245</t>
  </si>
  <si>
    <t>0.0227631740272045</t>
  </si>
  <si>
    <t>0.0088752675801515</t>
  </si>
  <si>
    <t>49</t>
  </si>
  <si>
    <t>4143</t>
  </si>
  <si>
    <t>0.0041391476988792</t>
  </si>
  <si>
    <t>0.1251900941133499</t>
  </si>
  <si>
    <t>0.0556205511093139</t>
  </si>
  <si>
    <t>0.0067019262351095</t>
  </si>
  <si>
    <t>0.0037408489733934</t>
  </si>
  <si>
    <t>0.0028817714191973</t>
  </si>
  <si>
    <t>0.0110119823366403</t>
  </si>
  <si>
    <t>0.8807809352874756</t>
  </si>
  <si>
    <t>0.0601673014461994</t>
  </si>
  <si>
    <t>0.029957428574562</t>
  </si>
  <si>
    <t>0.6766241192817688</t>
  </si>
  <si>
    <t>0.0234859436750412</t>
  </si>
  <si>
    <t>0.9963971972465516</t>
  </si>
  <si>
    <t>0.0023559536784887</t>
  </si>
  <si>
    <t>0.0023488842416554</t>
  </si>
  <si>
    <t>0.2074193507432938</t>
  </si>
  <si>
    <t>0.0092528630048036</t>
  </si>
  <si>
    <t>50</t>
  </si>
  <si>
    <t>4175</t>
  </si>
  <si>
    <t>0.0039890147745609</t>
  </si>
  <si>
    <t>0.0032861938234418</t>
  </si>
  <si>
    <t>0.3101836442947388</t>
  </si>
  <si>
    <t>0.8179743885993958</t>
  </si>
  <si>
    <t>0.0066581177525222</t>
  </si>
  <si>
    <t>0.0320714302361011</t>
  </si>
  <si>
    <t>0.9916439652442932</t>
  </si>
  <si>
    <t>0.0029025741387158</t>
  </si>
  <si>
    <t>0.7123987674713135</t>
  </si>
  <si>
    <t>0.746863603591919</t>
  </si>
  <si>
    <t>0.0163807068020105</t>
  </si>
  <si>
    <t>0.4077320694923401</t>
  </si>
  <si>
    <t>0.0021134628914296</t>
  </si>
  <si>
    <t>0.8741358518600464</t>
  </si>
  <si>
    <t>0.4207513928413391</t>
  </si>
  <si>
    <t>0.0226139556616544</t>
  </si>
  <si>
    <t>0.0284280776977539</t>
  </si>
  <si>
    <t>51</t>
  </si>
  <si>
    <t>4187</t>
  </si>
  <si>
    <t>0.0038206470198929</t>
  </si>
  <si>
    <t>0.918781876564026</t>
  </si>
  <si>
    <t>0.0355629958212375</t>
  </si>
  <si>
    <t>0.1430225670337677</t>
  </si>
  <si>
    <t>0.0037911911495029</t>
  </si>
  <si>
    <t>0.9857995510101318</t>
  </si>
  <si>
    <t>0.0076184915378689</t>
  </si>
  <si>
    <t>0.7008901238441467</t>
  </si>
  <si>
    <t>0.987470805644989</t>
  </si>
  <si>
    <t>0.0447264946997165</t>
  </si>
  <si>
    <t>0.0030477305408567</t>
  </si>
  <si>
    <t>0.0016793181421235</t>
  </si>
  <si>
    <t>0.0020449035800993</t>
  </si>
  <si>
    <t>0.0218759924173355</t>
  </si>
  <si>
    <t>0.0019304482266306</t>
  </si>
  <si>
    <t>0.9788549542427064</t>
  </si>
  <si>
    <t>0.5367822647094727</t>
  </si>
  <si>
    <t>52</t>
  </si>
  <si>
    <t>4238</t>
  </si>
  <si>
    <t>0.4897729754447937</t>
  </si>
  <si>
    <t>0.9922005534172058</t>
  </si>
  <si>
    <t>0.3373950719833374</t>
  </si>
  <si>
    <t>0.0184925105422735</t>
  </si>
  <si>
    <t>0.0188446585088968</t>
  </si>
  <si>
    <t>0.0031717887613922</t>
  </si>
  <si>
    <t>0.0048644272610545</t>
  </si>
  <si>
    <t>0.9398372769355774</t>
  </si>
  <si>
    <t>0.9122326970100404</t>
  </si>
  <si>
    <t>0.0099270734935998</t>
  </si>
  <si>
    <t>0.0326061360538005</t>
  </si>
  <si>
    <t>0.7244687676429749</t>
  </si>
  <si>
    <t>0.1006297990679741</t>
  </si>
  <si>
    <t>0.002845314098522</t>
  </si>
  <si>
    <t>0.002617621095851</t>
  </si>
  <si>
    <t>0.9588351249694824</t>
  </si>
  <si>
    <t>0.7652309536933899</t>
  </si>
  <si>
    <t>53</t>
  </si>
  <si>
    <t>4404</t>
  </si>
  <si>
    <t>0.8433053493499756</t>
  </si>
  <si>
    <t>0.993647277355194</t>
  </si>
  <si>
    <t>0.0314477495849132</t>
  </si>
  <si>
    <t>0.0076632350683212</t>
  </si>
  <si>
    <t>0.3712965548038483</t>
  </si>
  <si>
    <t>0.2825261950492859</t>
  </si>
  <si>
    <t>0.0055942181497812</t>
  </si>
  <si>
    <t>0.9965071082115172</t>
  </si>
  <si>
    <t>0.4146876037120819</t>
  </si>
  <si>
    <t>0.0851739346981048</t>
  </si>
  <si>
    <t>0.0296505894511938</t>
  </si>
  <si>
    <t>0.0500653199851512</t>
  </si>
  <si>
    <t>0.9946564435958862</t>
  </si>
  <si>
    <t>0.0036356651689857</t>
  </si>
  <si>
    <t>0.0061550512909889</t>
  </si>
  <si>
    <t>0.2046742588281631</t>
  </si>
  <si>
    <t>0.2102039605379105</t>
  </si>
  <si>
    <t>54</t>
  </si>
  <si>
    <t>4426</t>
  </si>
  <si>
    <t>0.0036874744109809</t>
  </si>
  <si>
    <t>0.0051577682606875</t>
  </si>
  <si>
    <t>0.127720907330513</t>
  </si>
  <si>
    <t>0.6953753232955933</t>
  </si>
  <si>
    <t>0.0624985694885253</t>
  </si>
  <si>
    <t>0.9974822402000428</t>
  </si>
  <si>
    <t>0.0151031538844108</t>
  </si>
  <si>
    <t>0.0030142171308398</t>
  </si>
  <si>
    <t>0.629292368888855</t>
  </si>
  <si>
    <t>0.0979857891798019</t>
  </si>
  <si>
    <t>0.0260653458535671</t>
  </si>
  <si>
    <t>0.0023734606802463</t>
  </si>
  <si>
    <t>0.0022213810589164</t>
  </si>
  <si>
    <t>0.377013772726059</t>
  </si>
  <si>
    <t>0.9504589438438416</t>
  </si>
  <si>
    <t>0.0495086200535297</t>
  </si>
  <si>
    <t>0.2800514698028564</t>
  </si>
  <si>
    <t>55</t>
  </si>
  <si>
    <t>4849</t>
  </si>
  <si>
    <t>0.2722779214382172</t>
  </si>
  <si>
    <t>0.6070841550827026</t>
  </si>
  <si>
    <t>0.5401926040649414</t>
  </si>
  <si>
    <t>0.0176788549870252</t>
  </si>
  <si>
    <t>0.391699492931366</t>
  </si>
  <si>
    <t>0.0141619909554719</t>
  </si>
  <si>
    <t>0.0167873855680227</t>
  </si>
  <si>
    <t>0.9953078627586364</t>
  </si>
  <si>
    <t>0.9399805068969728</t>
  </si>
  <si>
    <t>0.1236254200339317</t>
  </si>
  <si>
    <t>0.0521583221852779</t>
  </si>
  <si>
    <t>0.2696822881698608</t>
  </si>
  <si>
    <t>0.0378330498933792</t>
  </si>
  <si>
    <t>0.0210225787013769</t>
  </si>
  <si>
    <t>0.0025561079382896</t>
  </si>
  <si>
    <t>0.6702433824539185</t>
  </si>
  <si>
    <t>0.1042947396636009</t>
  </si>
  <si>
    <t>56</t>
  </si>
  <si>
    <t>4875</t>
  </si>
  <si>
    <t>0.0036271922290325</t>
  </si>
  <si>
    <t>0.0583808124065399</t>
  </si>
  <si>
    <t>0.6315764784812927</t>
  </si>
  <si>
    <t>0.3311685621738434</t>
  </si>
  <si>
    <t>0.7764896750450134</t>
  </si>
  <si>
    <t>0.0040598325431346</t>
  </si>
  <si>
    <t>0.6502736210823059</t>
  </si>
  <si>
    <t>0.0028150693979114</t>
  </si>
  <si>
    <t>0.7145631313323975</t>
  </si>
  <si>
    <t>0.0875529572367668</t>
  </si>
  <si>
    <t>0.027994243428111</t>
  </si>
  <si>
    <t>0.0015563871711492</t>
  </si>
  <si>
    <t>0.002116612624377</t>
  </si>
  <si>
    <t>0.996190905570984</t>
  </si>
  <si>
    <t>0.002090994734317</t>
  </si>
  <si>
    <t>0.3233219683170319</t>
  </si>
  <si>
    <t>0.1598411351442337</t>
  </si>
  <si>
    <t>57</t>
  </si>
  <si>
    <t>4898</t>
  </si>
  <si>
    <t>0.0037855980917811</t>
  </si>
  <si>
    <t>0.1773343682289124</t>
  </si>
  <si>
    <t>0.397322952747345</t>
  </si>
  <si>
    <t>0.0270364955067634</t>
  </si>
  <si>
    <t>0.0077646528370678</t>
  </si>
  <si>
    <t>0.0258451048284769</t>
  </si>
  <si>
    <t>0.0401661060750484</t>
  </si>
  <si>
    <t>0.9965786337852478</t>
  </si>
  <si>
    <t>0.988053262233734</t>
  </si>
  <si>
    <t>0.0269730910658836</t>
  </si>
  <si>
    <t>0.3433220684528351</t>
  </si>
  <si>
    <t>0.004578651394695</t>
  </si>
  <si>
    <t>0.004214855376631</t>
  </si>
  <si>
    <t>0.0688256472349166</t>
  </si>
  <si>
    <t>0.0376852713525295</t>
  </si>
  <si>
    <t>0.1992045640945435</t>
  </si>
  <si>
    <t>0.722271203994751</t>
  </si>
  <si>
    <t>58</t>
  </si>
  <si>
    <t>4980</t>
  </si>
  <si>
    <t>0.003845116822049</t>
  </si>
  <si>
    <t>0.0038727833889424</t>
  </si>
  <si>
    <t>0.1198296993970871</t>
  </si>
  <si>
    <t>0.7360332012176514</t>
  </si>
  <si>
    <t>0.9494619965553284</t>
  </si>
  <si>
    <t>0.9975265860557556</t>
  </si>
  <si>
    <t>0.0112206814810633</t>
  </si>
  <si>
    <t>0.0031706264708191</t>
  </si>
  <si>
    <t>0.00909835845232</t>
  </si>
  <si>
    <t>0.8741024136543274</t>
  </si>
  <si>
    <t>0.0098806200549006</t>
  </si>
  <si>
    <t>0.0017025383422151</t>
  </si>
  <si>
    <t>0.001899518421851</t>
  </si>
  <si>
    <t>0.7041055560112</t>
  </si>
  <si>
    <t>0.0516565442085266</t>
  </si>
  <si>
    <t>0.0058444086462259</t>
  </si>
  <si>
    <t>0.0102896364405751</t>
  </si>
  <si>
    <t>59</t>
  </si>
  <si>
    <t>4996</t>
  </si>
  <si>
    <t>0.0068463515490293</t>
  </si>
  <si>
    <t>0.826461672782898</t>
  </si>
  <si>
    <t>0.0519793555140495</t>
  </si>
  <si>
    <t>0.2711451351642609</t>
  </si>
  <si>
    <t>0.0044177300296723</t>
  </si>
  <si>
    <t>0.0030340440571308</t>
  </si>
  <si>
    <t>0.0070751924067735</t>
  </si>
  <si>
    <t>0.014820079319179</t>
  </si>
  <si>
    <t>0.0366733148694038</t>
  </si>
  <si>
    <t>0.0183477252721786</t>
  </si>
  <si>
    <t>0.0105759017169475</t>
  </si>
  <si>
    <t>0.9886009097099304</t>
  </si>
  <si>
    <t>0.0236225165426731</t>
  </si>
  <si>
    <t>0.0018957603024318</t>
  </si>
  <si>
    <t>0.0021483970340341</t>
  </si>
  <si>
    <t>0.991759717464447</t>
  </si>
  <si>
    <t>0.9832850098609924</t>
  </si>
  <si>
    <t>60</t>
  </si>
  <si>
    <t>5014</t>
  </si>
  <si>
    <t>0.0037997257895767</t>
  </si>
  <si>
    <t>0.2425009906291962</t>
  </si>
  <si>
    <t>0.5535470247268677</t>
  </si>
  <si>
    <t>0.4951922297477722</t>
  </si>
  <si>
    <t>0.0204070471227169</t>
  </si>
  <si>
    <t>0.3265824913978577</t>
  </si>
  <si>
    <t>0.0883092880249023</t>
  </si>
  <si>
    <t>0.960640549659729</t>
  </si>
  <si>
    <t>0.0163836255669593</t>
  </si>
  <si>
    <t>0.1027292832732201</t>
  </si>
  <si>
    <t>0.3610478043556213</t>
  </si>
  <si>
    <t>0.0030613697599619</t>
  </si>
  <si>
    <t>0.0026806758251041</t>
  </si>
  <si>
    <t>0.9248253703117372</t>
  </si>
  <si>
    <t>0.8634020686149597</t>
  </si>
  <si>
    <t>0.573416531085968</t>
  </si>
  <si>
    <t>0.1533944755792618</t>
  </si>
  <si>
    <t>61</t>
  </si>
  <si>
    <t>5077</t>
  </si>
  <si>
    <t>0.0036857021041214</t>
  </si>
  <si>
    <t>0.0487358458340168</t>
  </si>
  <si>
    <t>0.1409466117620468</t>
  </si>
  <si>
    <t>0.0058937217108905</t>
  </si>
  <si>
    <t>0.0040733283385634</t>
  </si>
  <si>
    <t>0.004321061540395</t>
  </si>
  <si>
    <t>0.0171218551695346</t>
  </si>
  <si>
    <t>0.0316887125372886</t>
  </si>
  <si>
    <t>0.91217839717865</t>
  </si>
  <si>
    <t>0.1957212835550308</t>
  </si>
  <si>
    <t>0.9975281357765198</t>
  </si>
  <si>
    <t>0.2130685299634933</t>
  </si>
  <si>
    <t>0.004345036111772</t>
  </si>
  <si>
    <t>0.0051262648776173</t>
  </si>
  <si>
    <t>0.0023112592753022</t>
  </si>
  <si>
    <t>0.0159109756350517</t>
  </si>
  <si>
    <t>0.980966329574585</t>
  </si>
  <si>
    <t>62</t>
  </si>
  <si>
    <t>5257</t>
  </si>
  <si>
    <t>0.0037051842082291</t>
  </si>
  <si>
    <t>0.0394232645630836</t>
  </si>
  <si>
    <t>0.3995776176452637</t>
  </si>
  <si>
    <t>0.7427741289138794</t>
  </si>
  <si>
    <t>0.2052710950374603</t>
  </si>
  <si>
    <t>0.0057062399573624</t>
  </si>
  <si>
    <t>0.0055784308351576</t>
  </si>
  <si>
    <t>0.6958094239234924</t>
  </si>
  <si>
    <t>0.821907103061676</t>
  </si>
  <si>
    <t>0.0158312171697616</t>
  </si>
  <si>
    <t>0.115840919315815</t>
  </si>
  <si>
    <t>0.2828899323940277</t>
  </si>
  <si>
    <t>0.002858160296455</t>
  </si>
  <si>
    <t>0.024236686527729</t>
  </si>
  <si>
    <t>0.0237491875886917</t>
  </si>
  <si>
    <t>0.151570200920105</t>
  </si>
  <si>
    <t>0.7746046781539917</t>
  </si>
  <si>
    <t>63</t>
  </si>
  <si>
    <t>5387</t>
  </si>
  <si>
    <t>0.3515071868896484</t>
  </si>
  <si>
    <t>0.969306707382202</t>
  </si>
  <si>
    <t>0.1633810847997665</t>
  </si>
  <si>
    <t>0.0073549696244299</t>
  </si>
  <si>
    <t>0.0034054722636938</t>
  </si>
  <si>
    <t>0.0085986694321036</t>
  </si>
  <si>
    <t>0.0062931161373853</t>
  </si>
  <si>
    <t>0.8643627762794495</t>
  </si>
  <si>
    <t>0.9865308403968812</t>
  </si>
  <si>
    <t>0.0358650349080562</t>
  </si>
  <si>
    <t>0.260843813419342</t>
  </si>
  <si>
    <t>0.4068108797073364</t>
  </si>
  <si>
    <t>0.7554313540458679</t>
  </si>
  <si>
    <t>0.0108021264895796</t>
  </si>
  <si>
    <t>0.0021304413676261</t>
  </si>
  <si>
    <t>0.5441441535949707</t>
  </si>
  <si>
    <t>0.1130649149417877</t>
  </si>
  <si>
    <t>64</t>
  </si>
  <si>
    <t>5490</t>
  </si>
  <si>
    <t>0.0039030874613672</t>
  </si>
  <si>
    <t>0.9336063265800476</t>
  </si>
  <si>
    <t>0.115150585770607</t>
  </si>
  <si>
    <t>0.1334026455879211</t>
  </si>
  <si>
    <t>0.0097501408308744</t>
  </si>
  <si>
    <t>0.3438595235347748</t>
  </si>
  <si>
    <t>0.0059211868792772</t>
  </si>
  <si>
    <t>0.0037174834869802</t>
  </si>
  <si>
    <t>0.9528208374977112</t>
  </si>
  <si>
    <t>0.0558813400566577</t>
  </si>
  <si>
    <t>0.0286813806742429</t>
  </si>
  <si>
    <t>0.0019411598332226</t>
  </si>
  <si>
    <t>0.0025217672809958</t>
  </si>
  <si>
    <t>0.0022912877611815</t>
  </si>
  <si>
    <t>0.0040927003137767</t>
  </si>
  <si>
    <t>0.3401233553886414</t>
  </si>
  <si>
    <t>0.7128099203109741</t>
  </si>
  <si>
    <t>65</t>
  </si>
  <si>
    <t>5602</t>
  </si>
  <si>
    <t>0.0041678706184029</t>
  </si>
  <si>
    <t>0.7076056003570557</t>
  </si>
  <si>
    <t>0.6752538681030273</t>
  </si>
  <si>
    <t>0.0718336030840873</t>
  </si>
  <si>
    <t>0.0089861722663044</t>
  </si>
  <si>
    <t>0.0037745919544249</t>
  </si>
  <si>
    <t>0.0109417121857404</t>
  </si>
  <si>
    <t>0.2776434719562531</t>
  </si>
  <si>
    <t>0.986280918121338</t>
  </si>
  <si>
    <t>0.0115765500813722</t>
  </si>
  <si>
    <t>0.1305280029773712</t>
  </si>
  <si>
    <t>0.0485127791762352</t>
  </si>
  <si>
    <t>0.0028919023461639</t>
  </si>
  <si>
    <t>0.0024702588561922</t>
  </si>
  <si>
    <t>0.001941796625033</t>
  </si>
  <si>
    <t>0.9802724719047546</t>
  </si>
  <si>
    <t>0.962319791316986</t>
  </si>
  <si>
    <t>66</t>
  </si>
  <si>
    <t>5727</t>
  </si>
  <si>
    <t>0.3237029612064362</t>
  </si>
  <si>
    <t>0.1559610962867737</t>
  </si>
  <si>
    <t>0.3355147242546082</t>
  </si>
  <si>
    <t>0.0360625945031642</t>
  </si>
  <si>
    <t>0.0163261070847511</t>
  </si>
  <si>
    <t>0.0585385486483573</t>
  </si>
  <si>
    <t>0.0139009011909365</t>
  </si>
  <si>
    <t>0.2433615326881409</t>
  </si>
  <si>
    <t>0.987006425857544</t>
  </si>
  <si>
    <t>0.0285100545734167</t>
  </si>
  <si>
    <t>0.9222394824028016</t>
  </si>
  <si>
    <t>0.9975305199623108</t>
  </si>
  <si>
    <t>0.0511788688600063</t>
  </si>
  <si>
    <t>0.0052423835732042</t>
  </si>
  <si>
    <t>0.0047857691533863</t>
  </si>
  <si>
    <t>0.9900671243667604</t>
  </si>
  <si>
    <t>0.980439841747284</t>
  </si>
  <si>
    <t>67</t>
  </si>
  <si>
    <t>5945</t>
  </si>
  <si>
    <t>0.994498074054718</t>
  </si>
  <si>
    <t>0.461267352104187</t>
  </si>
  <si>
    <t>0.0563989095389843</t>
  </si>
  <si>
    <t>0.0041840318590402</t>
  </si>
  <si>
    <t>0.0047768405638635</t>
  </si>
  <si>
    <t>0.0030201999470591</t>
  </si>
  <si>
    <t>0.0046718409284949</t>
  </si>
  <si>
    <t>0.0693175420165062</t>
  </si>
  <si>
    <t>0.9684925675392152</t>
  </si>
  <si>
    <t>0.0911784544587135</t>
  </si>
  <si>
    <t>0.0164573658257722</t>
  </si>
  <si>
    <t>0.9603212475776672</t>
  </si>
  <si>
    <t>0.0307276602834463</t>
  </si>
  <si>
    <t>0.0061380397528409</t>
  </si>
  <si>
    <t>0.0018816833617165</t>
  </si>
  <si>
    <t>0.9883773922920228</t>
  </si>
  <si>
    <t>0.6140024065971375</t>
  </si>
  <si>
    <t>68</t>
  </si>
  <si>
    <t>6028</t>
  </si>
  <si>
    <t>0.0037851212546229</t>
  </si>
  <si>
    <t>0.4506055414676666</t>
  </si>
  <si>
    <t>0.1871751844882965</t>
  </si>
  <si>
    <t>0.8479821085929871</t>
  </si>
  <si>
    <t>0.8400462865829468</t>
  </si>
  <si>
    <t>0.0048310691490769</t>
  </si>
  <si>
    <t>0.9571720361709596</t>
  </si>
  <si>
    <t>0.0084606781601905</t>
  </si>
  <si>
    <t>0.9063109755516052</t>
  </si>
  <si>
    <t>0.135971412062645</t>
  </si>
  <si>
    <t>0.0052314712665975</t>
  </si>
  <si>
    <t>0.0017477176152169</t>
  </si>
  <si>
    <t>0.0021421085111796</t>
  </si>
  <si>
    <t>0.1213403791189194</t>
  </si>
  <si>
    <t>0.0019083993975073</t>
  </si>
  <si>
    <t>0.854073703289032</t>
  </si>
  <si>
    <t>0.5245782136917114</t>
  </si>
  <si>
    <t>69</t>
  </si>
  <si>
    <t>6126</t>
  </si>
  <si>
    <t>0.0036169360391795</t>
  </si>
  <si>
    <t>0.0064445231109857</t>
  </si>
  <si>
    <t>0.6333404779434204</t>
  </si>
  <si>
    <t>0.1576996743679047</t>
  </si>
  <si>
    <t>0.2698967754840851</t>
  </si>
  <si>
    <t>0.1327428966760635</t>
  </si>
  <si>
    <t>0.9833942651748656</t>
  </si>
  <si>
    <t>0.5185185074806213</t>
  </si>
  <si>
    <t>0.6421757340431213</t>
  </si>
  <si>
    <t>0.0212631300091743</t>
  </si>
  <si>
    <t>0.0196269638836383</t>
  </si>
  <si>
    <t>0.0281993076205253</t>
  </si>
  <si>
    <t>0.0041031879372894</t>
  </si>
  <si>
    <t>0.9802393317222596</t>
  </si>
  <si>
    <t>0.5415385365486145</t>
  </si>
  <si>
    <t>0.0260712169110775</t>
  </si>
  <si>
    <t>0.0858506113290786</t>
  </si>
  <si>
    <t>70</t>
  </si>
  <si>
    <t>6262</t>
  </si>
  <si>
    <t>0.1981059014797211</t>
  </si>
  <si>
    <t>0.9679763317108154</t>
  </si>
  <si>
    <t>0.1709693819284439</t>
  </si>
  <si>
    <t>0.0041661350987851</t>
  </si>
  <si>
    <t>0.0035415492020547</t>
  </si>
  <si>
    <t>0.0024483418092131</t>
  </si>
  <si>
    <t>0.9176591038703918</t>
  </si>
  <si>
    <t>0.1188056170940399</t>
  </si>
  <si>
    <t>0.8123798370361328</t>
  </si>
  <si>
    <t>0.0134540712460875</t>
  </si>
  <si>
    <t>0.0050538247451186</t>
  </si>
  <si>
    <t>0.5076590180397034</t>
  </si>
  <si>
    <t>0.189384326338768</t>
  </si>
  <si>
    <t>0.0029774606227874</t>
  </si>
  <si>
    <t>0.0021328520961105</t>
  </si>
  <si>
    <t>0.9880877137184144</t>
  </si>
  <si>
    <t>0.7488111257553101</t>
  </si>
  <si>
    <t>71</t>
  </si>
  <si>
    <t>6353</t>
  </si>
  <si>
    <t>0.0035994516219943</t>
  </si>
  <si>
    <t>0.9928503036499025</t>
  </si>
  <si>
    <t>0.9907196760177612</t>
  </si>
  <si>
    <t>0.0052618626505136</t>
  </si>
  <si>
    <t>0.0052578910253942</t>
  </si>
  <si>
    <t>0.0070865303277969</t>
  </si>
  <si>
    <t>0.020680172368884</t>
  </si>
  <si>
    <t>0.0030793868936598</t>
  </si>
  <si>
    <t>0.5579517483711243</t>
  </si>
  <si>
    <t>0.033795990049839</t>
  </si>
  <si>
    <t>0.0077917608432471</t>
  </si>
  <si>
    <t>0.0016610088059678</t>
  </si>
  <si>
    <t>0.0025070284027606</t>
  </si>
  <si>
    <t>0.0147353615611791</t>
  </si>
  <si>
    <t>0.0019303122535347</t>
  </si>
  <si>
    <t>0.0306187402456998</t>
  </si>
  <si>
    <t>0.2169731855392456</t>
  </si>
  <si>
    <t>72</t>
  </si>
  <si>
    <t>6369</t>
  </si>
  <si>
    <t>0.0042473427020013</t>
  </si>
  <si>
    <t>0.995756208896637</t>
  </si>
  <si>
    <t>0.6785693764686584</t>
  </si>
  <si>
    <t>0.6118215322494507</t>
  </si>
  <si>
    <t>0.003955353051424</t>
  </si>
  <si>
    <t>0.0020551320631057</t>
  </si>
  <si>
    <t>0.655905544757843</t>
  </si>
  <si>
    <t>0.199531078338623</t>
  </si>
  <si>
    <t>0.9834132194519044</t>
  </si>
  <si>
    <t>0.016487194225192</t>
  </si>
  <si>
    <t>0.581332802772522</t>
  </si>
  <si>
    <t>0.0018025304889306</t>
  </si>
  <si>
    <t>0.7192385196685791</t>
  </si>
  <si>
    <t>0.001821927842684</t>
  </si>
  <si>
    <t>0.0021353929769247</t>
  </si>
  <si>
    <t>0.9916452765464784</t>
  </si>
  <si>
    <t>0.7216619849205017</t>
  </si>
  <si>
    <t>73</t>
  </si>
  <si>
    <t>6378</t>
  </si>
  <si>
    <t>0.9941679239273072</t>
  </si>
  <si>
    <t>0.8093212246894836</t>
  </si>
  <si>
    <t>0.098080925643444</t>
  </si>
  <si>
    <t>0.0048926901072263</t>
  </si>
  <si>
    <t>0.022913796827197</t>
  </si>
  <si>
    <t>0.0046313749626278</t>
  </si>
  <si>
    <t>0.0059631457552313</t>
  </si>
  <si>
    <t>0.0029017489869147</t>
  </si>
  <si>
    <t>0.630771279335022</t>
  </si>
  <si>
    <t>0.1221282184123993</t>
  </si>
  <si>
    <t>0.0079437382519245</t>
  </si>
  <si>
    <t>0.1567488759756088</t>
  </si>
  <si>
    <t>0.2876426577568054</t>
  </si>
  <si>
    <t>0.0096670929342508</t>
  </si>
  <si>
    <t>0.0023289886303246</t>
  </si>
  <si>
    <t>0.9754238724708556</t>
  </si>
  <si>
    <t>0.0443449318408966</t>
  </si>
  <si>
    <t>74</t>
  </si>
  <si>
    <t>6740</t>
  </si>
  <si>
    <t>0.0039390088059008</t>
  </si>
  <si>
    <t>0.1203224807977676</t>
  </si>
  <si>
    <t>0.2088342159986496</t>
  </si>
  <si>
    <t>0.0179998334497213</t>
  </si>
  <si>
    <t>0.0064992550760507</t>
  </si>
  <si>
    <t>0.0038168262690305</t>
  </si>
  <si>
    <t>0.0053189266473054</t>
  </si>
  <si>
    <t>0.6929131746292114</t>
  </si>
  <si>
    <t>0.9888097643852234</t>
  </si>
  <si>
    <t>0.1057672426104546</t>
  </si>
  <si>
    <t>0.8678465485572815</t>
  </si>
  <si>
    <t>0.0352244526147842</t>
  </si>
  <si>
    <t>0.0022011895198374</t>
  </si>
  <si>
    <t>0.0917357429862022</t>
  </si>
  <si>
    <t>0.0019645455759018</t>
  </si>
  <si>
    <t>0.4320594966411591</t>
  </si>
  <si>
    <t>0.7436831593513489</t>
  </si>
  <si>
    <t>75</t>
  </si>
  <si>
    <t>7240</t>
  </si>
  <si>
    <t>0.0038409382104873</t>
  </si>
  <si>
    <t>0.9936649799346924</t>
  </si>
  <si>
    <t>0.3584519326686859</t>
  </si>
  <si>
    <t>0.5610485076904297</t>
  </si>
  <si>
    <t>0.1630859375</t>
  </si>
  <si>
    <t>0.1064484193921089</t>
  </si>
  <si>
    <t>0.8823671340942383</t>
  </si>
  <si>
    <t>0.8710486888885498</t>
  </si>
  <si>
    <t>0.8187249302864075</t>
  </si>
  <si>
    <t>0.0179860405623912</t>
  </si>
  <si>
    <t>0.0248465910553932</t>
  </si>
  <si>
    <t>0.0015339830424636</t>
  </si>
  <si>
    <t>0.00226437067613</t>
  </si>
  <si>
    <t>0.9964097142219543</t>
  </si>
  <si>
    <t>0.0030392173212021</t>
  </si>
  <si>
    <t>0.0118128368631005</t>
  </si>
  <si>
    <t>0.1450724601745605</t>
  </si>
  <si>
    <t>76</t>
  </si>
  <si>
    <t>7278</t>
  </si>
  <si>
    <t>0.0038697200361639</t>
  </si>
  <si>
    <t>0.0900506526231765</t>
  </si>
  <si>
    <t>0.0923912674188613</t>
  </si>
  <si>
    <t>0.5689204335212708</t>
  </si>
  <si>
    <t>0.9943576455116272</t>
  </si>
  <si>
    <t>0.0030837217345833</t>
  </si>
  <si>
    <t>0.9404215216636658</t>
  </si>
  <si>
    <t>0.824129581451416</t>
  </si>
  <si>
    <t>0.8945916295051575</t>
  </si>
  <si>
    <t>0.0079563809558749</t>
  </si>
  <si>
    <t>0.0051890555769205</t>
  </si>
  <si>
    <t>0.0269925724714994</t>
  </si>
  <si>
    <t>0.0024110109079629</t>
  </si>
  <si>
    <t>0.0063195968978106</t>
  </si>
  <si>
    <t>0.0018354344647377</t>
  </si>
  <si>
    <t>0.0146629586815834</t>
  </si>
  <si>
    <t>0.7251879572868347</t>
  </si>
  <si>
    <t>77</t>
  </si>
  <si>
    <t>7725</t>
  </si>
  <si>
    <t>0.9948746562004088</t>
  </si>
  <si>
    <t>0.9680805802345276</t>
  </si>
  <si>
    <t>0.0400298945605754</t>
  </si>
  <si>
    <t>0.0037426939234137</t>
  </si>
  <si>
    <t>0.0036225095391273</t>
  </si>
  <si>
    <t>0.0024590140674263</t>
  </si>
  <si>
    <t>0.0067846956662833</t>
  </si>
  <si>
    <t>0.2147625088691711</t>
  </si>
  <si>
    <t>0.9887595176696776</t>
  </si>
  <si>
    <t>0.0693221241235733</t>
  </si>
  <si>
    <t>0.005118612665683</t>
  </si>
  <si>
    <t>0.0018614926375448</t>
  </si>
  <si>
    <t>0.0022990959696471</t>
  </si>
  <si>
    <t>0.0024031524080783</t>
  </si>
  <si>
    <t>0.0018991004908457</t>
  </si>
  <si>
    <t>0.9649330973625184</t>
  </si>
  <si>
    <t>0.2884305417537689</t>
  </si>
  <si>
    <t>78</t>
  </si>
  <si>
    <t>7795</t>
  </si>
  <si>
    <t>0.0039517665281891</t>
  </si>
  <si>
    <t>0.1557581424713135</t>
  </si>
  <si>
    <t>0.2259678542613983</t>
  </si>
  <si>
    <t>0.5395236611366272</t>
  </si>
  <si>
    <t>0.9721578359603882</t>
  </si>
  <si>
    <t>0.0070643969811499</t>
  </si>
  <si>
    <t>0.5007385015487671</t>
  </si>
  <si>
    <t>0.0029980239924043</t>
  </si>
  <si>
    <t>0.8788419365882874</t>
  </si>
  <si>
    <t>0.1202941164374352</t>
  </si>
  <si>
    <t>0.0044625084847211</t>
  </si>
  <si>
    <t>0.0018111994722858</t>
  </si>
  <si>
    <t>0.0022395912092179</t>
  </si>
  <si>
    <t>0.002264262875542</t>
  </si>
  <si>
    <t>0.9365371465682985</t>
  </si>
  <si>
    <t>0.0132867274805903</t>
  </si>
  <si>
    <t>0.5421193242073059</t>
  </si>
  <si>
    <t>79</t>
  </si>
  <si>
    <t>7827</t>
  </si>
  <si>
    <t>0.9135125875473022</t>
  </si>
  <si>
    <t>0.3325566947460175</t>
  </si>
  <si>
    <t>0.1521714776754379</t>
  </si>
  <si>
    <t>0.9207026362419128</t>
  </si>
  <si>
    <t>0.0038048340938985</t>
  </si>
  <si>
    <t>0.7384315729141235</t>
  </si>
  <si>
    <t>0.4291714727878571</t>
  </si>
  <si>
    <t>0.0028902266640216</t>
  </si>
  <si>
    <t>0.0658714696764946</t>
  </si>
  <si>
    <t>0.929042100906372</t>
  </si>
  <si>
    <t>0.380241721868515</t>
  </si>
  <si>
    <t>0.0016797033604234</t>
  </si>
  <si>
    <t>0.0019140873337164</t>
  </si>
  <si>
    <t>0.8529229164123535</t>
  </si>
  <si>
    <t>0.6659762859344482</t>
  </si>
  <si>
    <t>0.4991519451141357</t>
  </si>
  <si>
    <t>0.5820509195327759</t>
  </si>
  <si>
    <t>80</t>
  </si>
  <si>
    <t>7915</t>
  </si>
  <si>
    <t>0.0036685103550553</t>
  </si>
  <si>
    <t>0.0402304753661155</t>
  </si>
  <si>
    <t>0.8178459405899048</t>
  </si>
  <si>
    <t>0.0789207741618156</t>
  </si>
  <si>
    <t>0.0161941181868314</t>
  </si>
  <si>
    <t>0.0172303635627031</t>
  </si>
  <si>
    <t>0.0055892993696033</t>
  </si>
  <si>
    <t>0.394972026348114</t>
  </si>
  <si>
    <t>0.9138688445091248</t>
  </si>
  <si>
    <t>0.0163568686693906</t>
  </si>
  <si>
    <t>0.997931957244873</t>
  </si>
  <si>
    <t>0.0111743053421378</t>
  </si>
  <si>
    <t>0.0705715268850326</t>
  </si>
  <si>
    <t>0.0029266679193824</t>
  </si>
  <si>
    <t>0.0026388727128505</t>
  </si>
  <si>
    <t>0.2689010798931122</t>
  </si>
  <si>
    <t>0.865419328212738</t>
  </si>
  <si>
    <t>7949</t>
  </si>
  <si>
    <t>0.994754195213318</t>
  </si>
  <si>
    <t>0.1972757428884506</t>
  </si>
  <si>
    <t>0.0809592828154563</t>
  </si>
  <si>
    <t>0.1030118018388748</t>
  </si>
  <si>
    <t>0.9833611845970154</t>
  </si>
  <si>
    <t>0.0029075935017317</t>
  </si>
  <si>
    <t>0.0126810176298022</t>
  </si>
  <si>
    <t>0.0029536786023527</t>
  </si>
  <si>
    <t>0.9517304301261902</t>
  </si>
  <si>
    <t>0.9958541393280028</t>
  </si>
  <si>
    <t>0.2000739872455597</t>
  </si>
  <si>
    <t>0.0018718667561188</t>
  </si>
  <si>
    <t>0.0020579395350068</t>
  </si>
  <si>
    <t>0.9601048827171326</t>
  </si>
  <si>
    <t>0.3594448566436768</t>
  </si>
  <si>
    <t>0.1577401757240295</t>
  </si>
  <si>
    <t>0.983847439289093</t>
  </si>
  <si>
    <t>82</t>
  </si>
  <si>
    <t>8208</t>
  </si>
  <si>
    <t>0.1939050257205963</t>
  </si>
  <si>
    <t>0.91843581199646</t>
  </si>
  <si>
    <t>0.5801125764846802</t>
  </si>
  <si>
    <t>0.0038497822824865</t>
  </si>
  <si>
    <t>0.0099816098809242</t>
  </si>
  <si>
    <t>0.0026600761339068</t>
  </si>
  <si>
    <t>0.7252736687660217</t>
  </si>
  <si>
    <t>0.8060584664344788</t>
  </si>
  <si>
    <t>0.5915018916130066</t>
  </si>
  <si>
    <t>0.0130500653758645</t>
  </si>
  <si>
    <t>0.0043680686503648</t>
  </si>
  <si>
    <t>0.0224560108035802</t>
  </si>
  <si>
    <t>0.1018778458237648</t>
  </si>
  <si>
    <t>0.0026659462600946</t>
  </si>
  <si>
    <t>0.0021265856921672</t>
  </si>
  <si>
    <t>0.990829348564148</t>
  </si>
  <si>
    <t>0.3774532973766327</t>
  </si>
  <si>
    <t>83</t>
  </si>
  <si>
    <t>8247</t>
  </si>
  <si>
    <t>0.061480239033699</t>
  </si>
  <si>
    <t>0.2784216403961182</t>
  </si>
  <si>
    <t>0.0773631259799003</t>
  </si>
  <si>
    <t>0.0056054126471281</t>
  </si>
  <si>
    <t>0.3115867376327515</t>
  </si>
  <si>
    <t>0.0028932681307196</t>
  </si>
  <si>
    <t>0.0050913747400045</t>
  </si>
  <si>
    <t>0.4013498425483704</t>
  </si>
  <si>
    <t>0.9258285760879515</t>
  </si>
  <si>
    <t>0.0226567685604095</t>
  </si>
  <si>
    <t>0.0067242500372231</t>
  </si>
  <si>
    <t>0.7814043760299683</t>
  </si>
  <si>
    <t>0.030983904376626</t>
  </si>
  <si>
    <t>0.0030705374665558</t>
  </si>
  <si>
    <t>0.0028393634129315</t>
  </si>
  <si>
    <t>0.9919666647911072</t>
  </si>
  <si>
    <t>0.4908885657787323</t>
  </si>
  <si>
    <t>84</t>
  </si>
  <si>
    <t>8402</t>
  </si>
  <si>
    <t>0.0042727799154818</t>
  </si>
  <si>
    <t>0.4150501787662506</t>
  </si>
  <si>
    <t>0.7717742323875427</t>
  </si>
  <si>
    <t>0.8968362212181091</t>
  </si>
  <si>
    <t>0.0034090992994606</t>
  </si>
  <si>
    <t>0.1840877830982208</t>
  </si>
  <si>
    <t>0.8935574293136597</t>
  </si>
  <si>
    <t>0.0118332197889685</t>
  </si>
  <si>
    <t>0.827117383480072</t>
  </si>
  <si>
    <t>0.1509551852941513</t>
  </si>
  <si>
    <t>0.014167190529406</t>
  </si>
  <si>
    <t>0.0015300899976864</t>
  </si>
  <si>
    <t>0.0022148126736283</t>
  </si>
  <si>
    <t>0.0228456109762191</t>
  </si>
  <si>
    <t>0.033942986279726</t>
  </si>
  <si>
    <t>0.9905909895896912</t>
  </si>
  <si>
    <t>0.9495798349380492</t>
  </si>
  <si>
    <t>85</t>
  </si>
  <si>
    <t>8471</t>
  </si>
  <si>
    <t>0.0290521085262298</t>
  </si>
  <si>
    <t>0.392528235912323</t>
  </si>
  <si>
    <t>0.9250410199165344</t>
  </si>
  <si>
    <t>0.0061833597719669</t>
  </si>
  <si>
    <t>0.0066727609373629</t>
  </si>
  <si>
    <t>0.0033678989857435</t>
  </si>
  <si>
    <t>0.0061864401213824</t>
  </si>
  <si>
    <t>0.2879884541034698</t>
  </si>
  <si>
    <t>0.989055633544922</t>
  </si>
  <si>
    <t>0.0317416340112686</t>
  </si>
  <si>
    <t>0.0070370058529078</t>
  </si>
  <si>
    <t>0.0018889397615566</t>
  </si>
  <si>
    <t>0.0041004396043717</t>
  </si>
  <si>
    <t>0.0061334217898547</t>
  </si>
  <si>
    <t>0.0020708385854959</t>
  </si>
  <si>
    <t>0.1388366520404816</t>
  </si>
  <si>
    <t>0.5854751467704773</t>
  </si>
  <si>
    <t>86</t>
  </si>
  <si>
    <t>8621</t>
  </si>
  <si>
    <t>0.0038578496314585</t>
  </si>
  <si>
    <t>0.7542304396629333</t>
  </si>
  <si>
    <t>0.3685227930545807</t>
  </si>
  <si>
    <t>0.1443635672330856</t>
  </si>
  <si>
    <t>0.0036195300053805</t>
  </si>
  <si>
    <t>0.00231629377231</t>
  </si>
  <si>
    <t>0.0052547347731888</t>
  </si>
  <si>
    <t>0.6557877063751221</t>
  </si>
  <si>
    <t>0.9890134334564208</t>
  </si>
  <si>
    <t>0.5251868963241577</t>
  </si>
  <si>
    <t>0.0035595295485109</t>
  </si>
  <si>
    <t>0.0016942387446761</t>
  </si>
  <si>
    <t>0.0021602537017315</t>
  </si>
  <si>
    <t>0.0027413067873567</t>
  </si>
  <si>
    <t>0.0020942878909409</t>
  </si>
  <si>
    <t>0.9667565822601318</t>
  </si>
  <si>
    <t>0.7057281732559204</t>
  </si>
  <si>
    <t>87</t>
  </si>
  <si>
    <t>8677</t>
  </si>
  <si>
    <t>0.0748209133744239</t>
  </si>
  <si>
    <t>0.8948409557342529</t>
  </si>
  <si>
    <t>0.0225543119013309</t>
  </si>
  <si>
    <t>0.0038780074100941</t>
  </si>
  <si>
    <t>0.0035824463702738</t>
  </si>
  <si>
    <t>0.0045513305813074</t>
  </si>
  <si>
    <t>0.0060854428447782</t>
  </si>
  <si>
    <t>0.2675664722919464</t>
  </si>
  <si>
    <t>0.6250925064086914</t>
  </si>
  <si>
    <t>0.0156070571392774</t>
  </si>
  <si>
    <t>0.003488557646051</t>
  </si>
  <si>
    <t>0.6342087984085083</t>
  </si>
  <si>
    <t>0.974324643611908</t>
  </si>
  <si>
    <t>0.0057715573348104</t>
  </si>
  <si>
    <t>0.0022891196422278</t>
  </si>
  <si>
    <t>0.9917646050453186</t>
  </si>
  <si>
    <t>0.1654365211725235</t>
  </si>
  <si>
    <t>88</t>
  </si>
  <si>
    <t>8689</t>
  </si>
  <si>
    <t>0.0037823570892214</t>
  </si>
  <si>
    <t>0.0126086017116904</t>
  </si>
  <si>
    <t>0.0972781404852867</t>
  </si>
  <si>
    <t>0.8284353613853455</t>
  </si>
  <si>
    <t>0.103957511484623</t>
  </si>
  <si>
    <t>0.9396462440490724</t>
  </si>
  <si>
    <t>0.275113046169281</t>
  </si>
  <si>
    <t>0.0028892911504954</t>
  </si>
  <si>
    <t>0.9337326884269714</t>
  </si>
  <si>
    <t>0.006941711064428</t>
  </si>
  <si>
    <t>0.0148265911266207</t>
  </si>
  <si>
    <t>0.0016037715831771</t>
  </si>
  <si>
    <t>0.0021678507328033</t>
  </si>
  <si>
    <t>0.0160119477659463</t>
  </si>
  <si>
    <t>0.9054673314094543</t>
  </si>
  <si>
    <t>0.990025281906128</t>
  </si>
  <si>
    <t>0.979905903339386</t>
  </si>
  <si>
    <t>89</t>
  </si>
  <si>
    <t>8761</t>
  </si>
  <si>
    <t>0.0043922844342887</t>
  </si>
  <si>
    <t>0.464466780424118</t>
  </si>
  <si>
    <t>0.1706881076097488</t>
  </si>
  <si>
    <t>0.6468058824539185</t>
  </si>
  <si>
    <t>0.0044771344400942</t>
  </si>
  <si>
    <t>0.0024128223303705</t>
  </si>
  <si>
    <t>0.0059185465797781</t>
  </si>
  <si>
    <t>0.355130523443222</t>
  </si>
  <si>
    <t>0.7431195378303528</t>
  </si>
  <si>
    <t>0.0125357201322913</t>
  </si>
  <si>
    <t>0.3954578936100006</t>
  </si>
  <si>
    <t>0.8223814964294434</t>
  </si>
  <si>
    <t>0.0035310711245983</t>
  </si>
  <si>
    <t>0.0052158753387629</t>
  </si>
  <si>
    <t>0.7926214933395386</t>
  </si>
  <si>
    <t>0.9795952439308168</t>
  </si>
  <si>
    <t>0.9074500203132628</t>
  </si>
  <si>
    <t>90</t>
  </si>
  <si>
    <t>8861</t>
  </si>
  <si>
    <t>0.9924679398536682</t>
  </si>
  <si>
    <t>0.3788168430328369</t>
  </si>
  <si>
    <t>0.0432578697800636</t>
  </si>
  <si>
    <t>0.4834312796592712</t>
  </si>
  <si>
    <t>0.947987973690033</t>
  </si>
  <si>
    <t>0.0026767151430249</t>
  </si>
  <si>
    <t>0.0054304623045027</t>
  </si>
  <si>
    <t>0.5394225120544434</t>
  </si>
  <si>
    <t>0.9635452032089232</t>
  </si>
  <si>
    <t>0.0094921216368675</t>
  </si>
  <si>
    <t>0.0038705505430698</t>
  </si>
  <si>
    <t>0.0026883801911026</t>
  </si>
  <si>
    <t>0.0022656498476862</t>
  </si>
  <si>
    <t>0.0041605047881603</t>
  </si>
  <si>
    <t>0.0021915584802627</t>
  </si>
  <si>
    <t>0.033436220139265</t>
  </si>
  <si>
    <t>0.4506033658981323</t>
  </si>
  <si>
    <t>91</t>
  </si>
  <si>
    <t>8896</t>
  </si>
  <si>
    <t>0.9894580841064452</t>
  </si>
  <si>
    <t>0.9878536462783812</t>
  </si>
  <si>
    <t>0.9839690923690796</t>
  </si>
  <si>
    <t>0.0041532940231263</t>
  </si>
  <si>
    <t>0.0036329491995275</t>
  </si>
  <si>
    <t>0.0021986218634992</t>
  </si>
  <si>
    <t>0.0065599377267062</t>
  </si>
  <si>
    <t>0.0033130978699773</t>
  </si>
  <si>
    <t>0.973183274269104</t>
  </si>
  <si>
    <t>0.0243470147252082</t>
  </si>
  <si>
    <t>0.0040459190495312</t>
  </si>
  <si>
    <t>0.5527365207672119</t>
  </si>
  <si>
    <t>0.0022936325985938</t>
  </si>
  <si>
    <t>0.0021962979808449</t>
  </si>
  <si>
    <t>0.0020591765642166</t>
  </si>
  <si>
    <t>0.9918891787528992</t>
  </si>
  <si>
    <t>0.9450631141662598</t>
  </si>
  <si>
    <t>92</t>
  </si>
  <si>
    <t>8995</t>
  </si>
  <si>
    <t>0.0037311953492462</t>
  </si>
  <si>
    <t>0.1857597380876541</t>
  </si>
  <si>
    <t>0.368200957775116</t>
  </si>
  <si>
    <t>0.0089230528101325</t>
  </si>
  <si>
    <t>0.0041034780442714</t>
  </si>
  <si>
    <t>0.9931273460388184</t>
  </si>
  <si>
    <t>0.0123428124934434</t>
  </si>
  <si>
    <t>0.854770302772522</t>
  </si>
  <si>
    <t>0.1187064945697784</t>
  </si>
  <si>
    <t>0.0125451385974884</t>
  </si>
  <si>
    <t>0.8418441414833069</t>
  </si>
  <si>
    <t>0.0019832709804177</t>
  </si>
  <si>
    <t>0.9918511509895324</t>
  </si>
  <si>
    <t>0.0108827948570251</t>
  </si>
  <si>
    <t>0.002976433141157</t>
  </si>
  <si>
    <t>0.9845972657203674</t>
  </si>
  <si>
    <t>0.1212970912456512</t>
  </si>
  <si>
    <t>93</t>
  </si>
  <si>
    <t>8997</t>
  </si>
  <si>
    <t>0.6685367822647095</t>
  </si>
  <si>
    <t>0.7623712420463562</t>
  </si>
  <si>
    <t>0.063063696026802</t>
  </si>
  <si>
    <t>0.0048562488518655</t>
  </si>
  <si>
    <t>0.0509892776608467</t>
  </si>
  <si>
    <t>0.0029139954131096</t>
  </si>
  <si>
    <t>0.004754714667797</t>
  </si>
  <si>
    <t>0.1280076503753662</t>
  </si>
  <si>
    <t>0.9878454804420472</t>
  </si>
  <si>
    <t>0.0187276564538478</t>
  </si>
  <si>
    <t>0.0055195088498294</t>
  </si>
  <si>
    <t>0.0063738818280398</t>
  </si>
  <si>
    <t>0.0027705174870789</t>
  </si>
  <si>
    <t>0.0027795208152383</t>
  </si>
  <si>
    <t>0.0018737269565463</t>
  </si>
  <si>
    <t>0.991615355014801</t>
  </si>
  <si>
    <t>0.6975377202033997</t>
  </si>
  <si>
    <t>94</t>
  </si>
  <si>
    <t>9080</t>
  </si>
  <si>
    <t>0.9937014579772948</t>
  </si>
  <si>
    <t>0.8116289973258972</t>
  </si>
  <si>
    <t>0.3668785095214844</t>
  </si>
  <si>
    <t>0.0282350555062294</t>
  </si>
  <si>
    <t>0.0527855940163135</t>
  </si>
  <si>
    <t>0.1588767915964127</t>
  </si>
  <si>
    <t>0.0062400558963418</t>
  </si>
  <si>
    <t>0.7415404915809631</t>
  </si>
  <si>
    <t>0.9774237275123596</t>
  </si>
  <si>
    <t>0.4573284387588501</t>
  </si>
  <si>
    <t>0.0238492116332054</t>
  </si>
  <si>
    <t>0.0018849479965865</t>
  </si>
  <si>
    <t>0.0021449970081448</t>
  </si>
  <si>
    <t>0.0066714552231132</t>
  </si>
  <si>
    <t>0.0084200296550989</t>
  </si>
  <si>
    <t>0.8582108020782471</t>
  </si>
  <si>
    <t>0.8885567784309387</t>
  </si>
  <si>
    <t>95</t>
  </si>
  <si>
    <t>9331</t>
  </si>
  <si>
    <t>0.0155759546905756</t>
  </si>
  <si>
    <t>0.3120769858360291</t>
  </si>
  <si>
    <t>0.711170494556427</t>
  </si>
  <si>
    <t>0.0180292446166276</t>
  </si>
  <si>
    <t>0.0041826888918876</t>
  </si>
  <si>
    <t>0.0042276172898709</t>
  </si>
  <si>
    <t>0.0103300046175718</t>
  </si>
  <si>
    <t>0.0033873484935611</t>
  </si>
  <si>
    <t>0.2646330296993256</t>
  </si>
  <si>
    <t>0.0165920965373516</t>
  </si>
  <si>
    <t>0.0073292213492095</t>
  </si>
  <si>
    <t>0.7055273056030273</t>
  </si>
  <si>
    <t>0.0536633916199207</t>
  </si>
  <si>
    <t>0.0053997067734599</t>
  </si>
  <si>
    <t>0.0022813982795923</t>
  </si>
  <si>
    <t>0.98808354139328</t>
  </si>
  <si>
    <t>0.4713228642940521</t>
  </si>
  <si>
    <t>96</t>
  </si>
  <si>
    <t>9598</t>
  </si>
  <si>
    <t>0.2335930913686752</t>
  </si>
  <si>
    <t>0.926506280899048</t>
  </si>
  <si>
    <t>0.0402544662356376</t>
  </si>
  <si>
    <t>0.0066215437836945</t>
  </si>
  <si>
    <t>0.0043137045577168</t>
  </si>
  <si>
    <t>0.0045556598342955</t>
  </si>
  <si>
    <t>0.0141305299475789</t>
  </si>
  <si>
    <t>0.8049276471138</t>
  </si>
  <si>
    <t>0.6221995949745178</t>
  </si>
  <si>
    <t>0.0214789621531963</t>
  </si>
  <si>
    <t>0.0548543147742748</t>
  </si>
  <si>
    <t>0.6038638949394226</t>
  </si>
  <si>
    <t>0.9967404007911682</t>
  </si>
  <si>
    <t>0.0043217549100518</t>
  </si>
  <si>
    <t>0.0022738478146493</t>
  </si>
  <si>
    <t>0.943554162979126</t>
  </si>
  <si>
    <t>0.2543266713619232</t>
  </si>
  <si>
    <t>97</t>
  </si>
  <si>
    <t>9677</t>
  </si>
  <si>
    <t>0.2128986716270447</t>
  </si>
  <si>
    <t>0.0669526830315589</t>
  </si>
  <si>
    <t>0.0285234600305557</t>
  </si>
  <si>
    <t>0.0067726182751357</t>
  </si>
  <si>
    <t>0.0045602181926369</t>
  </si>
  <si>
    <t>0.0026610165368765</t>
  </si>
  <si>
    <t>0.0068469285033643</t>
  </si>
  <si>
    <t>0.3580427467823029</t>
  </si>
  <si>
    <t>0.1690975576639175</t>
  </si>
  <si>
    <t>0.7020082473754883</t>
  </si>
  <si>
    <t>0.99811053276062</t>
  </si>
  <si>
    <t>0.996979594230652</t>
  </si>
  <si>
    <t>0.8984290957450867</t>
  </si>
  <si>
    <t>0.0023303439375013</t>
  </si>
  <si>
    <t>0.0025496121961623</t>
  </si>
  <si>
    <t>0.4874411225318909</t>
  </si>
  <si>
    <t>0.0099755097180604</t>
  </si>
  <si>
    <t>98</t>
  </si>
  <si>
    <t>9967</t>
  </si>
  <si>
    <t>0.0038891215808689</t>
  </si>
  <si>
    <t>0.0069941584952175</t>
  </si>
  <si>
    <t>0.0638955309987068</t>
  </si>
  <si>
    <t>0.9561386704444884</t>
  </si>
  <si>
    <t>0.0034317902754992</t>
  </si>
  <si>
    <t>0.4822128713130951</t>
  </si>
  <si>
    <t>0.497670590877533</t>
  </si>
  <si>
    <t>0.0031446770299226</t>
  </si>
  <si>
    <t>0.0149214044213295</t>
  </si>
  <si>
    <t>0.8262141346931458</t>
  </si>
  <si>
    <t>0.0615063421428203</t>
  </si>
  <si>
    <t>0.0014430356677621</t>
  </si>
  <si>
    <t>0.001963292248547</t>
  </si>
  <si>
    <t>0.9973996877670288</t>
  </si>
  <si>
    <t>0.4240957200527191</t>
  </si>
  <si>
    <t>0.0097321234643459</t>
  </si>
  <si>
    <t>0.1406736671924591</t>
  </si>
  <si>
    <t>99</t>
  </si>
  <si>
    <t>10147</t>
  </si>
  <si>
    <t>0.0037698217201977</t>
  </si>
  <si>
    <t>0.0033561140298843</t>
  </si>
  <si>
    <t>0.4845174252986908</t>
  </si>
  <si>
    <t>0.5914406776428223</t>
  </si>
  <si>
    <t>0.0993512868881225</t>
  </si>
  <si>
    <t>0.98139888048172</t>
  </si>
  <si>
    <t>0.5342222452163696</t>
  </si>
  <si>
    <t>0.0030005348380655</t>
  </si>
  <si>
    <t>0.2446838468313217</t>
  </si>
  <si>
    <t>0.0075624147430062</t>
  </si>
  <si>
    <t>0.0154887847602367</t>
  </si>
  <si>
    <t>0.0015437802067026</t>
  </si>
  <si>
    <t>0.00220367917791</t>
  </si>
  <si>
    <t>0.8170824646949768</t>
  </si>
  <si>
    <t>0.0021347142755985</t>
  </si>
  <si>
    <t>0.493828296661377</t>
  </si>
  <si>
    <t>0.9837497472763062</t>
  </si>
  <si>
    <t>100</t>
  </si>
  <si>
    <t>10356</t>
  </si>
  <si>
    <t>0.0041052186861634</t>
  </si>
  <si>
    <t>0.2556920051574707</t>
  </si>
  <si>
    <t>0.4111993312835693</t>
  </si>
  <si>
    <t>0.0038714446127414</t>
  </si>
  <si>
    <t>0.0091811884194612</t>
  </si>
  <si>
    <t>0.1287311315536499</t>
  </si>
  <si>
    <t>0.0040393741801381</t>
  </si>
  <si>
    <t>0.521988034248352</t>
  </si>
  <si>
    <t>0.8120798468589783</t>
  </si>
  <si>
    <t>0.1748849004507065</t>
  </si>
  <si>
    <t>0.9877141714096068</t>
  </si>
  <si>
    <t>0.7959761023521423</t>
  </si>
  <si>
    <t>0.0130318133160471</t>
  </si>
  <si>
    <t>0.1265266239643097</t>
  </si>
  <si>
    <t>0.0022748303599655</t>
  </si>
  <si>
    <t>0.0460892878472805</t>
  </si>
  <si>
    <t>0.1468397378921509</t>
  </si>
  <si>
    <t>101</t>
  </si>
  <si>
    <t>10359</t>
  </si>
  <si>
    <t>0.0105261113494634</t>
  </si>
  <si>
    <t>0.6992247700691223</t>
  </si>
  <si>
    <t>0.4130334258079529</t>
  </si>
  <si>
    <t>0.0408243276178836</t>
  </si>
  <si>
    <t>0.931334674358368</t>
  </si>
  <si>
    <t>0.0091415224596858</t>
  </si>
  <si>
    <t>0.0076734195463359</t>
  </si>
  <si>
    <t>0.9950290322303772</t>
  </si>
  <si>
    <t>0.9880515336990356</t>
  </si>
  <si>
    <t>0.0213931836187839</t>
  </si>
  <si>
    <t>0.2025392800569534</t>
  </si>
  <si>
    <t>0.1710981279611588</t>
  </si>
  <si>
    <t>0.0358623564243316</t>
  </si>
  <si>
    <t>0.0035028178244829</t>
  </si>
  <si>
    <t>0.0020881469827145</t>
  </si>
  <si>
    <t>0.2938579916954041</t>
  </si>
  <si>
    <t>0.6247783899307251</t>
  </si>
  <si>
    <t>102</t>
  </si>
  <si>
    <t>10849</t>
  </si>
  <si>
    <t>0.4027746319770813</t>
  </si>
  <si>
    <t>0.6492429375648499</t>
  </si>
  <si>
    <t>0.3402275145053864</t>
  </si>
  <si>
    <t>0.0887635648250579</t>
  </si>
  <si>
    <t>0.2244386374950409</t>
  </si>
  <si>
    <t>0.0040751644410192</t>
  </si>
  <si>
    <t>0.0045862793922424</t>
  </si>
  <si>
    <t>0.7045468688011169</t>
  </si>
  <si>
    <t>0.988807201385498</t>
  </si>
  <si>
    <t>0.0160099361091852</t>
  </si>
  <si>
    <t>0.0103786075487732</t>
  </si>
  <si>
    <t>0.0060166656039655</t>
  </si>
  <si>
    <t>0.0181283820420503</t>
  </si>
  <si>
    <t>0.0020894182380288</t>
  </si>
  <si>
    <t>0.0041286651976406</t>
  </si>
  <si>
    <t>0.9593555927276612</t>
  </si>
  <si>
    <t>0.9202937483787536</t>
  </si>
  <si>
    <t>103</t>
  </si>
  <si>
    <t>10872</t>
  </si>
  <si>
    <t>0.003733484307304</t>
  </si>
  <si>
    <t>0.3234334588050842</t>
  </si>
  <si>
    <t>0.4395824372768402</t>
  </si>
  <si>
    <t>0.0071893208660185</t>
  </si>
  <si>
    <t>0.0035652096848934</t>
  </si>
  <si>
    <t>0.0052913958206772</t>
  </si>
  <si>
    <t>0.1111626103520393</t>
  </si>
  <si>
    <t>0.2076297104358673</t>
  </si>
  <si>
    <t>0.989403247833252</t>
  </si>
  <si>
    <t>0.0107425982132554</t>
  </si>
  <si>
    <t>0.0262070428580045</t>
  </si>
  <si>
    <t>0.2389532029628754</t>
  </si>
  <si>
    <t>0.0023644282482564</t>
  </si>
  <si>
    <t>0.0095909535884857</t>
  </si>
  <si>
    <t>0.5340440273284912</t>
  </si>
  <si>
    <t>0.1167912632226944</t>
  </si>
  <si>
    <t>0.9832950234413148</t>
  </si>
  <si>
    <t>104</t>
  </si>
  <si>
    <t>10893</t>
  </si>
  <si>
    <t>0.2422789484262466</t>
  </si>
  <si>
    <t>0.0647125393152237</t>
  </si>
  <si>
    <t>0.2406966686248779</t>
  </si>
  <si>
    <t>0.5947023034095764</t>
  </si>
  <si>
    <t>0.0035335265565663</t>
  </si>
  <si>
    <t>0.0094992537051439</t>
  </si>
  <si>
    <t>0.0063000228255987</t>
  </si>
  <si>
    <t>0.0750378966331482</t>
  </si>
  <si>
    <t>0.6337289810180664</t>
  </si>
  <si>
    <t>0.9954903721809388</t>
  </si>
  <si>
    <t>0.5749579071998596</t>
  </si>
  <si>
    <t>0.0490678772330284</t>
  </si>
  <si>
    <t>0.0103917997330427</t>
  </si>
  <si>
    <t>0.1078647077083588</t>
  </si>
  <si>
    <t>0.0023543199058622</t>
  </si>
  <si>
    <t>0.9635262489318848</t>
  </si>
  <si>
    <t>0.2538630366325378</t>
  </si>
  <si>
    <t>105</t>
  </si>
  <si>
    <t>11376</t>
  </si>
  <si>
    <t>0.0039670867845416</t>
  </si>
  <si>
    <t>0.0993667021393776</t>
  </si>
  <si>
    <t>0.1542983055114746</t>
  </si>
  <si>
    <t>0.0039158947765827</t>
  </si>
  <si>
    <t>0.0078810192644596</t>
  </si>
  <si>
    <t>0.0240722317248582</t>
  </si>
  <si>
    <t>0.0057642674073576</t>
  </si>
  <si>
    <t>0.0665806978940963</t>
  </si>
  <si>
    <t>0.8803552985191345</t>
  </si>
  <si>
    <t>0.0211773719638586</t>
  </si>
  <si>
    <t>0.0190114956349134</t>
  </si>
  <si>
    <t>0.9936493039131165</t>
  </si>
  <si>
    <t>0.0122462986037135</t>
  </si>
  <si>
    <t>0.0061402800492942</t>
  </si>
  <si>
    <t>0.0018101618625223</t>
  </si>
  <si>
    <t>0.2016624808311462</t>
  </si>
  <si>
    <t>0.7441686391830444</t>
  </si>
  <si>
    <t>106</t>
  </si>
  <si>
    <t>11789</t>
  </si>
  <si>
    <t>0.0037335413508117</t>
  </si>
  <si>
    <t>0.012376345694065</t>
  </si>
  <si>
    <t>0.3970113396644592</t>
  </si>
  <si>
    <t>0.4087606966495514</t>
  </si>
  <si>
    <t>0.3235596716403961</t>
  </si>
  <si>
    <t>0.0089902533218264</t>
  </si>
  <si>
    <t>0.0319538488984108</t>
  </si>
  <si>
    <t>0.1662422567605972</t>
  </si>
  <si>
    <t>0.9891317486763</t>
  </si>
  <si>
    <t>0.0210270509123802</t>
  </si>
  <si>
    <t>0.0782809481024742</t>
  </si>
  <si>
    <t>0.0151667334139347</t>
  </si>
  <si>
    <t>0.0034688306041061</t>
  </si>
  <si>
    <t>0.0152702741324901</t>
  </si>
  <si>
    <t>0.9264176487922668</t>
  </si>
  <si>
    <t>0.1715638488531113</t>
  </si>
  <si>
    <t>0.9837036728858948</t>
  </si>
  <si>
    <t>107</t>
  </si>
  <si>
    <t>12213</t>
  </si>
  <si>
    <t>0.9704350233078004</t>
  </si>
  <si>
    <t>0.9583819508552552</t>
  </si>
  <si>
    <t>0.4094560444355011</t>
  </si>
  <si>
    <t>0.0211849994957447</t>
  </si>
  <si>
    <t>0.1853162944316864</t>
  </si>
  <si>
    <t>0.0114772217348218</t>
  </si>
  <si>
    <t>0.7444412112236023</t>
  </si>
  <si>
    <t>0.1371991038322449</t>
  </si>
  <si>
    <t>0.929306149482727</t>
  </si>
  <si>
    <t>0.057867806404829</t>
  </si>
  <si>
    <t>0.0180681515485048</t>
  </si>
  <si>
    <t>0.0075079868547618</t>
  </si>
  <si>
    <t>0.0056512635201215</t>
  </si>
  <si>
    <t>0.0187072269618511</t>
  </si>
  <si>
    <t>0.00390704581514</t>
  </si>
  <si>
    <t>0.7967693209648132</t>
  </si>
  <si>
    <t>0.58711838722229</t>
  </si>
  <si>
    <t>108</t>
  </si>
  <si>
    <t>12307</t>
  </si>
  <si>
    <t>0.9947119951248168</t>
  </si>
  <si>
    <t>0.9818024039268494</t>
  </si>
  <si>
    <t>0.101541668176651</t>
  </si>
  <si>
    <t>0.0047399196773767</t>
  </si>
  <si>
    <t>0.0037606877740472</t>
  </si>
  <si>
    <t>0.0120796607807278</t>
  </si>
  <si>
    <t>0.0051418058574199</t>
  </si>
  <si>
    <t>0.0027998085133731</t>
  </si>
  <si>
    <t>0.9852043390274048</t>
  </si>
  <si>
    <t>0.9948859810829164</t>
  </si>
  <si>
    <t>0.9978398084640504</t>
  </si>
  <si>
    <t>0.0058761360123753</t>
  </si>
  <si>
    <t>0.0021429932676255</t>
  </si>
  <si>
    <t>0.00396747328341</t>
  </si>
  <si>
    <t>0.0021292970050126</t>
  </si>
  <si>
    <t>0.3863721787929535</t>
  </si>
  <si>
    <t>0.932471752166748</t>
  </si>
  <si>
    <t>109</t>
  </si>
  <si>
    <t>12359</t>
  </si>
  <si>
    <t>0.7191240191459656</t>
  </si>
  <si>
    <t>0.7391200661659241</t>
  </si>
  <si>
    <t>0.1884041279554367</t>
  </si>
  <si>
    <t>0.0432274378836154</t>
  </si>
  <si>
    <t>0.0256795771420002</t>
  </si>
  <si>
    <t>0.0065336851403117</t>
  </si>
  <si>
    <t>0.0046219434589147</t>
  </si>
  <si>
    <t>0.3913958966732025</t>
  </si>
  <si>
    <t>0.7055673003196716</t>
  </si>
  <si>
    <t>0.0651074051856994</t>
  </si>
  <si>
    <t>0.0577912516891956</t>
  </si>
  <si>
    <t>0.3004521131515503</t>
  </si>
  <si>
    <t>0.1601658016443253</t>
  </si>
  <si>
    <t>0.013633033260703</t>
  </si>
  <si>
    <t>0.0193177722394466</t>
  </si>
  <si>
    <t>0.9916658997535706</t>
  </si>
  <si>
    <t>0.5392865538597107</t>
  </si>
  <si>
    <t>110</t>
  </si>
  <si>
    <t>12406</t>
  </si>
  <si>
    <t>0.0038119163364171</t>
  </si>
  <si>
    <t>0.9692562222480774</t>
  </si>
  <si>
    <t>0.1722602397203445</t>
  </si>
  <si>
    <t>0.0044327317737042</t>
  </si>
  <si>
    <t>0.0034514218568801</t>
  </si>
  <si>
    <t>0.0050208996981382</t>
  </si>
  <si>
    <t>0.0100982813164591</t>
  </si>
  <si>
    <t>0.9956817626953124</t>
  </si>
  <si>
    <t>0.1248555034399033</t>
  </si>
  <si>
    <t>0.0790391340851783</t>
  </si>
  <si>
    <t>0.0092557184398174</t>
  </si>
  <si>
    <t>0.7479540705680847</t>
  </si>
  <si>
    <t>0.1845667064189911</t>
  </si>
  <si>
    <t>0.0036313412711024</t>
  </si>
  <si>
    <t>0.0023261341266334</t>
  </si>
  <si>
    <t>0.4050535261631012</t>
  </si>
  <si>
    <t>0.0093034971505403</t>
  </si>
  <si>
    <t>111</t>
  </si>
  <si>
    <t>12422</t>
  </si>
  <si>
    <t>0.0039235521107912</t>
  </si>
  <si>
    <t>0.0274580232799053</t>
  </si>
  <si>
    <t>0.5653778910636902</t>
  </si>
  <si>
    <t>0.8672305941581726</t>
  </si>
  <si>
    <t>0.6897229552268982</t>
  </si>
  <si>
    <t>0.0051031773909926</t>
  </si>
  <si>
    <t>0.3114364147186279</t>
  </si>
  <si>
    <t>0.0030799929518252</t>
  </si>
  <si>
    <t>0.6647982597351074</t>
  </si>
  <si>
    <t>0.0778082609176635</t>
  </si>
  <si>
    <t>0.0344364196062088</t>
  </si>
  <si>
    <t>0.001534720766358</t>
  </si>
  <si>
    <t>0.0021660546772181</t>
  </si>
  <si>
    <t>0.0702402591705322</t>
  </si>
  <si>
    <t>0.0019533201120793</t>
  </si>
  <si>
    <t>0.1230139434337616</t>
  </si>
  <si>
    <t>0.5908682942390442</t>
  </si>
  <si>
    <t>112</t>
  </si>
  <si>
    <t>12427</t>
  </si>
  <si>
    <t>0.0035814607981592</t>
  </si>
  <si>
    <t>0.0739150717854499</t>
  </si>
  <si>
    <t>0.1539197862148285</t>
  </si>
  <si>
    <t>0.5079091191291809</t>
  </si>
  <si>
    <t>0.9944964051246644</t>
  </si>
  <si>
    <t>0.0030892484355717</t>
  </si>
  <si>
    <t>0.0068829325027763</t>
  </si>
  <si>
    <t>0.588211178779602</t>
  </si>
  <si>
    <t>0.9887176752090454</t>
  </si>
  <si>
    <t>0.0092582888901233</t>
  </si>
  <si>
    <t>0.0056272381916642</t>
  </si>
  <si>
    <t>0.0028510901611298</t>
  </si>
  <si>
    <t>0.0021627254318445</t>
  </si>
  <si>
    <t>0.0040775067172944</t>
  </si>
  <si>
    <t>0.0019395799608901</t>
  </si>
  <si>
    <t>0.6209529042243958</t>
  </si>
  <si>
    <t>0.932016909122467</t>
  </si>
  <si>
    <t>113</t>
  </si>
  <si>
    <t>12585</t>
  </si>
  <si>
    <t>0.2046264111995697</t>
  </si>
  <si>
    <t>0.3076983392238617</t>
  </si>
  <si>
    <t>0.2723556756973267</t>
  </si>
  <si>
    <t>0.1591046899557114</t>
  </si>
  <si>
    <t>0.0078171016648411</t>
  </si>
  <si>
    <t>0.0027710893191397</t>
  </si>
  <si>
    <t>0.0054271514527499</t>
  </si>
  <si>
    <t>0.1249316409230232</t>
  </si>
  <si>
    <t>0.7167008519172668</t>
  </si>
  <si>
    <t>0.108252041041851</t>
  </si>
  <si>
    <t>0.0605054013431072</t>
  </si>
  <si>
    <t>0.0016082965303212</t>
  </si>
  <si>
    <t>0.0022886469960212</t>
  </si>
  <si>
    <t>0.048767153173685</t>
  </si>
  <si>
    <t>0.9971233010292052</t>
  </si>
  <si>
    <t>0.9908528923988342</t>
  </si>
  <si>
    <t>0.918440043926239</t>
  </si>
  <si>
    <t>114</t>
  </si>
  <si>
    <t>12699</t>
  </si>
  <si>
    <t>0.030233634635806</t>
  </si>
  <si>
    <t>0.0165444612503051</t>
  </si>
  <si>
    <t>0.7261257767677307</t>
  </si>
  <si>
    <t>0.5561208128929138</t>
  </si>
  <si>
    <t>0.2606008946895599</t>
  </si>
  <si>
    <t>0.0153137296438217</t>
  </si>
  <si>
    <t>0.9451903700828552</t>
  </si>
  <si>
    <t>0.5684075951576233</t>
  </si>
  <si>
    <t>0.9881999492645264</t>
  </si>
  <si>
    <t>0.0150919798761606</t>
  </si>
  <si>
    <t>0.0104755191132426</t>
  </si>
  <si>
    <t>0.0043547796085476</t>
  </si>
  <si>
    <t>0.0026475046761333</t>
  </si>
  <si>
    <t>0.0505212619900703</t>
  </si>
  <si>
    <t>0.0019697507377713</t>
  </si>
  <si>
    <t>0.0293606203049421</t>
  </si>
  <si>
    <t>0.7696210145950317</t>
  </si>
  <si>
    <t>115</t>
  </si>
  <si>
    <t>12983</t>
  </si>
  <si>
    <t>0.9697352051734924</t>
  </si>
  <si>
    <t>0.386645495891571</t>
  </si>
  <si>
    <t>0.7980340123176575</t>
  </si>
  <si>
    <t>0.0782591551542282</t>
  </si>
  <si>
    <t>0.9599119424819946</t>
  </si>
  <si>
    <t>0.977362334728241</t>
  </si>
  <si>
    <t>0.1310524791479111</t>
  </si>
  <si>
    <t>0.0038851702120155</t>
  </si>
  <si>
    <t>0.8762669563293457</t>
  </si>
  <si>
    <t>0.1499914079904556</t>
  </si>
  <si>
    <t>0.0038404820952564</t>
  </si>
  <si>
    <t>0.0062383557669818</t>
  </si>
  <si>
    <t>0.9827827215194702</t>
  </si>
  <si>
    <t>0.2155759781599045</t>
  </si>
  <si>
    <t>0.0020633568055927</t>
  </si>
  <si>
    <t>0.5376372337341309</t>
  </si>
  <si>
    <t>0.5674610137939453</t>
  </si>
  <si>
    <t>116</t>
  </si>
  <si>
    <t>13047</t>
  </si>
  <si>
    <t>0.8955221176147461</t>
  </si>
  <si>
    <t>0.0758890211582183</t>
  </si>
  <si>
    <t>0.5550580024719238</t>
  </si>
  <si>
    <t>0.6616457104682922</t>
  </si>
  <si>
    <t>0.0949571430683136</t>
  </si>
  <si>
    <t>0.0203991215676069</t>
  </si>
  <si>
    <t>0.9730465412139891</t>
  </si>
  <si>
    <t>0.4363527595996857</t>
  </si>
  <si>
    <t>0.9677215218544006</t>
  </si>
  <si>
    <t>0.4983753561973572</t>
  </si>
  <si>
    <t>0.0288378894329071</t>
  </si>
  <si>
    <t>0.0035381466150283</t>
  </si>
  <si>
    <t>0.0117787420749664</t>
  </si>
  <si>
    <t>0.0773708373308181</t>
  </si>
  <si>
    <t>0.0054152915254235</t>
  </si>
  <si>
    <t>0.6497347950935364</t>
  </si>
  <si>
    <t>0.7060269117355347</t>
  </si>
  <si>
    <t>117</t>
  </si>
  <si>
    <t>13173</t>
  </si>
  <si>
    <t>0.1959253698587418</t>
  </si>
  <si>
    <t>0.2748690545558929</t>
  </si>
  <si>
    <t>0.2291887700557709</t>
  </si>
  <si>
    <t>0.8166094422340393</t>
  </si>
  <si>
    <t>0.1129315719008446</t>
  </si>
  <si>
    <t>0.6142202019691467</t>
  </si>
  <si>
    <t>0.8740679025650024</t>
  </si>
  <si>
    <t>0.0033195174764841</t>
  </si>
  <si>
    <t>0.3407090902328491</t>
  </si>
  <si>
    <t>0.0324997082352638</t>
  </si>
  <si>
    <t>0.0527038089931011</t>
  </si>
  <si>
    <t>0.0028342218138277</t>
  </si>
  <si>
    <t>0.0024496186524629</t>
  </si>
  <si>
    <t>0.0248334780335426</t>
  </si>
  <si>
    <t>0.0433401800692081</t>
  </si>
  <si>
    <t>0.9907958507537842</t>
  </si>
  <si>
    <t>0.5249332189559937</t>
  </si>
  <si>
    <t>118</t>
  </si>
  <si>
    <t>13188</t>
  </si>
  <si>
    <t>0.0041297962889075</t>
  </si>
  <si>
    <t>0.2770406603813171</t>
  </si>
  <si>
    <t>0.1027254983782768</t>
  </si>
  <si>
    <t>0.025014778599143</t>
  </si>
  <si>
    <t>0.0034847403876483</t>
  </si>
  <si>
    <t>0.0051344013772904</t>
  </si>
  <si>
    <t>0.005206748843193</t>
  </si>
  <si>
    <t>0.1860610246658325</t>
  </si>
  <si>
    <t>0.9420207142829896</t>
  </si>
  <si>
    <t>0.0145881157368421</t>
  </si>
  <si>
    <t>0.8737205862998962</t>
  </si>
  <si>
    <t>0.0090485317632555</t>
  </si>
  <si>
    <t>0.0027709775604307</t>
  </si>
  <si>
    <t>0.006428541149944</t>
  </si>
  <si>
    <t>0.0053773093968629</t>
  </si>
  <si>
    <t>0.9893929958343506</t>
  </si>
  <si>
    <t>0.9366871118545532</t>
  </si>
  <si>
    <t>119</t>
  </si>
  <si>
    <t>13644</t>
  </si>
  <si>
    <t>0.0042991042137146</t>
  </si>
  <si>
    <t>0.003814454190433</t>
  </si>
  <si>
    <t>0.5621471405029297</t>
  </si>
  <si>
    <t>0.8461320400238037</t>
  </si>
  <si>
    <t>0.9902611374855042</t>
  </si>
  <si>
    <t>0.0072440546937286</t>
  </si>
  <si>
    <t>0.0112137366086244</t>
  </si>
  <si>
    <t>0.0028221698012202</t>
  </si>
  <si>
    <t>0.3365918397903442</t>
  </si>
  <si>
    <t>0.1018152311444283</t>
  </si>
  <si>
    <t>0.0061014182865619</t>
  </si>
  <si>
    <t>0.5946847200393677</t>
  </si>
  <si>
    <t>0.0021425823215395</t>
  </si>
  <si>
    <t>0.9957540035247804</t>
  </si>
  <si>
    <t>0.4961300194263458</t>
  </si>
  <si>
    <t>0.9721426367759703</t>
  </si>
  <si>
    <t>0.1558037847280502</t>
  </si>
  <si>
    <t>120</t>
  </si>
  <si>
    <t>13766</t>
  </si>
  <si>
    <t>0.9946847558021544</t>
  </si>
  <si>
    <t>0.990764021873474</t>
  </si>
  <si>
    <t>0.1181028336286545</t>
  </si>
  <si>
    <t>0.0042204246856272</t>
  </si>
  <si>
    <t>0.0243513192981481</t>
  </si>
  <si>
    <t>0.0023073018528521</t>
  </si>
  <si>
    <t>0.0063046431168913</t>
  </si>
  <si>
    <t>0.149099737405777</t>
  </si>
  <si>
    <t>0.2832232713699341</t>
  </si>
  <si>
    <t>0.043369885534048</t>
  </si>
  <si>
    <t>0.0116447210311889</t>
  </si>
  <si>
    <t>0.264929860830307</t>
  </si>
  <si>
    <t>0.0975581109523773</t>
  </si>
  <si>
    <t>0.0033795982599258</t>
  </si>
  <si>
    <t>0.0022127525880932</t>
  </si>
  <si>
    <t>0.9921880960464478</t>
  </si>
  <si>
    <t>0.6265944242477417</t>
  </si>
  <si>
    <t>121</t>
  </si>
  <si>
    <t>14074</t>
  </si>
  <si>
    <t>0.0047296704724431</t>
  </si>
  <si>
    <t>0.7652263641357422</t>
  </si>
  <si>
    <t>0.1324421167373657</t>
  </si>
  <si>
    <t>0.0280442088842392</t>
  </si>
  <si>
    <t>0.8687006831169128</t>
  </si>
  <si>
    <t>0.0038246801123023</t>
  </si>
  <si>
    <t>0.0060664741322398</t>
  </si>
  <si>
    <t>0.0196784976869821</t>
  </si>
  <si>
    <t>0.9887963533401488</t>
  </si>
  <si>
    <t>0.0114582376554608</t>
  </si>
  <si>
    <t>0.0191474854946136</t>
  </si>
  <si>
    <t>0.0017279824241995</t>
  </si>
  <si>
    <t>0.0026059886440634</t>
  </si>
  <si>
    <t>0.0027949134819209</t>
  </si>
  <si>
    <t>0.0046400465071201</t>
  </si>
  <si>
    <t>0.8981125950813293</t>
  </si>
  <si>
    <t>0.8065187335014343</t>
  </si>
  <si>
    <t>122</t>
  </si>
  <si>
    <t>14284</t>
  </si>
  <si>
    <t>0.0037937113083899</t>
  </si>
  <si>
    <t>0.9946552515029908</t>
  </si>
  <si>
    <t>0.7323797941207886</t>
  </si>
  <si>
    <t>0.0080680791288614</t>
  </si>
  <si>
    <t>0.0129316486418247</t>
  </si>
  <si>
    <t>0.0126534886658191</t>
  </si>
  <si>
    <t>0.8006029725074768</t>
  </si>
  <si>
    <t>0.2482848316431046</t>
  </si>
  <si>
    <t>0.6864216327667236</t>
  </si>
  <si>
    <t>0.0077065164223313</t>
  </si>
  <si>
    <t>0.0025936572346836</t>
  </si>
  <si>
    <t>0.1381230801343918</t>
  </si>
  <si>
    <t>0.0021575195714831</t>
  </si>
  <si>
    <t>0.006051427219063</t>
  </si>
  <si>
    <t>0.1598691940307617</t>
  </si>
  <si>
    <t>0.9917951226234436</t>
  </si>
  <si>
    <t>0.0386123806238174</t>
  </si>
  <si>
    <t>123</t>
  </si>
  <si>
    <t>14446</t>
  </si>
  <si>
    <t>0.0035382779315114</t>
  </si>
  <si>
    <t>0.5333507061004639</t>
  </si>
  <si>
    <t>0.0598103553056716</t>
  </si>
  <si>
    <t>0.0042332774028182</t>
  </si>
  <si>
    <t>0.0035251500084996</t>
  </si>
  <si>
    <t>0.0030304011888802</t>
  </si>
  <si>
    <t>0.0372679270803928</t>
  </si>
  <si>
    <t>0.8399149775505066</t>
  </si>
  <si>
    <t>0.6137197017669678</t>
  </si>
  <si>
    <t>0.0181932840496301</t>
  </si>
  <si>
    <t>0.0182321406900882</t>
  </si>
  <si>
    <t>0.8102264404296875</t>
  </si>
  <si>
    <t>0.9966701865196228</t>
  </si>
  <si>
    <t>0.0019071174319833</t>
  </si>
  <si>
    <t>0.002256809733808</t>
  </si>
  <si>
    <t>0.1325022131204605</t>
  </si>
  <si>
    <t>0.0089478343725204</t>
  </si>
  <si>
    <t>124</t>
  </si>
  <si>
    <t>14545</t>
  </si>
  <si>
    <t>0.3877566158771515</t>
  </si>
  <si>
    <t>0.0494462549686431</t>
  </si>
  <si>
    <t>0.3030367493629456</t>
  </si>
  <si>
    <t>0.3223903477191925</t>
  </si>
  <si>
    <t>0.0062649548053741</t>
  </si>
  <si>
    <t>0.0335518270730972</t>
  </si>
  <si>
    <t>0.5281668305397034</t>
  </si>
  <si>
    <t>0.0029476252384483</t>
  </si>
  <si>
    <t>0.972950518131256</t>
  </si>
  <si>
    <t>0.9952617883682252</t>
  </si>
  <si>
    <t>0.0452795512974262</t>
  </si>
  <si>
    <t>0.0016327905468642</t>
  </si>
  <si>
    <t>0.0021481560543179</t>
  </si>
  <si>
    <t>0.982098400592804</t>
  </si>
  <si>
    <t>0.0033541352022439</t>
  </si>
  <si>
    <t>0.0739425420761108</t>
  </si>
  <si>
    <t>0.6971046924591064</t>
  </si>
  <si>
    <t>125</t>
  </si>
  <si>
    <t>14756</t>
  </si>
  <si>
    <t>0.0047048362903296</t>
  </si>
  <si>
    <t>0.0040298989042639</t>
  </si>
  <si>
    <t>0.9456503391265868</t>
  </si>
  <si>
    <t>0.2609058022499084</t>
  </si>
  <si>
    <t>0.0052317441441118</t>
  </si>
  <si>
    <t>0.0161652974784374</t>
  </si>
  <si>
    <t>0.0298314411193132</t>
  </si>
  <si>
    <t>0.0161692183464765</t>
  </si>
  <si>
    <t>0.9395749568939208</t>
  </si>
  <si>
    <t>0.0192759539932012</t>
  </si>
  <si>
    <t>0.8946954607963562</t>
  </si>
  <si>
    <t>0.0015791000332683</t>
  </si>
  <si>
    <t>0.0023336522281169</t>
  </si>
  <si>
    <t>0.0238447934389114</t>
  </si>
  <si>
    <t>0.1507308930158615</t>
  </si>
  <si>
    <t>0.1073482260107994</t>
  </si>
  <si>
    <t>0.743317186832428</t>
  </si>
  <si>
    <t>126</t>
  </si>
  <si>
    <t>14848</t>
  </si>
  <si>
    <t>0.9950384497642516</t>
  </si>
  <si>
    <t>0.631889283657074</t>
  </si>
  <si>
    <t>0.6145352125167847</t>
  </si>
  <si>
    <t>0.0043134489096701</t>
  </si>
  <si>
    <t>0.0054852748289704</t>
  </si>
  <si>
    <t>0.0029459400102496</t>
  </si>
  <si>
    <t>0.0044242404401302</t>
  </si>
  <si>
    <t>0.004119805060327</t>
  </si>
  <si>
    <t>0.5213204622268677</t>
  </si>
  <si>
    <t>0.0423005744814872</t>
  </si>
  <si>
    <t>0.0073264325037598</t>
  </si>
  <si>
    <t>0.1090105175971985</t>
  </si>
  <si>
    <t>0.240847259759903</t>
  </si>
  <si>
    <t>0.0035297223366796</t>
  </si>
  <si>
    <t>0.0022191626485437</t>
  </si>
  <si>
    <t>0.9832310676574708</t>
  </si>
  <si>
    <t>0.1085649952292442</t>
  </si>
  <si>
    <t>127</t>
  </si>
  <si>
    <t>15073</t>
  </si>
  <si>
    <t>0.0191692560911178</t>
  </si>
  <si>
    <t>0.0801012516021728</t>
  </si>
  <si>
    <t>0.9670290946960448</t>
  </si>
  <si>
    <t>0.2275972962379456</t>
  </si>
  <si>
    <t>0.5603122711181641</t>
  </si>
  <si>
    <t>0.2104383856058121</t>
  </si>
  <si>
    <t>0.4007741212844849</t>
  </si>
  <si>
    <t>0.0029424629174172</t>
  </si>
  <si>
    <t>0.5467917919158936</t>
  </si>
  <si>
    <t>0.9921696782112122</t>
  </si>
  <si>
    <t>0.1011317223310471</t>
  </si>
  <si>
    <t>0.0016493573784828</t>
  </si>
  <si>
    <t>0.0037042039912194</t>
  </si>
  <si>
    <t>0.1145231947302818</t>
  </si>
  <si>
    <t>0.0020464796107262</t>
  </si>
  <si>
    <t>0.0488853603601455</t>
  </si>
  <si>
    <t>0.1866420209407806</t>
  </si>
  <si>
    <t>128</t>
  </si>
  <si>
    <t>15676</t>
  </si>
  <si>
    <t>0.2998479902744293</t>
  </si>
  <si>
    <t>0.25310879945755</t>
  </si>
  <si>
    <t>0.9733089208602904</t>
  </si>
  <si>
    <t>0.0041865953244268</t>
  </si>
  <si>
    <t>0.0043302229605615</t>
  </si>
  <si>
    <t>0.0108859315514564</t>
  </si>
  <si>
    <t>0.0068992199376225</t>
  </si>
  <si>
    <t>0.8329447507858276</t>
  </si>
  <si>
    <t>0.7771895527839661</t>
  </si>
  <si>
    <t>0.3631041646003723</t>
  </si>
  <si>
    <t>0.0063706506043672</t>
  </si>
  <si>
    <t>0.8801296353340149</t>
  </si>
  <si>
    <t>0.0180522836744785</t>
  </si>
  <si>
    <t>0.0120755182579159</t>
  </si>
  <si>
    <t>0.0024692451115697</t>
  </si>
  <si>
    <t>0.2255626916885376</t>
  </si>
  <si>
    <t>0.1049364805221558</t>
  </si>
  <si>
    <t>129</t>
  </si>
  <si>
    <t>15702</t>
  </si>
  <si>
    <t>0.0039240703918039</t>
  </si>
  <si>
    <t>0.0033087329939007</t>
  </si>
  <si>
    <t>0.1024019494652748</t>
  </si>
  <si>
    <t>0.8418549299240112</t>
  </si>
  <si>
    <t>0.8831259608268738</t>
  </si>
  <si>
    <t>0.0110569344833493</t>
  </si>
  <si>
    <t>0.6987596750259399</t>
  </si>
  <si>
    <t>0.0032306276261806</t>
  </si>
  <si>
    <t>0.8022817373275757</t>
  </si>
  <si>
    <t>0.0082308482378721</t>
  </si>
  <si>
    <t>0.0056122550740838</t>
  </si>
  <si>
    <t>0.002041264437139</t>
  </si>
  <si>
    <t>0.0021684740204364</t>
  </si>
  <si>
    <t>0.0713479369878768</t>
  </si>
  <si>
    <t>0.982896625995636</t>
  </si>
  <si>
    <t>0.5209901332855225</t>
  </si>
  <si>
    <t>0.9828155636787416</t>
  </si>
  <si>
    <t>130</t>
  </si>
  <si>
    <t>15724</t>
  </si>
  <si>
    <t>0.2031985819339752</t>
  </si>
  <si>
    <t>0.061911828815937</t>
  </si>
  <si>
    <t>0.0760677754878997</t>
  </si>
  <si>
    <t>0.1398465931415558</t>
  </si>
  <si>
    <t>0.0034909986425191</t>
  </si>
  <si>
    <t>0.0029821256175637</t>
  </si>
  <si>
    <t>0.0040748757310211</t>
  </si>
  <si>
    <t>0.0088448291644454</t>
  </si>
  <si>
    <t>0.9661684632301332</t>
  </si>
  <si>
    <t>0.9955112934112548</t>
  </si>
  <si>
    <t>0.7646536231040955</t>
  </si>
  <si>
    <t>0.0025871894322335</t>
  </si>
  <si>
    <t>0.0027375512290745</t>
  </si>
  <si>
    <t>0.3382624983787537</t>
  </si>
  <si>
    <t>0.6175087094306946</t>
  </si>
  <si>
    <t>0.2921223640441895</t>
  </si>
  <si>
    <t>0.3834797739982605</t>
  </si>
  <si>
    <t>131</t>
  </si>
  <si>
    <t>16010</t>
  </si>
  <si>
    <t>0.9818857312202454</t>
  </si>
  <si>
    <t>0.4302104413509369</t>
  </si>
  <si>
    <t>0.0858638808131218</t>
  </si>
  <si>
    <t>0.2905213236808777</t>
  </si>
  <si>
    <t>0.007981146685779</t>
  </si>
  <si>
    <t>0.0050785480998456</t>
  </si>
  <si>
    <t>0.1352591514587402</t>
  </si>
  <si>
    <t>0.0028856021817773</t>
  </si>
  <si>
    <t>0.4883390963077545</t>
  </si>
  <si>
    <t>0.992154896259308</t>
  </si>
  <si>
    <t>0.0095666255801916</t>
  </si>
  <si>
    <t>0.0040974244475364</t>
  </si>
  <si>
    <t>0.0230602528899908</t>
  </si>
  <si>
    <t>0.057677149772644</t>
  </si>
  <si>
    <t>0.0022492506541311</t>
  </si>
  <si>
    <t>0.9247374534606934</t>
  </si>
  <si>
    <t>0.7942895293235779</t>
  </si>
  <si>
    <t>132</t>
  </si>
  <si>
    <t>16773</t>
  </si>
  <si>
    <t>0.618553102016449</t>
  </si>
  <si>
    <t>0.9754530191421508</t>
  </si>
  <si>
    <t>0.7404531240463257</t>
  </si>
  <si>
    <t>0.0037199498619884</t>
  </si>
  <si>
    <t>0.0519206412136554</t>
  </si>
  <si>
    <t>0.0022599387448281</t>
  </si>
  <si>
    <t>0.0058730118907988</t>
  </si>
  <si>
    <t>0.4945791959762573</t>
  </si>
  <si>
    <t>0.989009439945221</t>
  </si>
  <si>
    <t>0.009360859170556</t>
  </si>
  <si>
    <t>0.8315728306770325</t>
  </si>
  <si>
    <t>0.001837691408582</t>
  </si>
  <si>
    <t>0.0026592148933559</t>
  </si>
  <si>
    <t>0.9560471177101136</t>
  </si>
  <si>
    <t>0.0020541932899504</t>
  </si>
  <si>
    <t>0.949980080127716</t>
  </si>
  <si>
    <t>0.9833964705467224</t>
  </si>
  <si>
    <t>133</t>
  </si>
  <si>
    <t>16840</t>
  </si>
  <si>
    <t>0.0040604481473565</t>
  </si>
  <si>
    <t>0.2832896113395691</t>
  </si>
  <si>
    <t>0.1263218373060226</t>
  </si>
  <si>
    <t>0.4382350742816925</t>
  </si>
  <si>
    <t>0.781024694442749</t>
  </si>
  <si>
    <t>0.1545850932598114</t>
  </si>
  <si>
    <t>0.4578976929187775</t>
  </si>
  <si>
    <t>0.002837436273694</t>
  </si>
  <si>
    <t>0.9885368347167968</t>
  </si>
  <si>
    <t>0.0259330756962299</t>
  </si>
  <si>
    <t>0.0117266261950135</t>
  </si>
  <si>
    <t>0.0017745838267728</t>
  </si>
  <si>
    <t>0.002313099335879</t>
  </si>
  <si>
    <t>0.0124662909656763</t>
  </si>
  <si>
    <t>0.9791126251220704</t>
  </si>
  <si>
    <t>0.9799511432647704</t>
  </si>
  <si>
    <t>0.7407293915748596</t>
  </si>
  <si>
    <t>134</t>
  </si>
  <si>
    <t>17638</t>
  </si>
  <si>
    <t>0.1062719225883484</t>
  </si>
  <si>
    <t>0.3908798396587372</t>
  </si>
  <si>
    <t>0.0312123261392116</t>
  </si>
  <si>
    <t>0.0045752990990877</t>
  </si>
  <si>
    <t>0.0108142243698239</t>
  </si>
  <si>
    <t>0.0023300503380596</t>
  </si>
  <si>
    <t>0.0066340765915811</t>
  </si>
  <si>
    <t>0.0939553529024124</t>
  </si>
  <si>
    <t>0.0930149555206298</t>
  </si>
  <si>
    <t>0.0135530941188335</t>
  </si>
  <si>
    <t>0.0058088158257305</t>
  </si>
  <si>
    <t>0.2212425172328949</t>
  </si>
  <si>
    <t>0.9964140057563782</t>
  </si>
  <si>
    <t>0.0019053402356803</t>
  </si>
  <si>
    <t>0.0022055620793253</t>
  </si>
  <si>
    <t>0.9918881058692932</t>
  </si>
  <si>
    <t>0.1867206990718842</t>
  </si>
  <si>
    <t>135</t>
  </si>
  <si>
    <t>17777</t>
  </si>
  <si>
    <t>0.5212427377700806</t>
  </si>
  <si>
    <t>0.0561500489711761</t>
  </si>
  <si>
    <t>0.9461525082588196</t>
  </si>
  <si>
    <t>0.0561269782483577</t>
  </si>
  <si>
    <t>0.004314140882343</t>
  </si>
  <si>
    <t>0.0090520810335874</t>
  </si>
  <si>
    <t>0.0191519688814878</t>
  </si>
  <si>
    <t>0.0028744749724864</t>
  </si>
  <si>
    <t>0.2562130391597748</t>
  </si>
  <si>
    <t>0.0450859032571315</t>
  </si>
  <si>
    <t>0.0201484207063913</t>
  </si>
  <si>
    <t>0.0016069662524387</t>
  </si>
  <si>
    <t>0.0025664858985692</t>
  </si>
  <si>
    <t>0.9948994517326356</t>
  </si>
  <si>
    <t>0.0021808166056871</t>
  </si>
  <si>
    <t>0.0143445320427417</t>
  </si>
  <si>
    <t>0.1238403171300888</t>
  </si>
  <si>
    <t>136</t>
  </si>
  <si>
    <t>17896</t>
  </si>
  <si>
    <t>0.0036232653073966</t>
  </si>
  <si>
    <t>0.0909594669938087</t>
  </si>
  <si>
    <t>0.3875012397766113</t>
  </si>
  <si>
    <t>0.1951742619276047</t>
  </si>
  <si>
    <t>0.0354293324053287</t>
  </si>
  <si>
    <t>0.0033771432936191</t>
  </si>
  <si>
    <t>0.0126572838053107</t>
  </si>
  <si>
    <t>0.0903929397463798</t>
  </si>
  <si>
    <t>0.7171115279197693</t>
  </si>
  <si>
    <t>0.0111690647900104</t>
  </si>
  <si>
    <t>0.0197571292519569</t>
  </si>
  <si>
    <t>0.7186462879180908</t>
  </si>
  <si>
    <t>0.0033834420610219</t>
  </si>
  <si>
    <t>0.0052894963882863</t>
  </si>
  <si>
    <t>0.9659446477890016</t>
  </si>
  <si>
    <t>0.9912742972373962</t>
  </si>
  <si>
    <t>0.9828168153762816</t>
  </si>
  <si>
    <t>137</t>
  </si>
  <si>
    <t>18045</t>
  </si>
  <si>
    <t>0.0038178421091288</t>
  </si>
  <si>
    <t>0.1048932000994682</t>
  </si>
  <si>
    <t>0.1380292773246765</t>
  </si>
  <si>
    <t>0.8328724503517151</t>
  </si>
  <si>
    <t>0.7209192514419556</t>
  </si>
  <si>
    <t>0.0246666632592678</t>
  </si>
  <si>
    <t>0.0420674793422222</t>
  </si>
  <si>
    <t>0.3153721392154694</t>
  </si>
  <si>
    <t>0.5316833853721619</t>
  </si>
  <si>
    <t>0.085300512611866</t>
  </si>
  <si>
    <t>0.0337696224451065</t>
  </si>
  <si>
    <t>0.0016714098164811</t>
  </si>
  <si>
    <t>0.0021962570026516</t>
  </si>
  <si>
    <t>0.0309364460408687</t>
  </si>
  <si>
    <t>0.9777418971061708</t>
  </si>
  <si>
    <t>0.193184033036232</t>
  </si>
  <si>
    <t>0.7757306098937988</t>
  </si>
  <si>
    <t>138</t>
  </si>
  <si>
    <t>18075</t>
  </si>
  <si>
    <t>0.0038131570909172</t>
  </si>
  <si>
    <t>0.2335922718048096</t>
  </si>
  <si>
    <t>0.4146057069301605</t>
  </si>
  <si>
    <t>0.1606629490852356</t>
  </si>
  <si>
    <t>0.014546163380146</t>
  </si>
  <si>
    <t>0.016987269744277</t>
  </si>
  <si>
    <t>0.0057318555191159</t>
  </si>
  <si>
    <t>0.8956400752067566</t>
  </si>
  <si>
    <t>0.9876043796539308</t>
  </si>
  <si>
    <t>0.0757420435547828</t>
  </si>
  <si>
    <t>0.8063178062438965</t>
  </si>
  <si>
    <t>0.3705400824546814</t>
  </si>
  <si>
    <t>0.0559063777327537</t>
  </si>
  <si>
    <t>0.0557689182460308</t>
  </si>
  <si>
    <t>0.0037325040902942</t>
  </si>
  <si>
    <t>0.4509694874286652</t>
  </si>
  <si>
    <t>0.7916025519371033</t>
  </si>
  <si>
    <t>139</t>
  </si>
  <si>
    <t>18118</t>
  </si>
  <si>
    <t>0.98256254196167</t>
  </si>
  <si>
    <t>0.9563972353935242</t>
  </si>
  <si>
    <t>0.2708740830421448</t>
  </si>
  <si>
    <t>0.1310447156429291</t>
  </si>
  <si>
    <t>0.0037153773009777</t>
  </si>
  <si>
    <t>0.8881434202194214</t>
  </si>
  <si>
    <t>0.0063233859837055</t>
  </si>
  <si>
    <t>0.0028444661293178</t>
  </si>
  <si>
    <t>0.9474387168884276</t>
  </si>
  <si>
    <t>0.9016015529632568</t>
  </si>
  <si>
    <t>0.0053098695352673</t>
  </si>
  <si>
    <t>0.0016767291817814</t>
  </si>
  <si>
    <t>0.002103047678247</t>
  </si>
  <si>
    <t>0.0031034445855766</t>
  </si>
  <si>
    <t>0.8810436725616455</t>
  </si>
  <si>
    <t>0.9907497763633728</t>
  </si>
  <si>
    <t>0.7650695443153381</t>
  </si>
  <si>
    <t>140</t>
  </si>
  <si>
    <t>18342</t>
  </si>
  <si>
    <t>0.0045704897493124</t>
  </si>
  <si>
    <t>0.6944983005523682</t>
  </si>
  <si>
    <t>0.0576038621366024</t>
  </si>
  <si>
    <t>0.0038272861856967</t>
  </si>
  <si>
    <t>0.0162772685289382</t>
  </si>
  <si>
    <t>0.0030571378301829</t>
  </si>
  <si>
    <t>0.0042161648161709</t>
  </si>
  <si>
    <t>0.7687547206878662</t>
  </si>
  <si>
    <t>0.8759649991989136</t>
  </si>
  <si>
    <t>0.0103331161662936</t>
  </si>
  <si>
    <t>0.005943648982793</t>
  </si>
  <si>
    <t>0.3031106889247894</t>
  </si>
  <si>
    <t>0.0305825378745794</t>
  </si>
  <si>
    <t>0.0040069501847028</t>
  </si>
  <si>
    <t>0.0030041115824133</t>
  </si>
  <si>
    <t>0.991320550441742</t>
  </si>
  <si>
    <t>0.3782442212104797</t>
  </si>
  <si>
    <t>141</t>
  </si>
  <si>
    <t>18776</t>
  </si>
  <si>
    <t>0.7985246181488037</t>
  </si>
  <si>
    <t>0.9479680061340332</t>
  </si>
  <si>
    <t>0.06826713681221</t>
  </si>
  <si>
    <t>0.0046754810027778</t>
  </si>
  <si>
    <t>0.0045256679877638</t>
  </si>
  <si>
    <t>0.002337563317269</t>
  </si>
  <si>
    <t>0.005658945068717</t>
  </si>
  <si>
    <t>0.2477301359176636</t>
  </si>
  <si>
    <t>0.4965294599533081</t>
  </si>
  <si>
    <t>0.0201467592269182</t>
  </si>
  <si>
    <t>0.6712398529052734</t>
  </si>
  <si>
    <t>0.1643677204847336</t>
  </si>
  <si>
    <t>0.9918233752250672</t>
  </si>
  <si>
    <t>0.0026823834050446</t>
  </si>
  <si>
    <t>0.0023341963533312</t>
  </si>
  <si>
    <t>0.9919075965881348</t>
  </si>
  <si>
    <t>0.1917962282896042</t>
  </si>
  <si>
    <t>142</t>
  </si>
  <si>
    <t>19051</t>
  </si>
  <si>
    <t>0.5431970357894897</t>
  </si>
  <si>
    <t>0.3737683296203613</t>
  </si>
  <si>
    <t>0.4821785092353821</t>
  </si>
  <si>
    <t>0.4683265089988708</t>
  </si>
  <si>
    <t>0.0522195734083652</t>
  </si>
  <si>
    <t>0.0030908819753676</t>
  </si>
  <si>
    <t>0.0074820616282522</t>
  </si>
  <si>
    <t>0.9952657222747804</t>
  </si>
  <si>
    <t>0.9815616011619568</t>
  </si>
  <si>
    <t>0.0772032067179679</t>
  </si>
  <si>
    <t>0.0163257550448179</t>
  </si>
  <si>
    <t>0.2483187317848206</t>
  </si>
  <si>
    <t>0.0036185686476528</t>
  </si>
  <si>
    <t>0.0036729590501636</t>
  </si>
  <si>
    <t>0.0024716600310057</t>
  </si>
  <si>
    <t>0.5342645645141602</t>
  </si>
  <si>
    <t>0.6748993992805481</t>
  </si>
  <si>
    <t>143</t>
  </si>
  <si>
    <t>19108</t>
  </si>
  <si>
    <t>0.0037661134265363</t>
  </si>
  <si>
    <t>0.0828571766614914</t>
  </si>
  <si>
    <t>0.0304869543761014</t>
  </si>
  <si>
    <t>0.0051928819157183</t>
  </si>
  <si>
    <t>0.0035753592383116</t>
  </si>
  <si>
    <t>0.0032082896213978</t>
  </si>
  <si>
    <t>0.006680442020297</t>
  </si>
  <si>
    <t>0.1559074372053146</t>
  </si>
  <si>
    <t>0.1014450490474701</t>
  </si>
  <si>
    <t>0.0736182779073715</t>
  </si>
  <si>
    <t>0.0659467801451683</t>
  </si>
  <si>
    <t>0.997020423412323</t>
  </si>
  <si>
    <t>0.0038785729557275</t>
  </si>
  <si>
    <t>0.002527265343815</t>
  </si>
  <si>
    <t>0.0021681191865354</t>
  </si>
  <si>
    <t>0.0528118722140789</t>
  </si>
  <si>
    <t>0.0333103500306606</t>
  </si>
  <si>
    <t>144</t>
  </si>
  <si>
    <t>19351</t>
  </si>
  <si>
    <t>0.0035380555782467</t>
  </si>
  <si>
    <t>0.9853728413581848</t>
  </si>
  <si>
    <t>0.0601251013576984</t>
  </si>
  <si>
    <t>0.0045159985311329</t>
  </si>
  <si>
    <t>0.6309881210327148</t>
  </si>
  <si>
    <t>0.0036761069204658</t>
  </si>
  <si>
    <t>0.0120923453941941</t>
  </si>
  <si>
    <t>0.9960606694221495</t>
  </si>
  <si>
    <t>0.124294750392437</t>
  </si>
  <si>
    <t>0.0269055943936109</t>
  </si>
  <si>
    <t>0.0328725166618824</t>
  </si>
  <si>
    <t>0.7437770962715149</t>
  </si>
  <si>
    <t>0.2764625549316406</t>
  </si>
  <si>
    <t>0.0027104173786938</t>
  </si>
  <si>
    <t>0.0024095934350043</t>
  </si>
  <si>
    <t>0.1559190154075623</t>
  </si>
  <si>
    <t>0.955052614212036</t>
  </si>
  <si>
    <t>145</t>
  </si>
  <si>
    <t>19467</t>
  </si>
  <si>
    <t>0.0038276587147265</t>
  </si>
  <si>
    <t>0.1773158609867096</t>
  </si>
  <si>
    <t>0.0526202470064163</t>
  </si>
  <si>
    <t>0.0081610484048724</t>
  </si>
  <si>
    <t>0.0051380065269768</t>
  </si>
  <si>
    <t>0.0084530934691429</t>
  </si>
  <si>
    <t>0.0095320111140608</t>
  </si>
  <si>
    <t>0.8649628758430481</t>
  </si>
  <si>
    <t>0.8084426522254944</t>
  </si>
  <si>
    <t>0.1462584882974625</t>
  </si>
  <si>
    <t>0.9963746666908264</t>
  </si>
  <si>
    <t>0.002030786126852</t>
  </si>
  <si>
    <t>0.9882262349128724</t>
  </si>
  <si>
    <t>0.148023247718811</t>
  </si>
  <si>
    <t>0.0070034563541412</t>
  </si>
  <si>
    <t>0.9794751405715942</t>
  </si>
  <si>
    <t>0.2905652523040771</t>
  </si>
  <si>
    <t>146</t>
  </si>
  <si>
    <t>19634</t>
  </si>
  <si>
    <t>0.004377456381917</t>
  </si>
  <si>
    <t>0.0455908067524433</t>
  </si>
  <si>
    <t>0.8736203908920288</t>
  </si>
  <si>
    <t>0.5191551446914673</t>
  </si>
  <si>
    <t>0.847756564617157</t>
  </si>
  <si>
    <t>0.0362173020839691</t>
  </si>
  <si>
    <t>0.3266436159610748</t>
  </si>
  <si>
    <t>0.0030608738306909</t>
  </si>
  <si>
    <t>0.5010665655136108</t>
  </si>
  <si>
    <t>0.0932483598589897</t>
  </si>
  <si>
    <t>0.1232685744762421</t>
  </si>
  <si>
    <t>0.0030251273419708</t>
  </si>
  <si>
    <t>0.0021111771930009</t>
  </si>
  <si>
    <t>0.0397433191537857</t>
  </si>
  <si>
    <t>0.8913261294364929</t>
  </si>
  <si>
    <t>0.0502872169017791</t>
  </si>
  <si>
    <t>0.3665700554847717</t>
  </si>
  <si>
    <t>147</t>
  </si>
  <si>
    <t>20253</t>
  </si>
  <si>
    <t>0.0034825766924768</t>
  </si>
  <si>
    <t>0.2043127566576004</t>
  </si>
  <si>
    <t>0.0652364417910575</t>
  </si>
  <si>
    <t>0.004469241015613</t>
  </si>
  <si>
    <t>0.0033279827330261</t>
  </si>
  <si>
    <t>0.002716570161283</t>
  </si>
  <si>
    <t>0.0073482608422636</t>
  </si>
  <si>
    <t>0.7796584367752075</t>
  </si>
  <si>
    <t>0.7627963423728943</t>
  </si>
  <si>
    <t>0.024154182523489</t>
  </si>
  <si>
    <t>0.9605724215507508</t>
  </si>
  <si>
    <t>0.2697418928146362</t>
  </si>
  <si>
    <t>0.9962822794914246</t>
  </si>
  <si>
    <t>0.0027954345569014</t>
  </si>
  <si>
    <t>0.0025780224241316</t>
  </si>
  <si>
    <t>0.0582984387874603</t>
  </si>
  <si>
    <t>0.0090513154864311</t>
  </si>
  <si>
    <t>148</t>
  </si>
  <si>
    <t>20403</t>
  </si>
  <si>
    <t>0.003944250755012</t>
  </si>
  <si>
    <t>0.0076759723015129</t>
  </si>
  <si>
    <t>0.255385160446167</t>
  </si>
  <si>
    <t>0.5030890703201294</t>
  </si>
  <si>
    <t>0.9339130520820618</t>
  </si>
  <si>
    <t>0.0774639993906021</t>
  </si>
  <si>
    <t>0.9876748323440552</t>
  </si>
  <si>
    <t>0.0029048614669591</t>
  </si>
  <si>
    <t>0.0092254346236586</t>
  </si>
  <si>
    <t>0.992382824420929</t>
  </si>
  <si>
    <t>0.0075911376625299</t>
  </si>
  <si>
    <t>0.0016880165785551</t>
  </si>
  <si>
    <t>0.0018948303768411</t>
  </si>
  <si>
    <t>0.6375780701637268</t>
  </si>
  <si>
    <t>0.0020062145777046</t>
  </si>
  <si>
    <t>0.90697979927063</t>
  </si>
  <si>
    <t>0.0200715828686952</t>
  </si>
  <si>
    <t>149</t>
  </si>
  <si>
    <t>20584</t>
  </si>
  <si>
    <t>0.0036292469594627</t>
  </si>
  <si>
    <t>0.895879328250885</t>
  </si>
  <si>
    <t>0.1368098109960556</t>
  </si>
  <si>
    <t>0.0318347439169883</t>
  </si>
  <si>
    <t>0.0367329865694046</t>
  </si>
  <si>
    <t>0.0027121165767312</t>
  </si>
  <si>
    <t>0.005366020835936</t>
  </si>
  <si>
    <t>0.0288836024701595</t>
  </si>
  <si>
    <t>0.9891641139984132</t>
  </si>
  <si>
    <t>0.1091563999652863</t>
  </si>
  <si>
    <t>0.0054045720025897</t>
  </si>
  <si>
    <t>0.0032199092675</t>
  </si>
  <si>
    <t>0.0025725669693201</t>
  </si>
  <si>
    <t>0.0030521745793521</t>
  </si>
  <si>
    <t>0.0021153069101274</t>
  </si>
  <si>
    <t>0.9895676970481871</t>
  </si>
  <si>
    <t>0.9798977971076964</t>
  </si>
  <si>
    <t>150</t>
  </si>
  <si>
    <t>20759</t>
  </si>
  <si>
    <t>0.0036935461685061</t>
  </si>
  <si>
    <t>0.4423870444297791</t>
  </si>
  <si>
    <t>0.0551966652274131</t>
  </si>
  <si>
    <t>0.1865712404251099</t>
  </si>
  <si>
    <t>0.0047770128585398</t>
  </si>
  <si>
    <t>0.0049766795709729</t>
  </si>
  <si>
    <t>0.1057136729359627</t>
  </si>
  <si>
    <t>0.9956474900245668</t>
  </si>
  <si>
    <t>0.0723264962434768</t>
  </si>
  <si>
    <t>0.0090578962117433</t>
  </si>
  <si>
    <t>0.5289101600646973</t>
  </si>
  <si>
    <t>0.1117669194936752</t>
  </si>
  <si>
    <t>0.1164516657590866</t>
  </si>
  <si>
    <t>0.002541413065046</t>
  </si>
  <si>
    <t>0.0020093789789825</t>
  </si>
  <si>
    <t>0.0961666032671928</t>
  </si>
  <si>
    <t>0.010046443901956</t>
  </si>
  <si>
    <t>151</t>
  </si>
  <si>
    <t>20832</t>
  </si>
  <si>
    <t>0.0036811872851103</t>
  </si>
  <si>
    <t>0.0825497806072235</t>
  </si>
  <si>
    <t>0.2397884130477905</t>
  </si>
  <si>
    <t>0.0064032361842691</t>
  </si>
  <si>
    <t>0.0036389522720128</t>
  </si>
  <si>
    <t>0.9870589375495912</t>
  </si>
  <si>
    <t>0.006781505420804</t>
  </si>
  <si>
    <t>0.0028435222338885</t>
  </si>
  <si>
    <t>0.9872870445251464</t>
  </si>
  <si>
    <t>0.0115278232842683</t>
  </si>
  <si>
    <t>0.9944504499435424</t>
  </si>
  <si>
    <t>0.0017971650231629</t>
  </si>
  <si>
    <t>0.0019679844845086</t>
  </si>
  <si>
    <t>0.0436915680766105</t>
  </si>
  <si>
    <t>0.1710178256034851</t>
  </si>
  <si>
    <t>0.0375044792890548</t>
  </si>
  <si>
    <t>0.97577702999115</t>
  </si>
  <si>
    <t>152</t>
  </si>
  <si>
    <t>20833</t>
  </si>
  <si>
    <t>0.0039562564343214</t>
  </si>
  <si>
    <t>0.0032939482480287</t>
  </si>
  <si>
    <t>0.1676161736249924</t>
  </si>
  <si>
    <t>0.0987276658415794</t>
  </si>
  <si>
    <t>0.994010329246521</t>
  </si>
  <si>
    <t>0.7342403531074524</t>
  </si>
  <si>
    <t>0.8725742697715759</t>
  </si>
  <si>
    <t>0.0029819200281053</t>
  </si>
  <si>
    <t>0.0089955776929855</t>
  </si>
  <si>
    <t>0.0615787357091903</t>
  </si>
  <si>
    <t>0.0207020994275808</t>
  </si>
  <si>
    <t>0.0018594719003885</t>
  </si>
  <si>
    <t>0.0019575459882617</t>
  </si>
  <si>
    <t>0.9684938788414</t>
  </si>
  <si>
    <t>0.0019733367953449</t>
  </si>
  <si>
    <t>0.0048258774913847</t>
  </si>
  <si>
    <t>0.00946637801826</t>
  </si>
  <si>
    <t>153</t>
  </si>
  <si>
    <t>21365</t>
  </si>
  <si>
    <t>0.0039041407871991</t>
  </si>
  <si>
    <t>0.9550178050994872</t>
  </si>
  <si>
    <t>0.2306448817253113</t>
  </si>
  <si>
    <t>0.5233436822891235</t>
  </si>
  <si>
    <t>0.9944429993629456</t>
  </si>
  <si>
    <t>0.0071121659129858</t>
  </si>
  <si>
    <t>0.0085851922631263</t>
  </si>
  <si>
    <t>0.6689246892929077</t>
  </si>
  <si>
    <t>0.9640784859657288</t>
  </si>
  <si>
    <t>0.0169956628233194</t>
  </si>
  <si>
    <t>0.0051275175064802</t>
  </si>
  <si>
    <t>0.0018148126546293</t>
  </si>
  <si>
    <t>0.002072611125186</t>
  </si>
  <si>
    <t>0.0076989578083157</t>
  </si>
  <si>
    <t>0.0094441547989845</t>
  </si>
  <si>
    <t>0.0393034480512142</t>
  </si>
  <si>
    <t>0.3703377544879913</t>
  </si>
  <si>
    <t>154</t>
  </si>
  <si>
    <t>21443</t>
  </si>
  <si>
    <t>0.0054616462439298</t>
  </si>
  <si>
    <t>0.2288480848073959</t>
  </si>
  <si>
    <t>0.9792496562004088</t>
  </si>
  <si>
    <t>0.8968218564987183</t>
  </si>
  <si>
    <t>0.0046360376290977</t>
  </si>
  <si>
    <t>0.0054771862924098</t>
  </si>
  <si>
    <t>0.007869629189372</t>
  </si>
  <si>
    <t>0.008254955522716</t>
  </si>
  <si>
    <t>0.9264711737632751</t>
  </si>
  <si>
    <t>0.0076673259027302</t>
  </si>
  <si>
    <t>0.0117883700877428</t>
  </si>
  <si>
    <t>0.0393646657466888</t>
  </si>
  <si>
    <t>0.0041562970727682</t>
  </si>
  <si>
    <t>0.0021816042717546</t>
  </si>
  <si>
    <t>0.00219571380876</t>
  </si>
  <si>
    <t>0.9898960590362548</t>
  </si>
  <si>
    <t>0.9833125472068788</t>
  </si>
  <si>
    <t>155</t>
  </si>
  <si>
    <t>21492</t>
  </si>
  <si>
    <t>0.9949510097503662</t>
  </si>
  <si>
    <t>0.9858068227767944</t>
  </si>
  <si>
    <t>0.0237575620412826</t>
  </si>
  <si>
    <t>0.7861745357513428</t>
  </si>
  <si>
    <t>0.3131269514560699</t>
  </si>
  <si>
    <t>0.0021938902791589</t>
  </si>
  <si>
    <t>0.9506204724311828</t>
  </si>
  <si>
    <t>0.0036852292250841</t>
  </si>
  <si>
    <t>0.539282500743866</t>
  </si>
  <si>
    <t>0.069466046988964</t>
  </si>
  <si>
    <t>0.0050821295008063</t>
  </si>
  <si>
    <t>0.0021285212133079</t>
  </si>
  <si>
    <t>0.0024808861780911</t>
  </si>
  <si>
    <t>0.0019085174426436</t>
  </si>
  <si>
    <t>0.0020527939777821</t>
  </si>
  <si>
    <t>0.8345227837562561</t>
  </si>
  <si>
    <t>0.1715156435966492</t>
  </si>
  <si>
    <t>156</t>
  </si>
  <si>
    <t>21520</t>
  </si>
  <si>
    <t>0.9949583411216736</t>
  </si>
  <si>
    <t>0.4048376083374023</t>
  </si>
  <si>
    <t>0.0209689829498529</t>
  </si>
  <si>
    <t>0.004844922106713</t>
  </si>
  <si>
    <t>0.003638511756435</t>
  </si>
  <si>
    <t>0.002943278523162</t>
  </si>
  <si>
    <t>0.0063665229827165</t>
  </si>
  <si>
    <t>0.0091525642201304</t>
  </si>
  <si>
    <t>0.1595539450645447</t>
  </si>
  <si>
    <t>0.0955028906464576</t>
  </si>
  <si>
    <t>0.0052340277470648</t>
  </si>
  <si>
    <t>0.0075681321322917</t>
  </si>
  <si>
    <t>0.0353323519229888</t>
  </si>
  <si>
    <t>0.0047728461213409</t>
  </si>
  <si>
    <t>0.002234186977148</t>
  </si>
  <si>
    <t>0.9777345061302184</t>
  </si>
  <si>
    <t>0.1150372102856636</t>
  </si>
  <si>
    <t>157</t>
  </si>
  <si>
    <t>21525</t>
  </si>
  <si>
    <t>0.0037195875775069</t>
  </si>
  <si>
    <t>0.1168461591005325</t>
  </si>
  <si>
    <t>0.4424060583114624</t>
  </si>
  <si>
    <t>0.0993074476718902</t>
  </si>
  <si>
    <t>0.7247908711433411</t>
  </si>
  <si>
    <t>0.0087253088131546</t>
  </si>
  <si>
    <t>0.0475977957248687</t>
  </si>
  <si>
    <t>0.8973420858383179</t>
  </si>
  <si>
    <t>0.9888800382614136</t>
  </si>
  <si>
    <t>0.0276315528899431</t>
  </si>
  <si>
    <t>0.1015394553542137</t>
  </si>
  <si>
    <t>0.0918791070580482</t>
  </si>
  <si>
    <t>0.02092813141644</t>
  </si>
  <si>
    <t>0.0232651084661483</t>
  </si>
  <si>
    <t>0.0611399263143539</t>
  </si>
  <si>
    <t>0.0910510197281837</t>
  </si>
  <si>
    <t>0.870340883731842</t>
  </si>
  <si>
    <t>158</t>
  </si>
  <si>
    <t>21577</t>
  </si>
  <si>
    <t>0.00395052973181</t>
  </si>
  <si>
    <t>0.4698958992958069</t>
  </si>
  <si>
    <t>0.2011843025684357</t>
  </si>
  <si>
    <t>0.3794920444488525</t>
  </si>
  <si>
    <t>0.9361063241958618</t>
  </si>
  <si>
    <t>0.0024067824706435</t>
  </si>
  <si>
    <t>0.0058846352621912</t>
  </si>
  <si>
    <t>0.9939427971839904</t>
  </si>
  <si>
    <t>0.9674630761146544</t>
  </si>
  <si>
    <t>0.0100844819098711</t>
  </si>
  <si>
    <t>0.0133223896846175</t>
  </si>
  <si>
    <t>0.4511128664016724</t>
  </si>
  <si>
    <t>0.0045492434874176</t>
  </si>
  <si>
    <t>0.0023424057289958</t>
  </si>
  <si>
    <t>0.0025529540143907</t>
  </si>
  <si>
    <t>0.0842088982462883</t>
  </si>
  <si>
    <t>0.3178201913833618</t>
  </si>
  <si>
    <t>159</t>
  </si>
  <si>
    <t>21736</t>
  </si>
  <si>
    <t>0.0041149407625198</t>
  </si>
  <si>
    <t>0.1946828961372375</t>
  </si>
  <si>
    <t>0.2327785789966583</t>
  </si>
  <si>
    <t>0.9057881236076356</t>
  </si>
  <si>
    <t>0.2278111577033997</t>
  </si>
  <si>
    <t>0.006955484393984</t>
  </si>
  <si>
    <t>0.9500689506530762</t>
  </si>
  <si>
    <t>0.9955119490623474</t>
  </si>
  <si>
    <t>0.6672282218933105</t>
  </si>
  <si>
    <t>0.0159983113408088</t>
  </si>
  <si>
    <t>0.0086653288453817</t>
  </si>
  <si>
    <t>0.0021758747752755</t>
  </si>
  <si>
    <t>0.0028139385394752</t>
  </si>
  <si>
    <t>0.0056544495746493</t>
  </si>
  <si>
    <t>0.0022390682715922</t>
  </si>
  <si>
    <t>0.939951479434967</t>
  </si>
  <si>
    <t>0.7085728049278259</t>
  </si>
  <si>
    <t>160</t>
  </si>
  <si>
    <t>22207</t>
  </si>
  <si>
    <t>0.0039208582602441</t>
  </si>
  <si>
    <t>0.0952548459172248</t>
  </si>
  <si>
    <t>0.1857643276453018</t>
  </si>
  <si>
    <t>0.7394160032272339</t>
  </si>
  <si>
    <t>0.967710018157959</t>
  </si>
  <si>
    <t>0.0103315161541104</t>
  </si>
  <si>
    <t>0.0438298657536506</t>
  </si>
  <si>
    <t>0.0027340373490005</t>
  </si>
  <si>
    <t>0.9088504910469056</t>
  </si>
  <si>
    <t>0.080463983118534</t>
  </si>
  <si>
    <t>0.0119836721569299</t>
  </si>
  <si>
    <t>0.0015147301601246</t>
  </si>
  <si>
    <t>0.0021708677522838</t>
  </si>
  <si>
    <t>0.1039102002978325</t>
  </si>
  <si>
    <t>0.995357096195221</t>
  </si>
  <si>
    <t>0.0295769367367029</t>
  </si>
  <si>
    <t>0.5250633358955383</t>
  </si>
  <si>
    <t>161</t>
  </si>
  <si>
    <t>22346</t>
  </si>
  <si>
    <t>0.003697280306369</t>
  </si>
  <si>
    <t>0.1410421431064606</t>
  </si>
  <si>
    <t>0.3141900300979614</t>
  </si>
  <si>
    <t>0.1233430206775665</t>
  </si>
  <si>
    <t>0.0108886798843741</t>
  </si>
  <si>
    <t>0.0176725704222917</t>
  </si>
  <si>
    <t>0.0094341542571783</t>
  </si>
  <si>
    <t>0.84028160572052</t>
  </si>
  <si>
    <t>0.954792022705078</t>
  </si>
  <si>
    <t>0.0246500838547945</t>
  </si>
  <si>
    <t>0.0214611515402793</t>
  </si>
  <si>
    <t>0.5462088584899902</t>
  </si>
  <si>
    <t>0.004515201319009</t>
  </si>
  <si>
    <t>0.0287867933511734</t>
  </si>
  <si>
    <t>0.0129610123112797</t>
  </si>
  <si>
    <t>0.600680410861969</t>
  </si>
  <si>
    <t>0.9734193682670592</t>
  </si>
  <si>
    <t>162</t>
  </si>
  <si>
    <t>23251</t>
  </si>
  <si>
    <t>0.9945198893547058</t>
  </si>
  <si>
    <t>0.9591816067695618</t>
  </si>
  <si>
    <t>0.0854105800390243</t>
  </si>
  <si>
    <t>0.0516096614301204</t>
  </si>
  <si>
    <t>0.0038803219795227</t>
  </si>
  <si>
    <t>0.0027550954837352</t>
  </si>
  <si>
    <t>0.0050957868807017</t>
  </si>
  <si>
    <t>0.0028613759204745</t>
  </si>
  <si>
    <t>0.9782060384750366</t>
  </si>
  <si>
    <t>0.04459860175848</t>
  </si>
  <si>
    <t>0.0069966190494596</t>
  </si>
  <si>
    <t>0.0022317934781312</t>
  </si>
  <si>
    <t>0.0047113294713199</t>
  </si>
  <si>
    <t>0.0023966063745319</t>
  </si>
  <si>
    <t>0.0021917931735515</t>
  </si>
  <si>
    <t>0.9918445944786072</t>
  </si>
  <si>
    <t>0.9261683821678162</t>
  </si>
  <si>
    <t>163</t>
  </si>
  <si>
    <t>23308</t>
  </si>
  <si>
    <t>0.0040317331440746</t>
  </si>
  <si>
    <t>0.0454178676009178</t>
  </si>
  <si>
    <t>0.8550834655761719</t>
  </si>
  <si>
    <t>0.6435034275054932</t>
  </si>
  <si>
    <t>0.9357753992080688</t>
  </si>
  <si>
    <t>0.0074471738189458</t>
  </si>
  <si>
    <t>0.0294867549091577</t>
  </si>
  <si>
    <t>0.2361068427562714</t>
  </si>
  <si>
    <t>0.982549786567688</t>
  </si>
  <si>
    <t>0.0410181283950805</t>
  </si>
  <si>
    <t>0.0501069724559783</t>
  </si>
  <si>
    <t>0.0016134468605741</t>
  </si>
  <si>
    <t>0.0021072279196232</t>
  </si>
  <si>
    <t>0.8664066195487976</t>
  </si>
  <si>
    <t>0.9397649765014648</t>
  </si>
  <si>
    <t>0.0585338845849037</t>
  </si>
  <si>
    <t>0.9645160436630248</t>
  </si>
  <si>
    <t>164</t>
  </si>
  <si>
    <t>23494</t>
  </si>
  <si>
    <t>0.0036324991378933</t>
  </si>
  <si>
    <t>0.990667164325714</t>
  </si>
  <si>
    <t>0.1146445423364639</t>
  </si>
  <si>
    <t>0.0869563296437263</t>
  </si>
  <si>
    <t>0.0038661095313727</t>
  </si>
  <si>
    <t>0.0137743409723043</t>
  </si>
  <si>
    <t>0.0066420785151422</t>
  </si>
  <si>
    <t>0.9961919784545898</t>
  </si>
  <si>
    <t>0.2997505664825439</t>
  </si>
  <si>
    <t>0.0130355479195714</t>
  </si>
  <si>
    <t>0.0233179442584514</t>
  </si>
  <si>
    <t>0.0162103157490491</t>
  </si>
  <si>
    <t>0.1824065297842026</t>
  </si>
  <si>
    <t>0.0020225082989782</t>
  </si>
  <si>
    <t>0.0023191848304122</t>
  </si>
  <si>
    <t>0.9887518286705016</t>
  </si>
  <si>
    <t>0.9703652858734132</t>
  </si>
  <si>
    <t>165</t>
  </si>
  <si>
    <t>23517</t>
  </si>
  <si>
    <t>0.0443364754319191</t>
  </si>
  <si>
    <t>0.0997209250926971</t>
  </si>
  <si>
    <t>0.4753248989582062</t>
  </si>
  <si>
    <t>0.2145073860883713</t>
  </si>
  <si>
    <t>0.1160921901464462</t>
  </si>
  <si>
    <t>0.9829591512680054</t>
  </si>
  <si>
    <t>0.0123261865228414</t>
  </si>
  <si>
    <t>0.0029815982561558</t>
  </si>
  <si>
    <t>0.5809204578399658</t>
  </si>
  <si>
    <t>0.0414117313921451</t>
  </si>
  <si>
    <t>0.0094529287889599</t>
  </si>
  <si>
    <t>0.0016320467693731</t>
  </si>
  <si>
    <t>0.0021413930226117</t>
  </si>
  <si>
    <t>0.0424213632941246</t>
  </si>
  <si>
    <t>0.0043601128272712</t>
  </si>
  <si>
    <t>0.0629575550556182</t>
  </si>
  <si>
    <t>0.205200657248497</t>
  </si>
  <si>
    <t>166</t>
  </si>
  <si>
    <t>23522</t>
  </si>
  <si>
    <t>0.0085748536512255</t>
  </si>
  <si>
    <t>0.7504358291625977</t>
  </si>
  <si>
    <t>0.126486748456955</t>
  </si>
  <si>
    <t>0.015509151853621</t>
  </si>
  <si>
    <t>0.003886000951752</t>
  </si>
  <si>
    <t>0.0054665650241076</t>
  </si>
  <si>
    <t>0.0051258103922009</t>
  </si>
  <si>
    <t>0.4832083880901337</t>
  </si>
  <si>
    <t>0.9882859587669371</t>
  </si>
  <si>
    <t>0.0141395190730691</t>
  </si>
  <si>
    <t>0.7451649308204651</t>
  </si>
  <si>
    <t>0.0018684300594031</t>
  </si>
  <si>
    <t>0.0022924630902707</t>
  </si>
  <si>
    <t>0.0034898093435913</t>
  </si>
  <si>
    <t>0.0024969652295112</t>
  </si>
  <si>
    <t>0.9919388890266418</t>
  </si>
  <si>
    <t>0.1372828036546707</t>
  </si>
  <si>
    <t>167</t>
  </si>
  <si>
    <t>23725</t>
  </si>
  <si>
    <t>0.1573505997657776</t>
  </si>
  <si>
    <t>0.4322468340396881</t>
  </si>
  <si>
    <t>0.0937341898679733</t>
  </si>
  <si>
    <t>0.5496509075164795</t>
  </si>
  <si>
    <t>0.7357398867607117</t>
  </si>
  <si>
    <t>0.0038784495554864</t>
  </si>
  <si>
    <t>0.0242549255490303</t>
  </si>
  <si>
    <t>0.1546860933303833</t>
  </si>
  <si>
    <t>0.9884872436523438</t>
  </si>
  <si>
    <t>0.994396448135376</t>
  </si>
  <si>
    <t>0.0089331194758415</t>
  </si>
  <si>
    <t>0.0052738315425813</t>
  </si>
  <si>
    <t>0.0048364526592195</t>
  </si>
  <si>
    <t>0.2222511917352676</t>
  </si>
  <si>
    <t>0.0048757391050457</t>
  </si>
  <si>
    <t>0.9290000200271606</t>
  </si>
  <si>
    <t>0.5833948254585266</t>
  </si>
  <si>
    <t>168</t>
  </si>
  <si>
    <t>24301</t>
  </si>
  <si>
    <t>0.9703550934791564</t>
  </si>
  <si>
    <t>0.4695093333721161</t>
  </si>
  <si>
    <t>0.4219206571578979</t>
  </si>
  <si>
    <t>0.6773127913475037</t>
  </si>
  <si>
    <t>0.0267652124166488</t>
  </si>
  <si>
    <t>0.9230409264564514</t>
  </si>
  <si>
    <t>0.9373353719711304</t>
  </si>
  <si>
    <t>0.0027450688648968</t>
  </si>
  <si>
    <t>0.2714250683784485</t>
  </si>
  <si>
    <t>0.9943026304244996</t>
  </si>
  <si>
    <t>0.007151111960411</t>
  </si>
  <si>
    <t>0.0018495735712349</t>
  </si>
  <si>
    <t>0.0024069061037153</t>
  </si>
  <si>
    <t>0.0494822598993778</t>
  </si>
  <si>
    <t>0.002038334030658</t>
  </si>
  <si>
    <t>0.9791314601898192</t>
  </si>
  <si>
    <t>0.9151564836502076</t>
  </si>
  <si>
    <t>169</t>
  </si>
  <si>
    <t>24319</t>
  </si>
  <si>
    <t>0.0041056065820157</t>
  </si>
  <si>
    <t>0.003642494790256</t>
  </si>
  <si>
    <t>0.58829665184021</t>
  </si>
  <si>
    <t>0.7897782325744629</t>
  </si>
  <si>
    <t>0.003593151923269</t>
  </si>
  <si>
    <t>0.0740985572338104</t>
  </si>
  <si>
    <t>0.9886747002601624</t>
  </si>
  <si>
    <t>0.007840191014111</t>
  </si>
  <si>
    <t>0.0092620169743895</t>
  </si>
  <si>
    <t>0.6154376864433289</t>
  </si>
  <si>
    <t>0.0214223861694335</t>
  </si>
  <si>
    <t>0.0016968746203929</t>
  </si>
  <si>
    <t>0.0020698208827525</t>
  </si>
  <si>
    <t>0.1893557012081146</t>
  </si>
  <si>
    <t>0.0024554852861911</t>
  </si>
  <si>
    <t>0.0150027154013514</t>
  </si>
  <si>
    <t>0.1303335726261139</t>
  </si>
  <si>
    <t>170</t>
  </si>
  <si>
    <t>24875</t>
  </si>
  <si>
    <t>0.0034926279913634</t>
  </si>
  <si>
    <t>0.0917145684361457</t>
  </si>
  <si>
    <t>0.3164635002613068</t>
  </si>
  <si>
    <t>0.1006759852170944</t>
  </si>
  <si>
    <t>0.0822454541921615</t>
  </si>
  <si>
    <t>0.3786204755306244</t>
  </si>
  <si>
    <t>0.2745822668075562</t>
  </si>
  <si>
    <t>0.9924939870834352</t>
  </si>
  <si>
    <t>0.979194700717926</t>
  </si>
  <si>
    <t>0.0667695254087448</t>
  </si>
  <si>
    <t>0.9177543520927428</t>
  </si>
  <si>
    <t>0.1075740903615952</t>
  </si>
  <si>
    <t>0.1484460383653641</t>
  </si>
  <si>
    <t>0.0376128479838371</t>
  </si>
  <si>
    <t>0.0122010558843612</t>
  </si>
  <si>
    <t>0.0479276403784751</t>
  </si>
  <si>
    <t>0.5111509561538696</t>
  </si>
  <si>
    <t>171</t>
  </si>
  <si>
    <t>25106</t>
  </si>
  <si>
    <t>0.9942558407783508</t>
  </si>
  <si>
    <t>0.6664041876792908</t>
  </si>
  <si>
    <t>0.6791231632232666</t>
  </si>
  <si>
    <t>0.2775383591651917</t>
  </si>
  <si>
    <t>0.0065754312090575</t>
  </si>
  <si>
    <t>0.0024048129562288</t>
  </si>
  <si>
    <t>0.0054721776396036</t>
  </si>
  <si>
    <t>0.0029863121453672</t>
  </si>
  <si>
    <t>0.1602852195501328</t>
  </si>
  <si>
    <t>0.0154072530567646</t>
  </si>
  <si>
    <t>0.006963996682316</t>
  </si>
  <si>
    <t>0.0026673667598515</t>
  </si>
  <si>
    <t>0.0023190956562757</t>
  </si>
  <si>
    <t>0.0022798804566264</t>
  </si>
  <si>
    <t>0.0028193774633109</t>
  </si>
  <si>
    <t>0.990772008895874</t>
  </si>
  <si>
    <t>0.977832853794098</t>
  </si>
  <si>
    <t>172</t>
  </si>
  <si>
    <t>25222</t>
  </si>
  <si>
    <t>0.0038835650775581</t>
  </si>
  <si>
    <t>0.0035876042675226</t>
  </si>
  <si>
    <t>0.0257100518792867</t>
  </si>
  <si>
    <t>0.0314342118799686</t>
  </si>
  <si>
    <t>0.0050087487325072</t>
  </si>
  <si>
    <t>0.9971711039543152</t>
  </si>
  <si>
    <t>0.0114669147878885</t>
  </si>
  <si>
    <t>0.0035416691098362</t>
  </si>
  <si>
    <t>0.008928800933063</t>
  </si>
  <si>
    <t>0.1295920163393021</t>
  </si>
  <si>
    <t>0.798366367816925</t>
  </si>
  <si>
    <t>0.0018969851080328</t>
  </si>
  <si>
    <t>0.0020054709166288</t>
  </si>
  <si>
    <t>0.5188369154930115</t>
  </si>
  <si>
    <t>0.0021078614518046</t>
  </si>
  <si>
    <t>0.9382506012916564</t>
  </si>
  <si>
    <t>0.0108096655458211</t>
  </si>
  <si>
    <t>173</t>
  </si>
  <si>
    <t>25258</t>
  </si>
  <si>
    <t>0.0039452398195862</t>
  </si>
  <si>
    <t>0.0076399068348109</t>
  </si>
  <si>
    <t>0.0712030231952667</t>
  </si>
  <si>
    <t>0.0921109840273857</t>
  </si>
  <si>
    <t>0.987153708934784</t>
  </si>
  <si>
    <t>0.9954140186309814</t>
  </si>
  <si>
    <t>0.0107718259096145</t>
  </si>
  <si>
    <t>0.0030012563802301</t>
  </si>
  <si>
    <t>0.4399725496768951</t>
  </si>
  <si>
    <t>0.1417501866817474</t>
  </si>
  <si>
    <t>0.0064597465097904</t>
  </si>
  <si>
    <t>0.0017995095113292</t>
  </si>
  <si>
    <t>0.0021020921412855</t>
  </si>
  <si>
    <t>0.8881588578224182</t>
  </si>
  <si>
    <t>0.0020248291548341</t>
  </si>
  <si>
    <t>0.006563804578036</t>
  </si>
  <si>
    <t>0.1054118797183037</t>
  </si>
  <si>
    <t>174</t>
  </si>
  <si>
    <t>25461</t>
  </si>
  <si>
    <t>0.3609547317028046</t>
  </si>
  <si>
    <t>0.4287824034690857</t>
  </si>
  <si>
    <t>0.2442661076784134</t>
  </si>
  <si>
    <t>0.6625952124595642</t>
  </si>
  <si>
    <t>0.00369344628416</t>
  </si>
  <si>
    <t>0.0039108665660023</t>
  </si>
  <si>
    <t>0.7341591715812683</t>
  </si>
  <si>
    <t>0.0030411123298108</t>
  </si>
  <si>
    <t>0.7830165028572083</t>
  </si>
  <si>
    <t>0.845749020576477</t>
  </si>
  <si>
    <t>0.0213240906596183</t>
  </si>
  <si>
    <t>0.0016634761122986</t>
  </si>
  <si>
    <t>0.0021570657845586</t>
  </si>
  <si>
    <t>0.0068817762657999</t>
  </si>
  <si>
    <t>0.0028852617833763</t>
  </si>
  <si>
    <t>0.9904589653015136</t>
  </si>
  <si>
    <t>0.6907626390457153</t>
  </si>
  <si>
    <t>175</t>
  </si>
  <si>
    <t>25580</t>
  </si>
  <si>
    <t>0.0039491732604801</t>
  </si>
  <si>
    <t>0.3003374934196472</t>
  </si>
  <si>
    <t>0.8426331281661987</t>
  </si>
  <si>
    <t>0.3825542330741882</t>
  </si>
  <si>
    <t>0.8708209991455078</t>
  </si>
  <si>
    <t>0.0052014417015016</t>
  </si>
  <si>
    <t>0.7483556866645813</t>
  </si>
  <si>
    <t>0.0039487364701926</t>
  </si>
  <si>
    <t>0.9852445721626282</t>
  </si>
  <si>
    <t>0.0353919491171836</t>
  </si>
  <si>
    <t>0.6222350001335144</t>
  </si>
  <si>
    <t>0.0016218130476772</t>
  </si>
  <si>
    <t>0.0020030653104186</t>
  </si>
  <si>
    <t>0.1583638340234756</t>
  </si>
  <si>
    <t>0.001831455156207</t>
  </si>
  <si>
    <t>0.912112832069397</t>
  </si>
  <si>
    <t>0.479184091091156</t>
  </si>
  <si>
    <t>176</t>
  </si>
  <si>
    <t>25789</t>
  </si>
  <si>
    <t>0.4729925990104675</t>
  </si>
  <si>
    <t>0.1210750713944435</t>
  </si>
  <si>
    <t>0.979267954826355</t>
  </si>
  <si>
    <t>0.0126729244366288</t>
  </si>
  <si>
    <t>0.9939433932304382</t>
  </si>
  <si>
    <t>0.0041855736635625</t>
  </si>
  <si>
    <t>0.0067017995752394</t>
  </si>
  <si>
    <t>0.8755406141281128</t>
  </si>
  <si>
    <t>0.9658624529838562</t>
  </si>
  <si>
    <t>0.0120158838108182</t>
  </si>
  <si>
    <t>0.318289190530777</t>
  </si>
  <si>
    <t>0.0022407968062907</t>
  </si>
  <si>
    <t>0.0031409244984388</t>
  </si>
  <si>
    <t>0.0055916719138622</t>
  </si>
  <si>
    <t>0.0020103114657104</t>
  </si>
  <si>
    <t>0.0590192154049873</t>
  </si>
  <si>
    <t>0.1681984215974808</t>
  </si>
  <si>
    <t>177</t>
  </si>
  <si>
    <t>26032</t>
  </si>
  <si>
    <t>0.9948177933692932</t>
  </si>
  <si>
    <t>0.367771714925766</t>
  </si>
  <si>
    <t>0.0594086907804012</t>
  </si>
  <si>
    <t>0.0041521429084241</t>
  </si>
  <si>
    <t>0.0053155748173594</t>
  </si>
  <si>
    <t>0.0025046933442354</t>
  </si>
  <si>
    <t>0.0047775590792298</t>
  </si>
  <si>
    <t>0.0041051600128412</t>
  </si>
  <si>
    <t>0.950972020626068</t>
  </si>
  <si>
    <t>0.0323552452027797</t>
  </si>
  <si>
    <t>0.027515722438693</t>
  </si>
  <si>
    <t>0.0051087513566017</t>
  </si>
  <si>
    <t>0.0034055467694997</t>
  </si>
  <si>
    <t>0.0019651111215353</t>
  </si>
  <si>
    <t>0.0025131460279226</t>
  </si>
  <si>
    <t>0.1207771822810173</t>
  </si>
  <si>
    <t>0.2660562098026276</t>
  </si>
  <si>
    <t>178</t>
  </si>
  <si>
    <t>26188</t>
  </si>
  <si>
    <t>0.9950366616249084</t>
  </si>
  <si>
    <t>0.9269049167633056</t>
  </si>
  <si>
    <t>0.7544692158699036</t>
  </si>
  <si>
    <t>0.3643971085548401</t>
  </si>
  <si>
    <t>0.0258152782917022</t>
  </si>
  <si>
    <t>0.0025258497335016</t>
  </si>
  <si>
    <t>0.5206752419471741</t>
  </si>
  <si>
    <t>0.0040641422383487</t>
  </si>
  <si>
    <t>0.6021894812583923</t>
  </si>
  <si>
    <t>0.2284189611673355</t>
  </si>
  <si>
    <t>0.0045518185943365</t>
  </si>
  <si>
    <t>0.0059444298967719</t>
  </si>
  <si>
    <t>0.0026726829819381</t>
  </si>
  <si>
    <t>0.0038561085239052</t>
  </si>
  <si>
    <t>0.0020528680179268</t>
  </si>
  <si>
    <t>0.9653446078300476</t>
  </si>
  <si>
    <t>0.3417570888996124</t>
  </si>
  <si>
    <t>179</t>
  </si>
  <si>
    <t>27004</t>
  </si>
  <si>
    <t>0.0038879448547959</t>
  </si>
  <si>
    <t>0.0044992617331445</t>
  </si>
  <si>
    <t>0.200094148516655</t>
  </si>
  <si>
    <t>0.964316427707672</t>
  </si>
  <si>
    <t>0.0035426749382168</t>
  </si>
  <si>
    <t>0.0184264257550239</t>
  </si>
  <si>
    <t>0.3699645698070526</t>
  </si>
  <si>
    <t>0.0029067364521324</t>
  </si>
  <si>
    <t>0.0098810689523816</t>
  </si>
  <si>
    <t>0.9592427015304564</t>
  </si>
  <si>
    <t>0.3038209676742554</t>
  </si>
  <si>
    <t>0.001544463681057</t>
  </si>
  <si>
    <t>0.0020431352313607</t>
  </si>
  <si>
    <t>0.0162832420319318</t>
  </si>
  <si>
    <t>0.0022448962554335</t>
  </si>
  <si>
    <t>0.2134521454572678</t>
  </si>
  <si>
    <t>0.302187442779541</t>
  </si>
  <si>
    <t>180</t>
  </si>
  <si>
    <t>27236</t>
  </si>
  <si>
    <t>0.0039413049817085</t>
  </si>
  <si>
    <t>0.0752423554658889</t>
  </si>
  <si>
    <t>0.1302833557128906</t>
  </si>
  <si>
    <t>0.5907310843467712</t>
  </si>
  <si>
    <t>0.0037984647788107</t>
  </si>
  <si>
    <t>0.0281519945710897</t>
  </si>
  <si>
    <t>0.0114366700872778</t>
  </si>
  <si>
    <t>0.8900332450866699</t>
  </si>
  <si>
    <t>0.9710749983787536</t>
  </si>
  <si>
    <t>0.9553790092468262</t>
  </si>
  <si>
    <t>0.0101192481815815</t>
  </si>
  <si>
    <t>0.0024255623575299</t>
  </si>
  <si>
    <t>0.0021588904783129</t>
  </si>
  <si>
    <t>0.0218680202960968</t>
  </si>
  <si>
    <t>0.6377161741256714</t>
  </si>
  <si>
    <t>0.035108596086502</t>
  </si>
  <si>
    <t>0.7969068288803101</t>
  </si>
  <si>
    <t>181</t>
  </si>
  <si>
    <t>27365</t>
  </si>
  <si>
    <t>0.3575531244277954</t>
  </si>
  <si>
    <t>0.845178484916687</t>
  </si>
  <si>
    <t>0.4688010513782501</t>
  </si>
  <si>
    <t>0.0247459523379802</t>
  </si>
  <si>
    <t>0.7105897068977356</t>
  </si>
  <si>
    <t>0.0067086084745824</t>
  </si>
  <si>
    <t>0.0098068853840231</t>
  </si>
  <si>
    <t>0.4268457293510437</t>
  </si>
  <si>
    <t>0.8572174310684204</t>
  </si>
  <si>
    <t>0.2968256771564484</t>
  </si>
  <si>
    <t>0.0075816744938492</t>
  </si>
  <si>
    <t>0.0152549669146537</t>
  </si>
  <si>
    <t>0.012912867590785</t>
  </si>
  <si>
    <t>0.0179106760770082</t>
  </si>
  <si>
    <t>0.0110989604145288</t>
  </si>
  <si>
    <t>0.9912776947021484</t>
  </si>
  <si>
    <t>0.5152252912521362</t>
  </si>
  <si>
    <t>182</t>
  </si>
  <si>
    <t>27519</t>
  </si>
  <si>
    <t>0.9944981932640076</t>
  </si>
  <si>
    <t>0.5226722359657288</t>
  </si>
  <si>
    <t>0.0237794313579797</t>
  </si>
  <si>
    <t>0.0155664961785078</t>
  </si>
  <si>
    <t>0.0065592289902269</t>
  </si>
  <si>
    <t>0.0023585204035043</t>
  </si>
  <si>
    <t>0.0058344514109194</t>
  </si>
  <si>
    <t>0.0033103611785918</t>
  </si>
  <si>
    <t>0.3432330787181854</t>
  </si>
  <si>
    <t>0.1149464026093483</t>
  </si>
  <si>
    <t>0.0112607041373848</t>
  </si>
  <si>
    <t>0.0031540829222649</t>
  </si>
  <si>
    <t>0.0039319619536399</t>
  </si>
  <si>
    <t>0.0024499611463397</t>
  </si>
  <si>
    <t>0.0023295192513614</t>
  </si>
  <si>
    <t>0.1097202226519585</t>
  </si>
  <si>
    <t>0.0091859865933656</t>
  </si>
  <si>
    <t>183</t>
  </si>
  <si>
    <t>27581</t>
  </si>
  <si>
    <t>0.0036824010312557</t>
  </si>
  <si>
    <t>0.0136195737868547</t>
  </si>
  <si>
    <t>0.4993416368961334</t>
  </si>
  <si>
    <t>0.1326134353876114</t>
  </si>
  <si>
    <t>0.097795769572258</t>
  </si>
  <si>
    <t>0.0891036242246627</t>
  </si>
  <si>
    <t>0.9558025598526</t>
  </si>
  <si>
    <t>0.6810089945793152</t>
  </si>
  <si>
    <t>0.987679958343506</t>
  </si>
  <si>
    <t>0.151752695441246</t>
  </si>
  <si>
    <t>0.1240254640579224</t>
  </si>
  <si>
    <t>0.0019390021916478</t>
  </si>
  <si>
    <t>0.0699973404407501</t>
  </si>
  <si>
    <t>0.0617749281227588</t>
  </si>
  <si>
    <t>0.0281788576394319</t>
  </si>
  <si>
    <t>0.1022158190608025</t>
  </si>
  <si>
    <t>0.7639109492301941</t>
  </si>
  <si>
    <t>184</t>
  </si>
  <si>
    <t>27621</t>
  </si>
  <si>
    <t>0.0036687979009002</t>
  </si>
  <si>
    <t>0.7169159650802612</t>
  </si>
  <si>
    <t>0.197485163807869</t>
  </si>
  <si>
    <t>0.0106256734579801</t>
  </si>
  <si>
    <t>0.4230538904666901</t>
  </si>
  <si>
    <t>0.027067631483078</t>
  </si>
  <si>
    <t>0.0253083538264036</t>
  </si>
  <si>
    <t>0.983588933944702</t>
  </si>
  <si>
    <t>0.9722530245780944</t>
  </si>
  <si>
    <t>0.0182024780660867</t>
  </si>
  <si>
    <t>0.1147907897830009</t>
  </si>
  <si>
    <t>0.7322493195533752</t>
  </si>
  <si>
    <t>0.1217101216316223</t>
  </si>
  <si>
    <t>0.0175238847732543</t>
  </si>
  <si>
    <t>0.1166147738695145</t>
  </si>
  <si>
    <t>0.8005965352058411</t>
  </si>
  <si>
    <t>0.5111711025238037</t>
  </si>
  <si>
    <t>185</t>
  </si>
  <si>
    <t>27919</t>
  </si>
  <si>
    <t>0.0038753079716116</t>
  </si>
  <si>
    <t>0.2008785903453827</t>
  </si>
  <si>
    <t>0.170683741569519</t>
  </si>
  <si>
    <t>0.5023184418678284</t>
  </si>
  <si>
    <t>0.0056742192246019</t>
  </si>
  <si>
    <t>0.0046548671089112</t>
  </si>
  <si>
    <t>0.0853756591677665</t>
  </si>
  <si>
    <t>0.9162424206733704</t>
  </si>
  <si>
    <t>0.964797019958496</t>
  </si>
  <si>
    <t>0.9938124418258668</t>
  </si>
  <si>
    <t>0.0040743360295891</t>
  </si>
  <si>
    <t>0.2322842925786972</t>
  </si>
  <si>
    <t>0.0022015068680047</t>
  </si>
  <si>
    <t>0.0074805738404393</t>
  </si>
  <si>
    <t>0.0195917077362537</t>
  </si>
  <si>
    <t>0.9032107591629028</t>
  </si>
  <si>
    <t>0.9657750129699708</t>
  </si>
  <si>
    <t>186</t>
  </si>
  <si>
    <t>28023</t>
  </si>
  <si>
    <t>0.0038158858660608</t>
  </si>
  <si>
    <t>0.0578755885362625</t>
  </si>
  <si>
    <t>0.2954156994819641</t>
  </si>
  <si>
    <t>0.582102358341217</t>
  </si>
  <si>
    <t>0.0071030599065124</t>
  </si>
  <si>
    <t>0.5482782125473022</t>
  </si>
  <si>
    <t>0.8035488724708557</t>
  </si>
  <si>
    <t>0.128881499171257</t>
  </si>
  <si>
    <t>0.8389596343040466</t>
  </si>
  <si>
    <t>0.0167526975274086</t>
  </si>
  <si>
    <t>0.0131279537454247</t>
  </si>
  <si>
    <t>0.7344596982002258</t>
  </si>
  <si>
    <t>0.0202789902687072</t>
  </si>
  <si>
    <t>0.0056108902208507</t>
  </si>
  <si>
    <t>0.0020829669665545</t>
  </si>
  <si>
    <t>0.0548471584916114</t>
  </si>
  <si>
    <t>0.1704638004302979</t>
  </si>
  <si>
    <t>187</t>
  </si>
  <si>
    <t>28147</t>
  </si>
  <si>
    <t>0.0044201929122209</t>
  </si>
  <si>
    <t>0.7824472188949585</t>
  </si>
  <si>
    <t>0.3255376815795898</t>
  </si>
  <si>
    <t>0.0369413010776042</t>
  </si>
  <si>
    <t>0.9230175614356996</t>
  </si>
  <si>
    <t>0.0024132197722792</t>
  </si>
  <si>
    <t>0.0048481621779501</t>
  </si>
  <si>
    <t>0.2462335526943207</t>
  </si>
  <si>
    <t>0.9892402291297911</t>
  </si>
  <si>
    <t>0.0111803710460662</t>
  </si>
  <si>
    <t>0.6228273510932922</t>
  </si>
  <si>
    <t>0.0017523716669529</t>
  </si>
  <si>
    <t>0.0024821646511554</t>
  </si>
  <si>
    <t>0.0157500114291906</t>
  </si>
  <si>
    <t>0.0023362627252936</t>
  </si>
  <si>
    <t>0.5756216645240784</t>
  </si>
  <si>
    <t>0.968066930770874</t>
  </si>
  <si>
    <t>188</t>
  </si>
  <si>
    <t>28500</t>
  </si>
  <si>
    <t>0.0038531902246177</t>
  </si>
  <si>
    <t>0.1973484754562378</t>
  </si>
  <si>
    <t>0.0389956422150135</t>
  </si>
  <si>
    <t>0.0043505984358489</t>
  </si>
  <si>
    <t>0.0038195038214325</t>
  </si>
  <si>
    <t>0.0047685937024652</t>
  </si>
  <si>
    <t>0.0077908216044306</t>
  </si>
  <si>
    <t>0.9941182136535645</t>
  </si>
  <si>
    <t>0.8050065636634827</t>
  </si>
  <si>
    <t>0.1100325882434845</t>
  </si>
  <si>
    <t>0.0084554757922887</t>
  </si>
  <si>
    <t>0.0042498102411627</t>
  </si>
  <si>
    <t>0.0042855432257056</t>
  </si>
  <si>
    <t>0.0103073418140411</t>
  </si>
  <si>
    <t>0.0022011422552168</t>
  </si>
  <si>
    <t>0.1355143934488297</t>
  </si>
  <si>
    <t>0.5286942720413208</t>
  </si>
  <si>
    <t>189</t>
  </si>
  <si>
    <t>28601</t>
  </si>
  <si>
    <t>0.2885285019874573</t>
  </si>
  <si>
    <t>0.5703681707382202</t>
  </si>
  <si>
    <t>0.1007218882441521</t>
  </si>
  <si>
    <t>0.0172378569841384</t>
  </si>
  <si>
    <t>0.0732496455311775</t>
  </si>
  <si>
    <t>0.0032607412431389</t>
  </si>
  <si>
    <t>0.0203087497502565</t>
  </si>
  <si>
    <t>0.218025729060173</t>
  </si>
  <si>
    <t>0.8117229342460632</t>
  </si>
  <si>
    <t>0.6080290079116821</t>
  </si>
  <si>
    <t>0.0308335777372121</t>
  </si>
  <si>
    <t>0.0474136509001255</t>
  </si>
  <si>
    <t>0.0388030745089054</t>
  </si>
  <si>
    <t>0.0418500341475009</t>
  </si>
  <si>
    <t>0.003778928425163</t>
  </si>
  <si>
    <t>0.9919265508651732</t>
  </si>
  <si>
    <t>0.9413745999336244</t>
  </si>
  <si>
    <t>190</t>
  </si>
  <si>
    <t>29057</t>
  </si>
  <si>
    <t>0.0760793834924697</t>
  </si>
  <si>
    <t>0.0878384038805961</t>
  </si>
  <si>
    <t>0.5301169753074646</t>
  </si>
  <si>
    <t>0.0396465547382831</t>
  </si>
  <si>
    <t>0.0035614937078207</t>
  </si>
  <si>
    <t>0.7728964686393738</t>
  </si>
  <si>
    <t>0.0057851588353514</t>
  </si>
  <si>
    <t>0.9953948855400084</t>
  </si>
  <si>
    <t>0.8461219072341919</t>
  </si>
  <si>
    <t>0.0622957199811935</t>
  </si>
  <si>
    <t>0.1866553127765656</t>
  </si>
  <si>
    <t>0.2799780070781708</t>
  </si>
  <si>
    <t>0.7832956314086914</t>
  </si>
  <si>
    <t>0.0075901891104877</t>
  </si>
  <si>
    <t>0.0021968486253172</t>
  </si>
  <si>
    <t>0.8545393943786621</t>
  </si>
  <si>
    <t>0.491197943687439</t>
  </si>
  <si>
    <t>191</t>
  </si>
  <si>
    <t>29199</t>
  </si>
  <si>
    <t>0.1613274067640305</t>
  </si>
  <si>
    <t>0.7435148358345032</t>
  </si>
  <si>
    <t>0.0446359701454639</t>
  </si>
  <si>
    <t>0.0498167090117931</t>
  </si>
  <si>
    <t>0.2697030901908875</t>
  </si>
  <si>
    <t>0.0046281889081001</t>
  </si>
  <si>
    <t>0.0052980664186179</t>
  </si>
  <si>
    <t>0.0034584798850119</t>
  </si>
  <si>
    <t>0.9884414672851562</t>
  </si>
  <si>
    <t>0.1078340038657188</t>
  </si>
  <si>
    <t>0.00839838758111</t>
  </si>
  <si>
    <t>0.0018894036766141</t>
  </si>
  <si>
    <t>0.0023216886911541</t>
  </si>
  <si>
    <t>0.0094550726935267</t>
  </si>
  <si>
    <t>0.0030143831390887</t>
  </si>
  <si>
    <t>0.9913568496704102</t>
  </si>
  <si>
    <t>0.5317348837852478</t>
  </si>
  <si>
    <t>192</t>
  </si>
  <si>
    <t>29236</t>
  </si>
  <si>
    <t>0.9947421550750732</t>
  </si>
  <si>
    <t>0.9763805866241456</t>
  </si>
  <si>
    <t>0.0985226556658744</t>
  </si>
  <si>
    <t>0.0043899365700781</t>
  </si>
  <si>
    <t>0.0046774116344749</t>
  </si>
  <si>
    <t>0.0035988972522318</t>
  </si>
  <si>
    <t>0.0062866634689271</t>
  </si>
  <si>
    <t>0.8995642066001892</t>
  </si>
  <si>
    <t>0.4324560761451721</t>
  </si>
  <si>
    <t>0.1283303648233414</t>
  </si>
  <si>
    <t>0.0534162856638431</t>
  </si>
  <si>
    <t>0.5543695688247681</t>
  </si>
  <si>
    <t>0.1903407722711563</t>
  </si>
  <si>
    <t>0.0041703511960804</t>
  </si>
  <si>
    <t>0.0025911233387887</t>
  </si>
  <si>
    <t>0.9561423659324646</t>
  </si>
  <si>
    <t>0.1355325132608414</t>
  </si>
  <si>
    <t>193</t>
  </si>
  <si>
    <t>29349</t>
  </si>
  <si>
    <t>0.1052812114357948</t>
  </si>
  <si>
    <t>0.212865486741066</t>
  </si>
  <si>
    <t>0.1420503556728363</t>
  </si>
  <si>
    <t>0.0103947967290878</t>
  </si>
  <si>
    <t>0.0036754084285348</t>
  </si>
  <si>
    <t>0.0034211445599794</t>
  </si>
  <si>
    <t>0.0091360993683338</t>
  </si>
  <si>
    <t>0.1398047357797623</t>
  </si>
  <si>
    <t>0.2494480311870575</t>
  </si>
  <si>
    <t>0.073340319097042</t>
  </si>
  <si>
    <t>0.0288408026099205</t>
  </si>
  <si>
    <t>0.105848915874958</t>
  </si>
  <si>
    <t>0.9959371089935304</t>
  </si>
  <si>
    <t>0.0062693562358617</t>
  </si>
  <si>
    <t>0.0024479632265865</t>
  </si>
  <si>
    <t>0.9916800856590272</t>
  </si>
  <si>
    <t>0.8922958374023438</t>
  </si>
  <si>
    <t>194</t>
  </si>
  <si>
    <t>29653</t>
  </si>
  <si>
    <t>0.994684636592865</t>
  </si>
  <si>
    <t>0.9925870299339294</t>
  </si>
  <si>
    <t>0.1034585386514664</t>
  </si>
  <si>
    <t>0.0047841886989772</t>
  </si>
  <si>
    <t>0.0236450303345918</t>
  </si>
  <si>
    <t>0.0027207757811993</t>
  </si>
  <si>
    <t>0.0066570392809808</t>
  </si>
  <si>
    <t>0.0031374609097838</t>
  </si>
  <si>
    <t>0.3288090229034424</t>
  </si>
  <si>
    <t>0.0576200671494007</t>
  </si>
  <si>
    <t>0.0073807202279567</t>
  </si>
  <si>
    <t>0.0118410969153046</t>
  </si>
  <si>
    <t>0.0081754233688116</t>
  </si>
  <si>
    <t>0.002808797173202</t>
  </si>
  <si>
    <t>0.0021123406477272</t>
  </si>
  <si>
    <t>0.991486132144928</t>
  </si>
  <si>
    <t>0.1679577529430389</t>
  </si>
  <si>
    <t>195</t>
  </si>
  <si>
    <t>29861</t>
  </si>
  <si>
    <t>0.003893403802067</t>
  </si>
  <si>
    <t>0.0667951852083206</t>
  </si>
  <si>
    <t>0.4755707681179047</t>
  </si>
  <si>
    <t>0.2668904364109039</t>
  </si>
  <si>
    <t>0.169736310839653</t>
  </si>
  <si>
    <t>0.0181438885629177</t>
  </si>
  <si>
    <t>0.99074125289917</t>
  </si>
  <si>
    <t>0.4290080964565277</t>
  </si>
  <si>
    <t>0.9889875054359436</t>
  </si>
  <si>
    <t>0.275909960269928</t>
  </si>
  <si>
    <t>0.0062526082620024</t>
  </si>
  <si>
    <t>0.0059077022597193</t>
  </si>
  <si>
    <t>0.0033455088268965</t>
  </si>
  <si>
    <t>0.0488693825900554</t>
  </si>
  <si>
    <t>0.0024226268287748</t>
  </si>
  <si>
    <t>0.050474215298891</t>
  </si>
  <si>
    <t>0.0097980918362736</t>
  </si>
  <si>
    <t>196</t>
  </si>
  <si>
    <t>29995</t>
  </si>
  <si>
    <t>0.0037547948304563</t>
  </si>
  <si>
    <t>0.0184525158256292</t>
  </si>
  <si>
    <t>0.0760780572891235</t>
  </si>
  <si>
    <t>0.1620157957077026</t>
  </si>
  <si>
    <t>0.020821938291192</t>
  </si>
  <si>
    <t>0.9974478483200072</t>
  </si>
  <si>
    <t>0.0146641302853822</t>
  </si>
  <si>
    <t>0.0029607291799038</t>
  </si>
  <si>
    <t>0.2278439253568649</t>
  </si>
  <si>
    <t>0.80711829662323</t>
  </si>
  <si>
    <t>0.0052731209434568</t>
  </si>
  <si>
    <t>0.0018008240731433</t>
  </si>
  <si>
    <t>0.0020250105299055</t>
  </si>
  <si>
    <t>0.1381774246692657</t>
  </si>
  <si>
    <t>0.0018394424114376</t>
  </si>
  <si>
    <t>0.0177767500281333</t>
  </si>
  <si>
    <t>0.0248209331184625</t>
  </si>
  <si>
    <t>197</t>
  </si>
  <si>
    <t>30076</t>
  </si>
  <si>
    <t>0.0036715269088745</t>
  </si>
  <si>
    <t>0.976932168006897</t>
  </si>
  <si>
    <t>0.2302916198968887</t>
  </si>
  <si>
    <t>0.1973909735679626</t>
  </si>
  <si>
    <t>0.0066019785590469</t>
  </si>
  <si>
    <t>0.0110040446743369</t>
  </si>
  <si>
    <t>0.0111936423927545</t>
  </si>
  <si>
    <t>0.9957923889160156</t>
  </si>
  <si>
    <t>0.97042715549469</t>
  </si>
  <si>
    <t>0.0962343662977218</t>
  </si>
  <si>
    <t>0.0149984881281852</t>
  </si>
  <si>
    <t>0.0461327992379665</t>
  </si>
  <si>
    <t>0.1983150839805603</t>
  </si>
  <si>
    <t>0.0146945398300886</t>
  </si>
  <si>
    <t>0.0022882430348545</t>
  </si>
  <si>
    <t>0.5878156423568726</t>
  </si>
  <si>
    <t>0.4911840856075287</t>
  </si>
  <si>
    <t>198</t>
  </si>
  <si>
    <t>30185</t>
  </si>
  <si>
    <t>0.0041418275795876</t>
  </si>
  <si>
    <t>0.0036260278429836</t>
  </si>
  <si>
    <t>0.9001502990722656</t>
  </si>
  <si>
    <t>0.9087427258491516</t>
  </si>
  <si>
    <t>0.0055743269622325</t>
  </si>
  <si>
    <t>0.0695074871182441</t>
  </si>
  <si>
    <t>0.9889196753501892</t>
  </si>
  <si>
    <t>0.1899156123399734</t>
  </si>
  <si>
    <t>0.7893444299697876</t>
  </si>
  <si>
    <t>0.0243665501475334</t>
  </si>
  <si>
    <t>0.0231549032032489</t>
  </si>
  <si>
    <t>0.0017548190662637</t>
  </si>
  <si>
    <t>0.0028399522416293</t>
  </si>
  <si>
    <t>0.0769399404525756</t>
  </si>
  <si>
    <t>0.0018450868083164</t>
  </si>
  <si>
    <t>0.0138123389333486</t>
  </si>
  <si>
    <t>0.0229035429656505</t>
  </si>
  <si>
    <t>199</t>
  </si>
  <si>
    <t>30192</t>
  </si>
  <si>
    <t>0.0100070917978882</t>
  </si>
  <si>
    <t>0.1125948876142502</t>
  </si>
  <si>
    <t>0.4463920891284943</t>
  </si>
  <si>
    <t>0.0039924997836351</t>
  </si>
  <si>
    <t>0.6515893340110779</t>
  </si>
  <si>
    <t>0.005422867834568</t>
  </si>
  <si>
    <t>0.0055761616677045</t>
  </si>
  <si>
    <t>0.9960569143295288</t>
  </si>
  <si>
    <t>0.8919340968132019</t>
  </si>
  <si>
    <t>0.2580247819423676</t>
  </si>
  <si>
    <t>0.8361557722091675</t>
  </si>
  <si>
    <t>0.00845193490386</t>
  </si>
  <si>
    <t>0.0048961644060909</t>
  </si>
  <si>
    <t>0.0025489754043519</t>
  </si>
  <si>
    <t>0.0020249777007848</t>
  </si>
  <si>
    <t>0.0388629883527755</t>
  </si>
  <si>
    <t>0.7493101358413696</t>
  </si>
  <si>
    <t>200</t>
  </si>
  <si>
    <t>30969</t>
  </si>
  <si>
    <t>0.994928240776062</t>
  </si>
  <si>
    <t>0.9833807945251464</t>
  </si>
  <si>
    <t>0.0284074340015649</t>
  </si>
  <si>
    <t>0.0056325932964682</t>
  </si>
  <si>
    <t>0.0036769832950085</t>
  </si>
  <si>
    <t>0.0235828794538974</t>
  </si>
  <si>
    <t>0.0069368504919111</t>
  </si>
  <si>
    <t>0.6067042946815491</t>
  </si>
  <si>
    <t>0.9570714831352234</t>
  </si>
  <si>
    <t>0.7932483553886414</t>
  </si>
  <si>
    <t>0.6513993740081787</t>
  </si>
  <si>
    <t>0.5088644623756409</t>
  </si>
  <si>
    <t>0.4307903349399567</t>
  </si>
  <si>
    <t>0.0021614404395222</t>
  </si>
  <si>
    <t>0.0021883838344365</t>
  </si>
  <si>
    <t>0.9555425643920898</t>
  </si>
  <si>
    <t>0.1703224927186966</t>
  </si>
  <si>
    <t>201</t>
  </si>
  <si>
    <t>30984</t>
  </si>
  <si>
    <t>0.0040294378995895</t>
  </si>
  <si>
    <t>0.8674596548080444</t>
  </si>
  <si>
    <t>0.1844536811113358</t>
  </si>
  <si>
    <t>0.1932285875082016</t>
  </si>
  <si>
    <t>0.0042273458093404</t>
  </si>
  <si>
    <t>0.0422300919890403</t>
  </si>
  <si>
    <t>0.0050860056653618</t>
  </si>
  <si>
    <t>0.0046088020317256</t>
  </si>
  <si>
    <t>0.9876258969306946</t>
  </si>
  <si>
    <t>0.072444200515747</t>
  </si>
  <si>
    <t>0.0090392110869288</t>
  </si>
  <si>
    <t>0.0037791421636939</t>
  </si>
  <si>
    <t>0.0022430410608649</t>
  </si>
  <si>
    <t>0.0026433002203702</t>
  </si>
  <si>
    <t>0.0022877184674143</t>
  </si>
  <si>
    <t>0.981165051460266</t>
  </si>
  <si>
    <t>0.8843015432357788</t>
  </si>
  <si>
    <t>202</t>
  </si>
  <si>
    <t>31128</t>
  </si>
  <si>
    <t>0.0039769359864294</t>
  </si>
  <si>
    <t>0.9758451581001282</t>
  </si>
  <si>
    <t>0.0650029480457305</t>
  </si>
  <si>
    <t>0.0728782340884208</t>
  </si>
  <si>
    <t>0.0531833134591579</t>
  </si>
  <si>
    <t>0.00252476031892</t>
  </si>
  <si>
    <t>0.0054165264591574</t>
  </si>
  <si>
    <t>0.6341492533683777</t>
  </si>
  <si>
    <t>0.988954782485962</t>
  </si>
  <si>
    <t>0.0143472095951438</t>
  </si>
  <si>
    <t>0.0047314646653831</t>
  </si>
  <si>
    <t>0.0290009528398513</t>
  </si>
  <si>
    <t>0.0039806552231311</t>
  </si>
  <si>
    <t>0.0022189705632627</t>
  </si>
  <si>
    <t>0.0019772611558437</t>
  </si>
  <si>
    <t>0.97856605052948</t>
  </si>
  <si>
    <t>0.9088169932365416</t>
  </si>
  <si>
    <t>203</t>
  </si>
  <si>
    <t>31626</t>
  </si>
  <si>
    <t>0.1567069292068481</t>
  </si>
  <si>
    <t>0.9816660284996032</t>
  </si>
  <si>
    <t>0.2595244646072388</t>
  </si>
  <si>
    <t>0.0042334604077041</t>
  </si>
  <si>
    <t>0.300382137298584</t>
  </si>
  <si>
    <t>0.0021939214784651</t>
  </si>
  <si>
    <t>0.0045184385962784</t>
  </si>
  <si>
    <t>0.5452520847320557</t>
  </si>
  <si>
    <t>0.9864497780799866</t>
  </si>
  <si>
    <t>0.0095845786854624</t>
  </si>
  <si>
    <t>0.5053490400314331</t>
  </si>
  <si>
    <t>0.0318977944552898</t>
  </si>
  <si>
    <t>0.9945184588432312</t>
  </si>
  <si>
    <t>0.0023067761212587</t>
  </si>
  <si>
    <t>0.0024264212697744</t>
  </si>
  <si>
    <t>0.0816631466150283</t>
  </si>
  <si>
    <t>0.975430190563202</t>
  </si>
  <si>
    <t>204</t>
  </si>
  <si>
    <t>31871</t>
  </si>
  <si>
    <t>0.0036465048324316</t>
  </si>
  <si>
    <t>0.2042274326086044</t>
  </si>
  <si>
    <t>0.0996801555156707</t>
  </si>
  <si>
    <t>0.8565700650215149</t>
  </si>
  <si>
    <t>0.0986091643571853</t>
  </si>
  <si>
    <t>0.9586184024810792</t>
  </si>
  <si>
    <t>0.698737621307373</t>
  </si>
  <si>
    <t>0.0784228295087814</t>
  </si>
  <si>
    <t>0.989024579524994</t>
  </si>
  <si>
    <t>0.0602999106049537</t>
  </si>
  <si>
    <t>0.0042529040947556</t>
  </si>
  <si>
    <t>0.0058239428326487</t>
  </si>
  <si>
    <t>0.0025072668213397</t>
  </si>
  <si>
    <t>0.0048439470119774</t>
  </si>
  <si>
    <t>0.0019282820867374</t>
  </si>
  <si>
    <t>0.0370991006493568</t>
  </si>
  <si>
    <t>0.4880421459674835</t>
  </si>
  <si>
    <t>205</t>
  </si>
  <si>
    <t>32176</t>
  </si>
  <si>
    <t>0.0039522540755569</t>
  </si>
  <si>
    <t>0.0604206249117851</t>
  </si>
  <si>
    <t>0.280400276184082</t>
  </si>
  <si>
    <t>0.0041768713854253</t>
  </si>
  <si>
    <t>0.0040683504194021</t>
  </si>
  <si>
    <t>0.0043564564548432</t>
  </si>
  <si>
    <t>0.0063069430179893</t>
  </si>
  <si>
    <t>0.1482732594013214</t>
  </si>
  <si>
    <t>0.7100867033004761</t>
  </si>
  <si>
    <t>0.0561328008770942</t>
  </si>
  <si>
    <t>0.9951849579811096</t>
  </si>
  <si>
    <t>0.004112422466278</t>
  </si>
  <si>
    <t>0.0037729805335402</t>
  </si>
  <si>
    <t>0.0070557962171733</t>
  </si>
  <si>
    <t>0.025336779654026</t>
  </si>
  <si>
    <t>0.0862066149711608</t>
  </si>
  <si>
    <t>0.7112821340560913</t>
  </si>
  <si>
    <t>206</t>
  </si>
  <si>
    <t>32549</t>
  </si>
  <si>
    <t>0.0033964284230023</t>
  </si>
  <si>
    <t>0.0053154863417148</t>
  </si>
  <si>
    <t>0.0451769977807998</t>
  </si>
  <si>
    <t>0.7628830075263977</t>
  </si>
  <si>
    <t>0.0085095604881644</t>
  </si>
  <si>
    <t>0.9949658513069152</t>
  </si>
  <si>
    <t>0.8252435922622681</t>
  </si>
  <si>
    <t>0.0028809178620576</t>
  </si>
  <si>
    <t>0.9769628047943116</t>
  </si>
  <si>
    <t>0.6726003885269165</t>
  </si>
  <si>
    <t>0.0146784614771604</t>
  </si>
  <si>
    <t>0.0084812883287668</t>
  </si>
  <si>
    <t>0.0022694156505167</t>
  </si>
  <si>
    <t>0.063256524503231</t>
  </si>
  <si>
    <t>0.0020696278661489</t>
  </si>
  <si>
    <t>0.012808377854526</t>
  </si>
  <si>
    <t>0.5339083671569824</t>
  </si>
  <si>
    <t>207</t>
  </si>
  <si>
    <t>32664</t>
  </si>
  <si>
    <t>0.0036506601609289</t>
  </si>
  <si>
    <t>0.281117707490921</t>
  </si>
  <si>
    <t>0.9780930280685424</t>
  </si>
  <si>
    <t>0.9858680367469788</t>
  </si>
  <si>
    <t>0.0176809225231409</t>
  </si>
  <si>
    <t>0.061981663107872</t>
  </si>
  <si>
    <t>0.0284263975918293</t>
  </si>
  <si>
    <t>0.0138886254280805</t>
  </si>
  <si>
    <t>0.8414025902748108</t>
  </si>
  <si>
    <t>0.0110512170940637</t>
  </si>
  <si>
    <t>0.0078902002424001</t>
  </si>
  <si>
    <t>0.0016372154932469</t>
  </si>
  <si>
    <t>0.0020957812666893</t>
  </si>
  <si>
    <t>0.0038990799803286</t>
  </si>
  <si>
    <t>0.0020829271525144</t>
  </si>
  <si>
    <t>0.9354516863822936</t>
  </si>
  <si>
    <t>0.9833358526229858</t>
  </si>
  <si>
    <t>208</t>
  </si>
  <si>
    <t>32741</t>
  </si>
  <si>
    <t>0.0041359905153512</t>
  </si>
  <si>
    <t>0.99406898021698</t>
  </si>
  <si>
    <t>0.053550262004137</t>
  </si>
  <si>
    <t>0.0064030201174318</t>
  </si>
  <si>
    <t>0.0035098535008728</t>
  </si>
  <si>
    <t>0.002671597758308</t>
  </si>
  <si>
    <t>0.0068259066902101</t>
  </si>
  <si>
    <t>0.8526825904846191</t>
  </si>
  <si>
    <t>0.9632880687713624</t>
  </si>
  <si>
    <t>0.0125861465930938</t>
  </si>
  <si>
    <t>0.0297046862542629</t>
  </si>
  <si>
    <t>0.0288404878228902</t>
  </si>
  <si>
    <t>0.0048601794987916</t>
  </si>
  <si>
    <t>0.0025619806256145</t>
  </si>
  <si>
    <t>0.0024308606516569</t>
  </si>
  <si>
    <t>0.965051293373108</t>
  </si>
  <si>
    <t>0.9372478127479552</t>
  </si>
  <si>
    <t>209</t>
  </si>
  <si>
    <t>32792</t>
  </si>
  <si>
    <t>0.6619669198989868</t>
  </si>
  <si>
    <t>0.8452157378196716</t>
  </si>
  <si>
    <t>0.0916753485798835</t>
  </si>
  <si>
    <t>0.2455087900161743</t>
  </si>
  <si>
    <t>0.3340593874454498</t>
  </si>
  <si>
    <t>0.0026588924229145</t>
  </si>
  <si>
    <t>0.0052516125142574</t>
  </si>
  <si>
    <t>0.4373150169849396</t>
  </si>
  <si>
    <t>0.2142210900783539</t>
  </si>
  <si>
    <t>0.0107774576172232</t>
  </si>
  <si>
    <t>0.5920709371566772</t>
  </si>
  <si>
    <t>0.0182552598416805</t>
  </si>
  <si>
    <t>0.1818331480026245</t>
  </si>
  <si>
    <t>0.0030425495933741</t>
  </si>
  <si>
    <t>0.0028510657139122</t>
  </si>
  <si>
    <t>0.2960512340068817</t>
  </si>
  <si>
    <t>210</t>
  </si>
  <si>
    <t>32931</t>
  </si>
  <si>
    <t>0.0112601844593882</t>
  </si>
  <si>
    <t>0.556626558303833</t>
  </si>
  <si>
    <t>0.1520696878433228</t>
  </si>
  <si>
    <t>0.0146724414080381</t>
  </si>
  <si>
    <t>0.0036496175453066</t>
  </si>
  <si>
    <t>0.1453261971473694</t>
  </si>
  <si>
    <t>0.0063137779943645</t>
  </si>
  <si>
    <t>0.1472884714603424</t>
  </si>
  <si>
    <t>0.989173412322998</t>
  </si>
  <si>
    <t>0.0243923254311084</t>
  </si>
  <si>
    <t>0.0033531251829117</t>
  </si>
  <si>
    <t>0.3179186284542084</t>
  </si>
  <si>
    <t>0.0028050120454281</t>
  </si>
  <si>
    <t>0.0070593557320535</t>
  </si>
  <si>
    <t>0.0019108933629468</t>
  </si>
  <si>
    <t>0.9917282462120056</t>
  </si>
  <si>
    <t>0.977804720401764</t>
  </si>
  <si>
    <t>211</t>
  </si>
  <si>
    <t>33148</t>
  </si>
  <si>
    <t>0.9943062663078308</t>
  </si>
  <si>
    <t>0.3896123468875885</t>
  </si>
  <si>
    <t>0.0493008717894554</t>
  </si>
  <si>
    <t>0.0046805627644062</t>
  </si>
  <si>
    <t>0.067713052034378</t>
  </si>
  <si>
    <t>0.0060710245743393</t>
  </si>
  <si>
    <t>0.0055058132857084</t>
  </si>
  <si>
    <t>0.0042591406963765</t>
  </si>
  <si>
    <t>0.66114342212677</t>
  </si>
  <si>
    <t>0.2925856709480286</t>
  </si>
  <si>
    <t>0.0040637445636093</t>
  </si>
  <si>
    <t>0.0050280531868338</t>
  </si>
  <si>
    <t>0.0131815122440457</t>
  </si>
  <si>
    <t>0.0047794366255402</t>
  </si>
  <si>
    <t>0.0023183687590062</t>
  </si>
  <si>
    <t>0.9917933344841005</t>
  </si>
  <si>
    <t>0.4762763679027557</t>
  </si>
  <si>
    <t>212</t>
  </si>
  <si>
    <t>33176</t>
  </si>
  <si>
    <t>0.3562891781330109</t>
  </si>
  <si>
    <t>0.0148692307993769</t>
  </si>
  <si>
    <t>0.4513458907604218</t>
  </si>
  <si>
    <t>0.5817512273788452</t>
  </si>
  <si>
    <t>0.3789746165275574</t>
  </si>
  <si>
    <t>0.034644991159439</t>
  </si>
  <si>
    <t>0.9719351530075072</t>
  </si>
  <si>
    <t>0.0030557925347238</t>
  </si>
  <si>
    <t>0.5444499254226685</t>
  </si>
  <si>
    <t>0.9885551333427428</t>
  </si>
  <si>
    <t>0.0127804260700941</t>
  </si>
  <si>
    <t>0.0017588170012459</t>
  </si>
  <si>
    <t>0.0020354860462248</t>
  </si>
  <si>
    <t>0.0275506861507892</t>
  </si>
  <si>
    <t>0.0021922439336776</t>
  </si>
  <si>
    <t>0.0739345625042915</t>
  </si>
  <si>
    <t>0.2538280487060547</t>
  </si>
  <si>
    <t>213</t>
  </si>
  <si>
    <t>33666</t>
  </si>
  <si>
    <t>0.0037119793705642</t>
  </si>
  <si>
    <t>0.0562386363744735</t>
  </si>
  <si>
    <t>0.2008609622716904</t>
  </si>
  <si>
    <t>0.2856251895427704</t>
  </si>
  <si>
    <t>0.0073463339358568</t>
  </si>
  <si>
    <t>0.0036024749279022</t>
  </si>
  <si>
    <t>0.0123907029628753</t>
  </si>
  <si>
    <t>0.754187285900116</t>
  </si>
  <si>
    <t>0.8122167587280273</t>
  </si>
  <si>
    <t>0.0217765849083662</t>
  </si>
  <si>
    <t>0.1404453068971634</t>
  </si>
  <si>
    <t>0.9631810784339904</t>
  </si>
  <si>
    <t>0.0047902110964059</t>
  </si>
  <si>
    <t>0.0056518255732953</t>
  </si>
  <si>
    <t>0.002643164480105</t>
  </si>
  <si>
    <t>0.4652558565139771</t>
  </si>
  <si>
    <t>0.9698893427848816</t>
  </si>
  <si>
    <t>214</t>
  </si>
  <si>
    <t>33889</t>
  </si>
  <si>
    <t>0.0040319166146218</t>
  </si>
  <si>
    <t>0.1061527356505394</t>
  </si>
  <si>
    <t>0.9859901666641236</t>
  </si>
  <si>
    <t>0.420204758644104</t>
  </si>
  <si>
    <t>0.9836865067481996</t>
  </si>
  <si>
    <t>0.005220950115472</t>
  </si>
  <si>
    <t>0.9176820516586304</t>
  </si>
  <si>
    <t>0.0028837039135396</t>
  </si>
  <si>
    <t>0.9415094256401062</t>
  </si>
  <si>
    <t>0.1134137362241745</t>
  </si>
  <si>
    <t>0.0057088783942162</t>
  </si>
  <si>
    <t>0.0017879520310088</t>
  </si>
  <si>
    <t>0.0020342932548373</t>
  </si>
  <si>
    <t>0.0085345366969704</t>
  </si>
  <si>
    <t>0.5328124761581421</t>
  </si>
  <si>
    <t>0.0344710946083068</t>
  </si>
  <si>
    <t>0.6153267621994019</t>
  </si>
  <si>
    <t>215</t>
  </si>
  <si>
    <t>33915</t>
  </si>
  <si>
    <t>0.032508049160242</t>
  </si>
  <si>
    <t>0.9956894516944884</t>
  </si>
  <si>
    <t>0.7197524309158325</t>
  </si>
  <si>
    <t>0.004376757889986</t>
  </si>
  <si>
    <t>0.0035485024563968</t>
  </si>
  <si>
    <t>0.0028284383006393</t>
  </si>
  <si>
    <t>0.0054800985381007</t>
  </si>
  <si>
    <t>0.4785734713077545</t>
  </si>
  <si>
    <t>0.941311776638031</t>
  </si>
  <si>
    <t>0.0132817598059773</t>
  </si>
  <si>
    <t>0.8036901354789734</t>
  </si>
  <si>
    <t>0.5773187279701233</t>
  </si>
  <si>
    <t>0.0177816469222307</t>
  </si>
  <si>
    <t>0.0028292397037148</t>
  </si>
  <si>
    <t>0.0021412533242255</t>
  </si>
  <si>
    <t>0.0176299139857292</t>
  </si>
  <si>
    <t>0.3826539516448975</t>
  </si>
  <si>
    <t>216</t>
  </si>
  <si>
    <t>34388</t>
  </si>
  <si>
    <t>0.0206610597670078</t>
  </si>
  <si>
    <t>0.8502699136734009</t>
  </si>
  <si>
    <t>0.7418588995933533</t>
  </si>
  <si>
    <t>0.0141498651355505</t>
  </si>
  <si>
    <t>0.5637637972831726</t>
  </si>
  <si>
    <t>0.0034208339639008</t>
  </si>
  <si>
    <t>0.0067486357875168</t>
  </si>
  <si>
    <t>0.9946228265762328</t>
  </si>
  <si>
    <t>0.3376097977161407</t>
  </si>
  <si>
    <t>0.0187498200684785</t>
  </si>
  <si>
    <t>0.0058305859565734</t>
  </si>
  <si>
    <t>0.0226358715444803</t>
  </si>
  <si>
    <t>0.0375643670558929</t>
  </si>
  <si>
    <t>0.0032945072744041</t>
  </si>
  <si>
    <t>0.0019170265877619</t>
  </si>
  <si>
    <t>0.0455984883010387</t>
  </si>
  <si>
    <t>0.1373811513185501</t>
  </si>
  <si>
    <t>217</t>
  </si>
  <si>
    <t>34496</t>
  </si>
  <si>
    <t>0.9949042797088624</t>
  </si>
  <si>
    <t>0.0191416200250387</t>
  </si>
  <si>
    <t>0.990193009376526</t>
  </si>
  <si>
    <t>0.4493038952350616</t>
  </si>
  <si>
    <t>0.9825902581214904</t>
  </si>
  <si>
    <t>0.7852599620819092</t>
  </si>
  <si>
    <t>0.5533068776130676</t>
  </si>
  <si>
    <t>0.0029195758979767</t>
  </si>
  <si>
    <t>0.9211409687995912</t>
  </si>
  <si>
    <t>0.9827399253845216</t>
  </si>
  <si>
    <t>0.0034818355925381</t>
  </si>
  <si>
    <t>0.001850341213867</t>
  </si>
  <si>
    <t>0.0020740367472171</t>
  </si>
  <si>
    <t>0.0085826646536588</t>
  </si>
  <si>
    <t>0.0021003463771194</t>
  </si>
  <si>
    <t>0.9716618061065674</t>
  </si>
  <si>
    <t>0.9809374213218688</t>
  </si>
  <si>
    <t>218</t>
  </si>
  <si>
    <t>35329</t>
  </si>
  <si>
    <t>0.0037739987019449</t>
  </si>
  <si>
    <t>0.1111428141593933</t>
  </si>
  <si>
    <t>0.1502722203731537</t>
  </si>
  <si>
    <t>0.0273765958845615</t>
  </si>
  <si>
    <t>0.9601377248764038</t>
  </si>
  <si>
    <t>0.0277321618050336</t>
  </si>
  <si>
    <t>0.0088235326111316</t>
  </si>
  <si>
    <t>0.995840847492218</t>
  </si>
  <si>
    <t>0.9384503960609436</t>
  </si>
  <si>
    <t>0.0163159947842359</t>
  </si>
  <si>
    <t>0.5363344550132751</t>
  </si>
  <si>
    <t>0.4341970086097717</t>
  </si>
  <si>
    <t>0.0325368009507656</t>
  </si>
  <si>
    <t>0.0071505876258015</t>
  </si>
  <si>
    <t>0.0031231273896992</t>
  </si>
  <si>
    <t>0.0942254513502121</t>
  </si>
  <si>
    <t>0.0359706431627273</t>
  </si>
  <si>
    <t>219</t>
  </si>
  <si>
    <t>35839</t>
  </si>
  <si>
    <t>0.0038410164415836</t>
  </si>
  <si>
    <t>0.0035024748649448</t>
  </si>
  <si>
    <t>0.926880657672882</t>
  </si>
  <si>
    <t>0.0342799052596092</t>
  </si>
  <si>
    <t>0.8093323111534119</t>
  </si>
  <si>
    <t>0.1460399478673935</t>
  </si>
  <si>
    <t>0.7365326285362244</t>
  </si>
  <si>
    <t>0.2195076048374176</t>
  </si>
  <si>
    <t>0.6820954084396362</t>
  </si>
  <si>
    <t>0.0070667187683284</t>
  </si>
  <si>
    <t>0.0042777471244335</t>
  </si>
  <si>
    <t>0.0019179371884092</t>
  </si>
  <si>
    <t>0.0023989882320165</t>
  </si>
  <si>
    <t>0.0971041694283485</t>
  </si>
  <si>
    <t>0.0020313514396548</t>
  </si>
  <si>
    <t>0.9197625517845154</t>
  </si>
  <si>
    <t>0.1234341412782669</t>
  </si>
  <si>
    <t>220</t>
  </si>
  <si>
    <t>35848</t>
  </si>
  <si>
    <t>0.0077334563247859</t>
  </si>
  <si>
    <t>0.0033656365703791</t>
  </si>
  <si>
    <t>0.803450882434845</t>
  </si>
  <si>
    <t>0.5080847144126892</t>
  </si>
  <si>
    <t>0.003802515566349</t>
  </si>
  <si>
    <t>0.0036355063784867</t>
  </si>
  <si>
    <t>0.3375172019004822</t>
  </si>
  <si>
    <t>0.0031714283395558</t>
  </si>
  <si>
    <t>0.1004958748817444</t>
  </si>
  <si>
    <t>0.0081778280436992</t>
  </si>
  <si>
    <t>0.0082910964265465</t>
  </si>
  <si>
    <t>0.0016918941400945</t>
  </si>
  <si>
    <t>0.0020752341952174</t>
  </si>
  <si>
    <t>0.996942698955536</t>
  </si>
  <si>
    <t>0.0020802468061447</t>
  </si>
  <si>
    <t>0.1207187548279762</t>
  </si>
  <si>
    <t>0.8349905610084534</t>
  </si>
  <si>
    <t>221</t>
  </si>
  <si>
    <t>36255</t>
  </si>
  <si>
    <t>0.4144654273986816</t>
  </si>
  <si>
    <t>0.2228506356477737</t>
  </si>
  <si>
    <t>0.984931230545044</t>
  </si>
  <si>
    <t>0.0101552344858646</t>
  </si>
  <si>
    <t>0.8670271039009094</t>
  </si>
  <si>
    <t>0.0032326905056834</t>
  </si>
  <si>
    <t>0.0077667916193604</t>
  </si>
  <si>
    <t>0.360088437795639</t>
  </si>
  <si>
    <t>0.962130606174469</t>
  </si>
  <si>
    <t>0.0191034022718668</t>
  </si>
  <si>
    <t>0.0146578820422291</t>
  </si>
  <si>
    <t>0.0142008680850267</t>
  </si>
  <si>
    <t>0.0111550064757466</t>
  </si>
  <si>
    <t>0.0531154610216617</t>
  </si>
  <si>
    <t>0.0021115629933774</t>
  </si>
  <si>
    <t>0.8089395761489868</t>
  </si>
  <si>
    <t>0.1862169355154037</t>
  </si>
  <si>
    <t>222</t>
  </si>
  <si>
    <t>36310</t>
  </si>
  <si>
    <t>0.0039391661994159</t>
  </si>
  <si>
    <t>0.1666405946016312</t>
  </si>
  <si>
    <t>0.0546381883323192</t>
  </si>
  <si>
    <t>0.0378575436770916</t>
  </si>
  <si>
    <t>0.0036582420580089</t>
  </si>
  <si>
    <t>0.0052337944507598</t>
  </si>
  <si>
    <t>0.0079747838899493</t>
  </si>
  <si>
    <t>0.0306064151227474</t>
  </si>
  <si>
    <t>0.6925601363182068</t>
  </si>
  <si>
    <t>0.1087217703461647</t>
  </si>
  <si>
    <t>0.003338637528941</t>
  </si>
  <si>
    <t>0.911308228969574</t>
  </si>
  <si>
    <t>0.0035310306120663</t>
  </si>
  <si>
    <t>0.0020026727579534</t>
  </si>
  <si>
    <t>0.0019723854493349</t>
  </si>
  <si>
    <t>0.991960108280182</t>
  </si>
  <si>
    <t>0.9838393926620485</t>
  </si>
  <si>
    <t>223</t>
  </si>
  <si>
    <t>36407</t>
  </si>
  <si>
    <t>0.0043530822731554</t>
  </si>
  <si>
    <t>0.3534429669380188</t>
  </si>
  <si>
    <t>0.1236102357506752</t>
  </si>
  <si>
    <t>0.0038824824150651</t>
  </si>
  <si>
    <t>0.0035464174579828</t>
  </si>
  <si>
    <t>0.005520945880562</t>
  </si>
  <si>
    <t>0.0058507402427494</t>
  </si>
  <si>
    <t>0.9960651993751526</t>
  </si>
  <si>
    <t>0.7327008843421936</t>
  </si>
  <si>
    <t>0.011053442955017</t>
  </si>
  <si>
    <t>0.891376256942749</t>
  </si>
  <si>
    <t>0.786033034324646</t>
  </si>
  <si>
    <t>0.2361626327037811</t>
  </si>
  <si>
    <t>0.0035254298709332</t>
  </si>
  <si>
    <t>0.0023168658372014</t>
  </si>
  <si>
    <t>0.0422574505209922</t>
  </si>
  <si>
    <t>0.0129271214827895</t>
  </si>
  <si>
    <t>224</t>
  </si>
  <si>
    <t>37036</t>
  </si>
  <si>
    <t>0.3482477366924286</t>
  </si>
  <si>
    <t>0.087705910205841</t>
  </si>
  <si>
    <t>0.4571329057216644</t>
  </si>
  <si>
    <t>0.0043848259374499</t>
  </si>
  <si>
    <t>0.020747534930706</t>
  </si>
  <si>
    <t>0.0088008372113108</t>
  </si>
  <si>
    <t>0.0060830633156001</t>
  </si>
  <si>
    <t>0.0507167056202888</t>
  </si>
  <si>
    <t>0.0568471550941467</t>
  </si>
  <si>
    <t>0.0532740466296672</t>
  </si>
  <si>
    <t>0.0090797329321503</t>
  </si>
  <si>
    <t>0.9665465354919434</t>
  </si>
  <si>
    <t>0.0069785667583346</t>
  </si>
  <si>
    <t>0.0065022334456443</t>
  </si>
  <si>
    <t>0.0029104561544954</t>
  </si>
  <si>
    <t>0.1429072022438049</t>
  </si>
  <si>
    <t>0.0403509140014648</t>
  </si>
  <si>
    <t>225</t>
  </si>
  <si>
    <t>37840</t>
  </si>
  <si>
    <t>0.0041470765136182</t>
  </si>
  <si>
    <t>0.0063957199454307</t>
  </si>
  <si>
    <t>0.3879015445709229</t>
  </si>
  <si>
    <t>0.5113521814346313</t>
  </si>
  <si>
    <t>0.0035430218558758</t>
  </si>
  <si>
    <t>0.9829853177070618</t>
  </si>
  <si>
    <t>0.0086410278454422</t>
  </si>
  <si>
    <t>0.0034663474652916</t>
  </si>
  <si>
    <t>0.9233124256134032</t>
  </si>
  <si>
    <t>0.9044339656829834</t>
  </si>
  <si>
    <t>0.044079128652811</t>
  </si>
  <si>
    <t>0.0017234440892934</t>
  </si>
  <si>
    <t>0.0021345496643334</t>
  </si>
  <si>
    <t>0.0078690377995371</t>
  </si>
  <si>
    <t>0.0022206571884453</t>
  </si>
  <si>
    <t>0.9906355738639832</t>
  </si>
  <si>
    <t>0.4068093001842499</t>
  </si>
  <si>
    <t>226</t>
  </si>
  <si>
    <t>38147</t>
  </si>
  <si>
    <t>0.0038984667044132</t>
  </si>
  <si>
    <t>0.019595842808485</t>
  </si>
  <si>
    <t>0.2875557839870453</t>
  </si>
  <si>
    <t>0.888195276260376</t>
  </si>
  <si>
    <t>0.0081196073442697</t>
  </si>
  <si>
    <t>0.0648954957723617</t>
  </si>
  <si>
    <t>0.8369948863983154</t>
  </si>
  <si>
    <t>0.7982780933380127</t>
  </si>
  <si>
    <t>0.928092122077942</t>
  </si>
  <si>
    <t>0.0669246912002563</t>
  </si>
  <si>
    <t>0.0186828561127185</t>
  </si>
  <si>
    <t>0.0016226911684498</t>
  </si>
  <si>
    <t>0.0024211429990828</t>
  </si>
  <si>
    <t>0.0176858287304639</t>
  </si>
  <si>
    <t>0.0875066742300987</t>
  </si>
  <si>
    <t>0.9864904880523682</t>
  </si>
  <si>
    <t>0.9717883467674256</t>
  </si>
  <si>
    <t>227</t>
  </si>
  <si>
    <t>39047</t>
  </si>
  <si>
    <t>0.0037418759893625</t>
  </si>
  <si>
    <t>0.0060781734064221</t>
  </si>
  <si>
    <t>0.9793506264686584</t>
  </si>
  <si>
    <t>0.2087758928537369</t>
  </si>
  <si>
    <t>0.0034922945778816</t>
  </si>
  <si>
    <t>0.0042066797614097</t>
  </si>
  <si>
    <t>0.0065313326194882</t>
  </si>
  <si>
    <t>0.0030069008935242</t>
  </si>
  <si>
    <t>0.9894590377807616</t>
  </si>
  <si>
    <t>0.0262967199087142</t>
  </si>
  <si>
    <t>0.0975586175918579</t>
  </si>
  <si>
    <t>0.0015908563509583</t>
  </si>
  <si>
    <t>0.0019786958582699</t>
  </si>
  <si>
    <t>0.0201870910823345</t>
  </si>
  <si>
    <t>0.0046128137037158</t>
  </si>
  <si>
    <t>0.1459056884050369</t>
  </si>
  <si>
    <t>0.973063051700592</t>
  </si>
  <si>
    <t>228</t>
  </si>
  <si>
    <t>39353</t>
  </si>
  <si>
    <t>0.0037877815775573</t>
  </si>
  <si>
    <t>0.0715831816196441</t>
  </si>
  <si>
    <t>0.0320470742881298</t>
  </si>
  <si>
    <t>0.3483867943286896</t>
  </si>
  <si>
    <t>0.0043720728717744</t>
  </si>
  <si>
    <t>0.9407318830490112</t>
  </si>
  <si>
    <t>0.0364301651716232</t>
  </si>
  <si>
    <t>0.0029519151430577</t>
  </si>
  <si>
    <t>0.967121422290802</t>
  </si>
  <si>
    <t>0.9309539198875428</t>
  </si>
  <si>
    <t>0.9422276020050048</t>
  </si>
  <si>
    <t>0.0015508671058341</t>
  </si>
  <si>
    <t>0.0018456523539498</t>
  </si>
  <si>
    <t>0.0546652898192405</t>
  </si>
  <si>
    <t>0.0017237722640857</t>
  </si>
  <si>
    <t>0.2945155799388885</t>
  </si>
  <si>
    <t>0.7540388107299805</t>
  </si>
  <si>
    <t>229</t>
  </si>
  <si>
    <t>39598</t>
  </si>
  <si>
    <t>0.0037587301339954</t>
  </si>
  <si>
    <t>0.1049022078514099</t>
  </si>
  <si>
    <t>0.065136969089508</t>
  </si>
  <si>
    <t>0.0058244694955646</t>
  </si>
  <si>
    <t>0.0041133225895464</t>
  </si>
  <si>
    <t>0.0093063190579414</t>
  </si>
  <si>
    <t>0.0170917250216007</t>
  </si>
  <si>
    <t>0.9214577078819276</t>
  </si>
  <si>
    <t>0.8481258153915405</t>
  </si>
  <si>
    <t>0.0095214592292904</t>
  </si>
  <si>
    <t>0.9414692521095276</t>
  </si>
  <si>
    <t>0.1759242862462997</t>
  </si>
  <si>
    <t>0.009317104704678</t>
  </si>
  <si>
    <t>0.0070741269737482</t>
  </si>
  <si>
    <t>0.5776500701904297</t>
  </si>
  <si>
    <t>0.0169781781733036</t>
  </si>
  <si>
    <t>0.1132672429084778</t>
  </si>
  <si>
    <t>230</t>
  </si>
  <si>
    <t>39874</t>
  </si>
  <si>
    <t>0.7132602334022522</t>
  </si>
  <si>
    <t>0.8244007229804993</t>
  </si>
  <si>
    <t>0.2044718414545059</t>
  </si>
  <si>
    <t>0.0038763738702982</t>
  </si>
  <si>
    <t>0.0059308134950697</t>
  </si>
  <si>
    <t>0.0025039110332727</t>
  </si>
  <si>
    <t>0.0053183315321803</t>
  </si>
  <si>
    <t>0.5183639526367188</t>
  </si>
  <si>
    <t>0.6606908440589905</t>
  </si>
  <si>
    <t>0.0240276493132114</t>
  </si>
  <si>
    <t>0.6093454957008362</t>
  </si>
  <si>
    <t>0.9097443222999572</t>
  </si>
  <si>
    <t>0.902436137199402</t>
  </si>
  <si>
    <t>0.0030784809496253</t>
  </si>
  <si>
    <t>0.0024386784061789</t>
  </si>
  <si>
    <t>0.9859158992767334</t>
  </si>
  <si>
    <t>0.7480403184890747</t>
  </si>
  <si>
    <t>231</t>
  </si>
  <si>
    <t>39960</t>
  </si>
  <si>
    <t>0.9946956038475036</t>
  </si>
  <si>
    <t>0.135953426361084</t>
  </si>
  <si>
    <t>0.0344578549265861</t>
  </si>
  <si>
    <t>0.1504063308238983</t>
  </si>
  <si>
    <t>0.0037057297304272</t>
  </si>
  <si>
    <t>0.0054295612499117</t>
  </si>
  <si>
    <t>0.0196924768388271</t>
  </si>
  <si>
    <t>0.0044748457148671</t>
  </si>
  <si>
    <t>0.8156335949897766</t>
  </si>
  <si>
    <t>0.9717369675636292</t>
  </si>
  <si>
    <t>0.094507023692131</t>
  </si>
  <si>
    <t>0.5029175281524658</t>
  </si>
  <si>
    <t>0.0102119212970137</t>
  </si>
  <si>
    <t>0.0307542718946933</t>
  </si>
  <si>
    <t>0.7351090908050537</t>
  </si>
  <si>
    <t>0.5228643417358398</t>
  </si>
  <si>
    <t>0.3766923844814301</t>
  </si>
  <si>
    <t>232</t>
  </si>
  <si>
    <t>40103</t>
  </si>
  <si>
    <t>0.0038187198806554</t>
  </si>
  <si>
    <t>0.0072833378799259</t>
  </si>
  <si>
    <t>0.9802548289299012</t>
  </si>
  <si>
    <t>0.4827567934989929</t>
  </si>
  <si>
    <t>0.5781880021095276</t>
  </si>
  <si>
    <t>0.0547849759459495</t>
  </si>
  <si>
    <t>0.943072497844696</t>
  </si>
  <si>
    <t>0.368480771780014</t>
  </si>
  <si>
    <t>0.6902437210083008</t>
  </si>
  <si>
    <t>0.0102448249235749</t>
  </si>
  <si>
    <t>0.0114038689061999</t>
  </si>
  <si>
    <t>0.0015799122629687</t>
  </si>
  <si>
    <t>0.0025095003657042</t>
  </si>
  <si>
    <t>0.053078968077898</t>
  </si>
  <si>
    <t>0.0021384085994213</t>
  </si>
  <si>
    <t>0.0162192527204752</t>
  </si>
  <si>
    <t>0.1020558401942253</t>
  </si>
  <si>
    <t>233</t>
  </si>
  <si>
    <t>40688</t>
  </si>
  <si>
    <t>0.1073252409696579</t>
  </si>
  <si>
    <t>0.0034081127960234</t>
  </si>
  <si>
    <t>0.5550611615180969</t>
  </si>
  <si>
    <t>0.3497971892356873</t>
  </si>
  <si>
    <t>0.989613950252533</t>
  </si>
  <si>
    <t>0.0036931426730006</t>
  </si>
  <si>
    <t>0.5756192207336426</t>
  </si>
  <si>
    <t>0.0029162617865949</t>
  </si>
  <si>
    <t>0.9528367519378662</t>
  </si>
  <si>
    <t>0.990956723690033</t>
  </si>
  <si>
    <t>0.0102449562400579</t>
  </si>
  <si>
    <t>0.0019733121152967</t>
  </si>
  <si>
    <t>0.0020359037443995</t>
  </si>
  <si>
    <t>0.0377048067748546</t>
  </si>
  <si>
    <t>0.9008067846298218</t>
  </si>
  <si>
    <t>0.0448467805981636</t>
  </si>
  <si>
    <t>0.3467716574668884</t>
  </si>
  <si>
    <t>234</t>
  </si>
  <si>
    <t>40760</t>
  </si>
  <si>
    <t>0.9947091341018676</t>
  </si>
  <si>
    <t>0.7985196113586426</t>
  </si>
  <si>
    <t>0.1062766686081886</t>
  </si>
  <si>
    <t>0.1260776370763779</t>
  </si>
  <si>
    <t>0.0217558313161134</t>
  </si>
  <si>
    <t>0.0031593358144164</t>
  </si>
  <si>
    <t>0.7185115814208984</t>
  </si>
  <si>
    <t>0.5207985043525696</t>
  </si>
  <si>
    <t>0.9891878962516784</t>
  </si>
  <si>
    <t>0.9248771667480468</t>
  </si>
  <si>
    <t>0.0066437651403248</t>
  </si>
  <si>
    <t>0.0024158922024071</t>
  </si>
  <si>
    <t>0.0051655666902661</t>
  </si>
  <si>
    <t>0.0079277716577053</t>
  </si>
  <si>
    <t>0.0021985466592013</t>
  </si>
  <si>
    <t>0.978602409362793</t>
  </si>
  <si>
    <t>0.8604285717010498</t>
  </si>
  <si>
    <t>235</t>
  </si>
  <si>
    <t>41648</t>
  </si>
  <si>
    <t>0.99220871925354</t>
  </si>
  <si>
    <t>0.0070590246468782</t>
  </si>
  <si>
    <t>0.1331769078969955</t>
  </si>
  <si>
    <t>0.9042483568191528</t>
  </si>
  <si>
    <t>0.0042934520170092</t>
  </si>
  <si>
    <t>0.6348292231559753</t>
  </si>
  <si>
    <t>0.9912195801734924</t>
  </si>
  <si>
    <t>0.0038207503966987</t>
  </si>
  <si>
    <t>0.0096599562093615</t>
  </si>
  <si>
    <t>0.4714496731758118</t>
  </si>
  <si>
    <t>0.00915536750108</t>
  </si>
  <si>
    <t>0.001598248607479</t>
  </si>
  <si>
    <t>0.0020749459508806</t>
  </si>
  <si>
    <t>0.9580469131469728</t>
  </si>
  <si>
    <t>0.001906675286591</t>
  </si>
  <si>
    <t>0.0324192717671394</t>
  </si>
  <si>
    <t>0.0088443495333194</t>
  </si>
  <si>
    <t>236</t>
  </si>
  <si>
    <t>41678</t>
  </si>
  <si>
    <t>0.1120375469326973</t>
  </si>
  <si>
    <t>0.0465715639293193</t>
  </si>
  <si>
    <t>0.1899179667234421</t>
  </si>
  <si>
    <t>0.9244663715362548</t>
  </si>
  <si>
    <t>0.2627238035202026</t>
  </si>
  <si>
    <t>0.0067153321579098</t>
  </si>
  <si>
    <t>0.984384059906006</t>
  </si>
  <si>
    <t>0.9953246116638184</t>
  </si>
  <si>
    <t>0.6760492324829102</t>
  </si>
  <si>
    <t>0.0278437826782465</t>
  </si>
  <si>
    <t>0.0046280394308269</t>
  </si>
  <si>
    <t>0.0186226200312376</t>
  </si>
  <si>
    <t>0.0024237046018242</t>
  </si>
  <si>
    <t>0.0033773183822631</t>
  </si>
  <si>
    <t>0.0020589285995811</t>
  </si>
  <si>
    <t>0.0267232377082109</t>
  </si>
  <si>
    <t>0.7120656371116638</t>
  </si>
  <si>
    <t>0.7777777777777778</t>
  </si>
  <si>
    <t>0.1111111111111111</t>
  </si>
  <si>
    <t>1.0</t>
  </si>
  <si>
    <t>0.0</t>
  </si>
  <si>
    <t>0.5555555555555556</t>
  </si>
  <si>
    <t>812</t>
  </si>
  <si>
    <t>0.6404040404040404</t>
  </si>
  <si>
    <t>0.9444444444444444</t>
  </si>
  <si>
    <t>According to Qatar, natural gas products still face significant trade barriers, such as high tariffs. Some members expressed their support for reducing barriers to natural gas trade. Several participants in the initiative updated the CTE on the negotiations. The need to accommodate the concerns of participants with different development levels was highlighted.</t>
  </si>
  <si>
    <t>925</t>
  </si>
  <si>
    <t>0.8839103869653768</t>
  </si>
  <si>
    <t>0.7142857142857143</t>
  </si>
  <si>
    <t>882</t>
  </si>
  <si>
    <t>0.9555555555555556</t>
  </si>
  <si>
    <t>0.8571428571428571</t>
  </si>
  <si>
    <t>0.8918918918918919</t>
  </si>
  <si>
    <t>0.8666666666666667</t>
  </si>
  <si>
    <t>908</t>
  </si>
  <si>
    <t>0.870236869207003</t>
  </si>
  <si>
    <t>0.935483870967742</t>
  </si>
  <si>
    <t>0.6923076923076923</t>
  </si>
  <si>
    <t>0.961904761904762</t>
  </si>
  <si>
    <t>0.9230769230769232</t>
  </si>
  <si>
    <t>859</t>
  </si>
  <si>
    <t>0.7803108808290156</t>
  </si>
  <si>
    <t>0.9714285714285714</t>
  </si>
  <si>
    <t>0.8181818181818182</t>
  </si>
  <si>
    <t>0.8260869565217391</t>
  </si>
  <si>
    <t>913</t>
  </si>
  <si>
    <t>0.8766700924974307</t>
  </si>
  <si>
    <t>0.7333333333333333</t>
  </si>
  <si>
    <t>0.8461538461538461</t>
  </si>
  <si>
    <t>0.8888888888888888</t>
  </si>
  <si>
    <t>Label ada first 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</si>
</sst>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FFFFFF"/>
      <name val="Calibri"/>
    </font>
    <font>
      <sz val="11"/>
      <color rgb="FF000000"/>
      <name val="Calibri"/>
    </font>
    <font>
      <sz val="10"/>
      <color theme="1"/>
      <name val="Arial"/>
    </font>
    <font>
      <sz val="10"/>
      <color theme="1"/>
      <name val="Arial"/>
      <scheme val="minor"/>
    </font>
    <font>
      <sz val="10"/>
      <color rgb="FF000000"/>
      <name val="Arial"/>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11">
    <border>
      <left/>
      <right/>
      <top/>
      <bottom/>
      <diagonal/>
    </border>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A9D08E"/>
      </right>
      <top style="medium">
        <color rgb="FFCCCCCC"/>
      </top>
      <bottom style="medium">
        <color rgb="FFA9D08E"/>
      </bottom>
      <diagonal/>
    </border>
  </borders>
  <cellStyleXfs count="1">
    <xf numFmtId="0" fontId="0" fillId="0" borderId="0"/>
  </cellStyleXfs>
  <cellXfs count="36">
    <xf numFmtId="0" fontId="0" fillId="0" borderId="0" xfId="0"/>
    <xf numFmtId="0" fontId="1" fillId="2" borderId="1" xfId="0" applyFont="1" applyFill="1" applyBorder="1"/>
    <xf numFmtId="49" fontId="1" fillId="2" borderId="1" xfId="0" applyNumberFormat="1" applyFont="1" applyFill="1" applyBorder="1"/>
    <xf numFmtId="0" fontId="2" fillId="3" borderId="1" xfId="0" applyFont="1" applyFill="1" applyBorder="1"/>
    <xf numFmtId="0" fontId="2" fillId="3" borderId="1" xfId="0" applyFont="1" applyFill="1" applyBorder="1" applyAlignment="1">
      <alignment horizontal="right"/>
    </xf>
    <xf numFmtId="2" fontId="2" fillId="3" borderId="1" xfId="0" applyNumberFormat="1" applyFont="1" applyFill="1" applyBorder="1" applyAlignment="1">
      <alignment horizontal="right"/>
    </xf>
    <xf numFmtId="49" fontId="2" fillId="0" borderId="0" xfId="0" applyNumberFormat="1" applyFont="1"/>
    <xf numFmtId="49" fontId="3" fillId="0" borderId="0" xfId="0" applyNumberFormat="1" applyFont="1"/>
    <xf numFmtId="0" fontId="3" fillId="0" borderId="0" xfId="0" applyFont="1"/>
    <xf numFmtId="0" fontId="3" fillId="0" borderId="0" xfId="0" quotePrefix="1" applyFont="1"/>
    <xf numFmtId="0" fontId="2" fillId="0" borderId="0" xfId="0" applyFont="1"/>
    <xf numFmtId="0" fontId="2" fillId="0" borderId="0" xfId="0" applyFont="1" applyAlignment="1">
      <alignment horizontal="right"/>
    </xf>
    <xf numFmtId="2" fontId="2" fillId="0" borderId="0" xfId="0" applyNumberFormat="1" applyFont="1" applyAlignment="1">
      <alignment horizontal="right"/>
    </xf>
    <xf numFmtId="49" fontId="2" fillId="0" borderId="0" xfId="0" applyNumberFormat="1" applyFont="1" applyAlignment="1">
      <alignment horizontal="right"/>
    </xf>
    <xf numFmtId="0" fontId="2" fillId="3" borderId="2" xfId="0" applyFont="1" applyFill="1" applyBorder="1"/>
    <xf numFmtId="0" fontId="2" fillId="3" borderId="3" xfId="0" applyFont="1" applyFill="1" applyBorder="1"/>
    <xf numFmtId="0" fontId="2" fillId="3" borderId="3" xfId="0" applyFont="1" applyFill="1" applyBorder="1" applyAlignment="1">
      <alignment horizontal="right"/>
    </xf>
    <xf numFmtId="2" fontId="2" fillId="3" borderId="4" xfId="0" applyNumberFormat="1" applyFont="1" applyFill="1" applyBorder="1" applyAlignment="1">
      <alignment horizontal="right"/>
    </xf>
    <xf numFmtId="0" fontId="2" fillId="0" borderId="5" xfId="0" applyFont="1" applyBorder="1"/>
    <xf numFmtId="0" fontId="2" fillId="0" borderId="6" xfId="0" applyFont="1" applyBorder="1"/>
    <xf numFmtId="0" fontId="2" fillId="0" borderId="6" xfId="0" applyFont="1" applyBorder="1" applyAlignment="1">
      <alignment horizontal="right"/>
    </xf>
    <xf numFmtId="2" fontId="2" fillId="0" borderId="7" xfId="0" applyNumberFormat="1" applyFont="1" applyBorder="1" applyAlignment="1">
      <alignment horizontal="right"/>
    </xf>
    <xf numFmtId="49" fontId="2" fillId="3" borderId="4" xfId="0" applyNumberFormat="1" applyFont="1" applyFill="1" applyBorder="1" applyAlignment="1">
      <alignment horizontal="right"/>
    </xf>
    <xf numFmtId="0" fontId="4" fillId="0" borderId="0" xfId="0" applyFont="1"/>
    <xf numFmtId="0" fontId="4" fillId="0" borderId="0" xfId="0" applyFont="1" applyAlignment="1">
      <alignment horizontal="right"/>
    </xf>
    <xf numFmtId="49" fontId="3" fillId="0" borderId="0" xfId="0" applyNumberFormat="1" applyFont="1" applyAlignment="1">
      <alignment horizontal="right"/>
    </xf>
    <xf numFmtId="0" fontId="1" fillId="2" borderId="8" xfId="0" applyFont="1" applyFill="1" applyBorder="1" applyAlignment="1">
      <alignment wrapText="1"/>
    </xf>
    <xf numFmtId="0" fontId="2" fillId="3" borderId="8" xfId="0" applyFont="1" applyFill="1" applyBorder="1" applyAlignment="1">
      <alignment horizontal="right" wrapText="1"/>
    </xf>
    <xf numFmtId="0" fontId="2" fillId="0" borderId="8" xfId="0" applyFont="1" applyBorder="1" applyAlignment="1">
      <alignment wrapText="1"/>
    </xf>
    <xf numFmtId="0" fontId="5" fillId="0" borderId="8" xfId="0" applyFont="1" applyBorder="1" applyAlignment="1">
      <alignment wrapText="1"/>
    </xf>
    <xf numFmtId="0" fontId="5" fillId="0" borderId="8" xfId="0" applyFont="1" applyBorder="1" applyAlignment="1">
      <alignment horizontal="right" wrapText="1"/>
    </xf>
    <xf numFmtId="0" fontId="2" fillId="0" borderId="8" xfId="0" applyFont="1" applyBorder="1" applyAlignment="1">
      <alignment horizontal="right" wrapText="1"/>
    </xf>
    <xf numFmtId="0" fontId="2" fillId="3" borderId="9" xfId="0" applyFont="1" applyFill="1" applyBorder="1" applyAlignment="1">
      <alignment horizontal="right" wrapText="1"/>
    </xf>
    <xf numFmtId="0" fontId="2" fillId="0" borderId="9" xfId="0" applyFont="1" applyBorder="1" applyAlignment="1">
      <alignment horizontal="right" wrapText="1"/>
    </xf>
    <xf numFmtId="0" fontId="2" fillId="0" borderId="10" xfId="0" applyFont="1" applyBorder="1" applyAlignment="1">
      <alignment horizontal="right" wrapText="1"/>
    </xf>
    <xf numFmtId="0" fontId="2" fillId="3" borderId="10"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pane ySplit="1" topLeftCell="A89" activePane="bottomLeft" state="frozen"/>
      <selection pane="bottomLeft" activeCell="B3" sqref="B3"/>
    </sheetView>
  </sheetViews>
  <sheetFormatPr defaultColWidth="12.5703125" defaultRowHeight="15" customHeight="1" x14ac:dyDescent="0.2"/>
  <cols>
    <col min="1" max="1" width="53.85546875" customWidth="1"/>
    <col min="2" max="2" width="68.42578125" customWidth="1"/>
    <col min="3" max="3" width="33.28515625" customWidth="1"/>
    <col min="4" max="7" width="12.5703125" customWidth="1"/>
    <col min="16" max="17" width="12.5703125" hidden="1" customWidth="1"/>
    <col min="18" max="20" width="34.140625" hidden="1" customWidth="1"/>
    <col min="21" max="21" width="114.42578125" customWidth="1"/>
    <col min="22" max="22" width="14.85546875" customWidth="1"/>
  </cols>
  <sheetData>
    <row r="1" spans="1:23" ht="15.75" customHeight="1" x14ac:dyDescent="0.25">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 t="s">
        <v>15</v>
      </c>
      <c r="Q1" s="1" t="s">
        <v>16</v>
      </c>
      <c r="R1" s="2" t="s">
        <v>17</v>
      </c>
      <c r="S1" s="2" t="s">
        <v>18</v>
      </c>
      <c r="T1" s="2" t="s">
        <v>19</v>
      </c>
      <c r="U1" s="2" t="s">
        <v>20</v>
      </c>
      <c r="V1" s="1" t="s">
        <v>21</v>
      </c>
    </row>
    <row r="2" spans="1:23" ht="15.75" customHeight="1" x14ac:dyDescent="0.25">
      <c r="A2" s="3" t="s">
        <v>22</v>
      </c>
      <c r="B2" s="3" t="s">
        <v>23</v>
      </c>
      <c r="C2" s="3" t="s">
        <v>24</v>
      </c>
      <c r="D2" s="4">
        <v>3</v>
      </c>
      <c r="E2" s="4">
        <v>57</v>
      </c>
      <c r="F2" s="4">
        <v>925</v>
      </c>
      <c r="G2" s="5" t="s">
        <v>25</v>
      </c>
      <c r="H2" s="6" t="s">
        <v>26</v>
      </c>
      <c r="I2" s="7">
        <f ca="1">IFERROR(__xludf.DUMMYFUNCTION("split(H2,"","")"),3)</f>
        <v>3</v>
      </c>
      <c r="J2" s="8"/>
      <c r="K2" s="8"/>
      <c r="L2" s="6">
        <f t="shared" ref="L2:L238" ca="1" si="0">COUNTIF(I2, "="&amp;D2)</f>
        <v>1</v>
      </c>
      <c r="M2" s="9" t="s">
        <v>26</v>
      </c>
      <c r="N2" s="6">
        <f t="shared" ref="N2:N238" si="1">COUNTIF(M2, "="&amp;$D2)</f>
        <v>1</v>
      </c>
      <c r="O2" s="9" t="s">
        <v>26</v>
      </c>
      <c r="R2" s="6">
        <f t="shared" ref="R2:R238" si="2">COUNTIF(O2, "="&amp;$D2)</f>
        <v>1</v>
      </c>
      <c r="S2" s="6">
        <f t="shared" ref="S2:S238" ca="1" si="3">COUNTIF(I2:O2, "="&amp;D2)</f>
        <v>3</v>
      </c>
      <c r="T2" s="6" t="s">
        <v>27</v>
      </c>
      <c r="U2" s="6" t="s">
        <v>25</v>
      </c>
      <c r="V2" s="6"/>
    </row>
    <row r="3" spans="1:23" ht="15.75" customHeight="1" x14ac:dyDescent="0.25">
      <c r="A3" s="3" t="s">
        <v>28</v>
      </c>
      <c r="B3" s="3" t="s">
        <v>29</v>
      </c>
      <c r="C3" s="3" t="s">
        <v>30</v>
      </c>
      <c r="D3" s="4">
        <v>4</v>
      </c>
      <c r="E3" s="4">
        <v>3</v>
      </c>
      <c r="F3" s="4">
        <v>3</v>
      </c>
      <c r="G3" s="5" t="s">
        <v>25</v>
      </c>
      <c r="H3" s="7" t="s">
        <v>25</v>
      </c>
      <c r="I3" s="7">
        <f ca="1">IFERROR(__xludf.DUMMYFUNCTION("split(H3,"","")"),0)</f>
        <v>0</v>
      </c>
      <c r="J3" s="8"/>
      <c r="K3" s="8"/>
      <c r="L3" s="6">
        <f t="shared" ca="1" si="0"/>
        <v>0</v>
      </c>
      <c r="M3" s="9" t="s">
        <v>31</v>
      </c>
      <c r="N3" s="6">
        <f t="shared" si="1"/>
        <v>0</v>
      </c>
      <c r="O3" s="9" t="s">
        <v>32</v>
      </c>
      <c r="R3" s="6">
        <f t="shared" si="2"/>
        <v>1</v>
      </c>
      <c r="S3" s="6">
        <f t="shared" ca="1" si="3"/>
        <v>1</v>
      </c>
      <c r="T3" s="7"/>
      <c r="U3" s="6" t="s">
        <v>25</v>
      </c>
    </row>
    <row r="4" spans="1:23" ht="15.75" customHeight="1" x14ac:dyDescent="0.25">
      <c r="A4" s="10" t="s">
        <v>33</v>
      </c>
      <c r="B4" s="10" t="s">
        <v>34</v>
      </c>
      <c r="C4" s="10" t="s">
        <v>35</v>
      </c>
      <c r="D4" s="11">
        <v>4</v>
      </c>
      <c r="E4" s="11">
        <v>3</v>
      </c>
      <c r="F4" s="11">
        <v>3</v>
      </c>
      <c r="G4" s="12" t="s">
        <v>25</v>
      </c>
      <c r="H4" s="7" t="s">
        <v>32</v>
      </c>
      <c r="I4" s="7">
        <f ca="1">IFERROR(__xludf.DUMMYFUNCTION("split(H4,"","")"),4)</f>
        <v>4</v>
      </c>
      <c r="J4" s="8"/>
      <c r="K4" s="8"/>
      <c r="L4" s="6">
        <f t="shared" ca="1" si="0"/>
        <v>1</v>
      </c>
      <c r="M4" s="9" t="s">
        <v>36</v>
      </c>
      <c r="N4" s="6">
        <f t="shared" si="1"/>
        <v>0</v>
      </c>
      <c r="O4" s="9" t="s">
        <v>31</v>
      </c>
      <c r="R4" s="6">
        <f t="shared" si="2"/>
        <v>0</v>
      </c>
      <c r="S4" s="6">
        <f t="shared" ca="1" si="3"/>
        <v>1</v>
      </c>
      <c r="T4" s="7"/>
      <c r="U4" s="6" t="s">
        <v>25</v>
      </c>
    </row>
    <row r="5" spans="1:23" ht="15.75" customHeight="1" x14ac:dyDescent="0.25">
      <c r="A5" s="3" t="s">
        <v>37</v>
      </c>
      <c r="B5" s="3" t="s">
        <v>38</v>
      </c>
      <c r="C5" s="3" t="s">
        <v>39</v>
      </c>
      <c r="D5" s="4">
        <v>4</v>
      </c>
      <c r="E5" s="4">
        <v>2</v>
      </c>
      <c r="F5" s="4">
        <v>2</v>
      </c>
      <c r="G5" s="5" t="s">
        <v>25</v>
      </c>
      <c r="H5" s="7" t="s">
        <v>40</v>
      </c>
      <c r="I5" s="7">
        <f ca="1">IFERROR(__xludf.DUMMYFUNCTION("split(H5,"","")"),16)</f>
        <v>16</v>
      </c>
      <c r="J5" s="8">
        <f ca="1">IFERROR(__xludf.DUMMYFUNCTION("""COMPUTED_VALUE"""),4)</f>
        <v>4</v>
      </c>
      <c r="K5" s="8"/>
      <c r="L5" s="6">
        <f t="shared" ca="1" si="0"/>
        <v>0</v>
      </c>
      <c r="M5" s="9" t="s">
        <v>36</v>
      </c>
      <c r="N5" s="6">
        <f t="shared" si="1"/>
        <v>0</v>
      </c>
      <c r="O5" s="9" t="s">
        <v>32</v>
      </c>
      <c r="R5" s="6">
        <f t="shared" si="2"/>
        <v>1</v>
      </c>
      <c r="S5" s="6">
        <f t="shared" ca="1" si="3"/>
        <v>2</v>
      </c>
      <c r="T5" s="7"/>
      <c r="U5" s="6" t="s">
        <v>41</v>
      </c>
    </row>
    <row r="6" spans="1:23" ht="15" customHeight="1" x14ac:dyDescent="0.25">
      <c r="A6" s="10" t="s">
        <v>42</v>
      </c>
      <c r="B6" s="10" t="s">
        <v>43</v>
      </c>
      <c r="C6" s="10" t="s">
        <v>44</v>
      </c>
      <c r="D6" s="11">
        <v>4</v>
      </c>
      <c r="E6" s="11">
        <v>4</v>
      </c>
      <c r="F6" s="11">
        <v>4</v>
      </c>
      <c r="G6" s="12" t="s">
        <v>25</v>
      </c>
      <c r="H6" s="7" t="s">
        <v>32</v>
      </c>
      <c r="I6" s="7">
        <f ca="1">IFERROR(__xludf.DUMMYFUNCTION("split(H6,"","")"),4)</f>
        <v>4</v>
      </c>
      <c r="J6" s="8"/>
      <c r="K6" s="8"/>
      <c r="L6" s="6">
        <f t="shared" ca="1" si="0"/>
        <v>1</v>
      </c>
      <c r="M6" s="9" t="s">
        <v>45</v>
      </c>
      <c r="N6" s="6">
        <f t="shared" si="1"/>
        <v>0</v>
      </c>
      <c r="O6" s="9" t="s">
        <v>32</v>
      </c>
      <c r="R6" s="6">
        <f t="shared" si="2"/>
        <v>1</v>
      </c>
      <c r="S6" s="6">
        <f t="shared" ca="1" si="3"/>
        <v>2</v>
      </c>
      <c r="T6" s="7"/>
      <c r="U6" s="13" t="s">
        <v>25</v>
      </c>
    </row>
    <row r="7" spans="1:23" ht="15.75" customHeight="1" x14ac:dyDescent="0.25">
      <c r="A7" s="3" t="s">
        <v>46</v>
      </c>
      <c r="B7" s="3" t="s">
        <v>47</v>
      </c>
      <c r="C7" s="3" t="s">
        <v>48</v>
      </c>
      <c r="D7" s="4">
        <v>4</v>
      </c>
      <c r="E7" s="4">
        <v>2</v>
      </c>
      <c r="F7" s="4">
        <v>2</v>
      </c>
      <c r="G7" s="5" t="s">
        <v>25</v>
      </c>
      <c r="H7" s="7" t="s">
        <v>49</v>
      </c>
      <c r="I7" s="7">
        <f ca="1">IFERROR(__xludf.DUMMYFUNCTION("split(H7,"","")"),8)</f>
        <v>8</v>
      </c>
      <c r="J7" s="8">
        <f ca="1">IFERROR(__xludf.DUMMYFUNCTION("""COMPUTED_VALUE"""),4)</f>
        <v>4</v>
      </c>
      <c r="K7" s="8"/>
      <c r="L7" s="6">
        <f t="shared" ca="1" si="0"/>
        <v>0</v>
      </c>
      <c r="M7" s="9" t="s">
        <v>31</v>
      </c>
      <c r="N7" s="6">
        <f t="shared" si="1"/>
        <v>0</v>
      </c>
      <c r="O7" s="9" t="s">
        <v>31</v>
      </c>
      <c r="R7" s="6">
        <f t="shared" si="2"/>
        <v>0</v>
      </c>
      <c r="S7" s="6">
        <f t="shared" ca="1" si="3"/>
        <v>1</v>
      </c>
      <c r="T7" s="7"/>
      <c r="U7" s="13" t="s">
        <v>25</v>
      </c>
    </row>
    <row r="8" spans="1:23" ht="15.75" customHeight="1" x14ac:dyDescent="0.25">
      <c r="A8" s="3" t="s">
        <v>50</v>
      </c>
      <c r="B8" s="3" t="s">
        <v>51</v>
      </c>
      <c r="C8" s="3" t="s">
        <v>52</v>
      </c>
      <c r="D8" s="4">
        <v>9</v>
      </c>
      <c r="E8" s="4">
        <v>6</v>
      </c>
      <c r="F8" s="4">
        <v>6</v>
      </c>
      <c r="G8" s="5" t="s">
        <v>25</v>
      </c>
      <c r="H8" s="7" t="s">
        <v>25</v>
      </c>
      <c r="I8" s="7">
        <f ca="1">IFERROR(__xludf.DUMMYFUNCTION("split(H8,"","")"),0)</f>
        <v>0</v>
      </c>
      <c r="J8" s="8"/>
      <c r="K8" s="8"/>
      <c r="L8" s="6">
        <f t="shared" ca="1" si="0"/>
        <v>0</v>
      </c>
      <c r="M8" s="9" t="s">
        <v>53</v>
      </c>
      <c r="N8" s="6">
        <f t="shared" si="1"/>
        <v>0</v>
      </c>
      <c r="O8" s="9" t="s">
        <v>54</v>
      </c>
      <c r="R8" s="6">
        <f t="shared" si="2"/>
        <v>1</v>
      </c>
      <c r="S8" s="6">
        <f t="shared" ca="1" si="3"/>
        <v>1</v>
      </c>
      <c r="T8" s="7"/>
      <c r="U8" s="6" t="s">
        <v>55</v>
      </c>
    </row>
    <row r="9" spans="1:23" ht="15.75" customHeight="1" x14ac:dyDescent="0.25">
      <c r="A9" s="10" t="s">
        <v>56</v>
      </c>
      <c r="B9" s="10" t="s">
        <v>57</v>
      </c>
      <c r="C9" s="10" t="s">
        <v>58</v>
      </c>
      <c r="D9" s="11">
        <v>10</v>
      </c>
      <c r="E9" s="11">
        <v>5</v>
      </c>
      <c r="F9" s="11">
        <v>5</v>
      </c>
      <c r="G9" s="12" t="s">
        <v>25</v>
      </c>
      <c r="H9" s="7" t="s">
        <v>25</v>
      </c>
      <c r="I9" s="7">
        <f ca="1">IFERROR(__xludf.DUMMYFUNCTION("split(H9,"","")"),0)</f>
        <v>0</v>
      </c>
      <c r="J9" s="8"/>
      <c r="K9" s="8"/>
      <c r="L9" s="6">
        <f t="shared" ca="1" si="0"/>
        <v>0</v>
      </c>
      <c r="M9" s="9" t="s">
        <v>53</v>
      </c>
      <c r="N9" s="6">
        <f t="shared" si="1"/>
        <v>0</v>
      </c>
      <c r="O9" s="9" t="s">
        <v>59</v>
      </c>
      <c r="R9" s="6">
        <f t="shared" si="2"/>
        <v>0</v>
      </c>
      <c r="S9" s="6">
        <f t="shared" ca="1" si="3"/>
        <v>0</v>
      </c>
      <c r="T9" s="7"/>
      <c r="U9" s="6" t="s">
        <v>25</v>
      </c>
    </row>
    <row r="10" spans="1:23" ht="15.75" customHeight="1" x14ac:dyDescent="0.25">
      <c r="A10" s="3" t="s">
        <v>60</v>
      </c>
      <c r="B10" s="3" t="s">
        <v>61</v>
      </c>
      <c r="C10" s="3" t="s">
        <v>62</v>
      </c>
      <c r="D10" s="4">
        <v>5</v>
      </c>
      <c r="E10" s="4">
        <v>6</v>
      </c>
      <c r="F10" s="4">
        <v>6</v>
      </c>
      <c r="G10" s="5" t="s">
        <v>25</v>
      </c>
      <c r="H10" s="7" t="s">
        <v>63</v>
      </c>
      <c r="I10" s="7">
        <f ca="1">IFERROR(__xludf.DUMMYFUNCTION("split(H10,"","")"),8)</f>
        <v>8</v>
      </c>
      <c r="J10" s="8">
        <f ca="1">IFERROR(__xludf.DUMMYFUNCTION("""COMPUTED_VALUE"""),10)</f>
        <v>10</v>
      </c>
      <c r="K10" s="8"/>
      <c r="L10" s="6">
        <f t="shared" ca="1" si="0"/>
        <v>0</v>
      </c>
      <c r="M10" s="9" t="s">
        <v>45</v>
      </c>
      <c r="N10" s="6">
        <f t="shared" si="1"/>
        <v>0</v>
      </c>
      <c r="O10" s="9" t="s">
        <v>64</v>
      </c>
      <c r="R10" s="6">
        <f t="shared" si="2"/>
        <v>1</v>
      </c>
      <c r="S10" s="6">
        <f t="shared" ca="1" si="3"/>
        <v>1</v>
      </c>
      <c r="T10" s="7"/>
      <c r="U10" s="6" t="s">
        <v>65</v>
      </c>
    </row>
    <row r="11" spans="1:23" ht="15.75" customHeight="1" x14ac:dyDescent="0.25">
      <c r="A11" s="10" t="s">
        <v>66</v>
      </c>
      <c r="B11" s="10" t="s">
        <v>67</v>
      </c>
      <c r="C11" s="10" t="s">
        <v>68</v>
      </c>
      <c r="D11" s="11">
        <v>1</v>
      </c>
      <c r="E11" s="11">
        <v>4</v>
      </c>
      <c r="F11" s="11">
        <v>4</v>
      </c>
      <c r="G11" s="12" t="s">
        <v>25</v>
      </c>
      <c r="H11" s="7" t="s">
        <v>31</v>
      </c>
      <c r="I11" s="7">
        <f ca="1">IFERROR(__xludf.DUMMYFUNCTION("split(H11,"","")"),8)</f>
        <v>8</v>
      </c>
      <c r="J11" s="8"/>
      <c r="K11" s="8"/>
      <c r="L11" s="6">
        <f t="shared" ca="1" si="0"/>
        <v>0</v>
      </c>
      <c r="M11" s="9" t="s">
        <v>59</v>
      </c>
      <c r="N11" s="6">
        <f t="shared" si="1"/>
        <v>1</v>
      </c>
      <c r="O11" s="9" t="s">
        <v>59</v>
      </c>
      <c r="R11" s="6">
        <f t="shared" si="2"/>
        <v>1</v>
      </c>
      <c r="S11" s="6">
        <f t="shared" ca="1" si="3"/>
        <v>3</v>
      </c>
      <c r="T11" s="7"/>
      <c r="U11" s="6" t="s">
        <v>69</v>
      </c>
    </row>
    <row r="12" spans="1:23" ht="15.75" customHeight="1" x14ac:dyDescent="0.25">
      <c r="A12" s="3" t="s">
        <v>70</v>
      </c>
      <c r="B12" s="3" t="s">
        <v>71</v>
      </c>
      <c r="C12" s="3" t="s">
        <v>72</v>
      </c>
      <c r="D12" s="4">
        <v>11</v>
      </c>
      <c r="E12" s="4">
        <v>5</v>
      </c>
      <c r="F12" s="4">
        <v>5</v>
      </c>
      <c r="G12" s="5" t="s">
        <v>25</v>
      </c>
      <c r="H12" s="7" t="s">
        <v>73</v>
      </c>
      <c r="I12" s="7">
        <f ca="1">IFERROR(__xludf.DUMMYFUNCTION("split(H12,"","")"),7)</f>
        <v>7</v>
      </c>
      <c r="J12" s="8"/>
      <c r="K12" s="8"/>
      <c r="L12" s="6">
        <f t="shared" ca="1" si="0"/>
        <v>0</v>
      </c>
      <c r="M12" s="9" t="s">
        <v>74</v>
      </c>
      <c r="N12" s="6">
        <f t="shared" si="1"/>
        <v>0</v>
      </c>
      <c r="O12" s="9" t="s">
        <v>75</v>
      </c>
      <c r="R12" s="6">
        <f t="shared" si="2"/>
        <v>1</v>
      </c>
      <c r="S12" s="6">
        <f t="shared" ca="1" si="3"/>
        <v>1</v>
      </c>
      <c r="T12" s="7"/>
      <c r="U12" s="13" t="s">
        <v>25</v>
      </c>
    </row>
    <row r="13" spans="1:23" ht="15.75" customHeight="1" x14ac:dyDescent="0.25">
      <c r="A13" s="3" t="s">
        <v>76</v>
      </c>
      <c r="B13" s="3" t="s">
        <v>77</v>
      </c>
      <c r="C13" s="3" t="s">
        <v>78</v>
      </c>
      <c r="D13" s="4">
        <v>1</v>
      </c>
      <c r="E13" s="4">
        <v>4</v>
      </c>
      <c r="F13" s="4">
        <v>4</v>
      </c>
      <c r="G13" s="5" t="s">
        <v>25</v>
      </c>
      <c r="H13" s="7" t="s">
        <v>31</v>
      </c>
      <c r="I13" s="7">
        <f ca="1">IFERROR(__xludf.DUMMYFUNCTION("split(H13,"","")"),8)</f>
        <v>8</v>
      </c>
      <c r="J13" s="8"/>
      <c r="K13" s="8"/>
      <c r="L13" s="6">
        <f t="shared" ca="1" si="0"/>
        <v>0</v>
      </c>
      <c r="M13" s="9" t="s">
        <v>36</v>
      </c>
      <c r="N13" s="6">
        <f t="shared" si="1"/>
        <v>0</v>
      </c>
      <c r="O13" s="9" t="s">
        <v>74</v>
      </c>
      <c r="R13" s="6">
        <f t="shared" si="2"/>
        <v>0</v>
      </c>
      <c r="S13" s="6">
        <f t="shared" ca="1" si="3"/>
        <v>0</v>
      </c>
      <c r="T13" s="7"/>
      <c r="U13" s="13" t="s">
        <v>25</v>
      </c>
    </row>
    <row r="14" spans="1:23" ht="15.75" customHeight="1" x14ac:dyDescent="0.25">
      <c r="A14" s="10" t="s">
        <v>79</v>
      </c>
      <c r="B14" s="10" t="s">
        <v>80</v>
      </c>
      <c r="C14" s="10" t="s">
        <v>81</v>
      </c>
      <c r="D14" s="11">
        <v>1</v>
      </c>
      <c r="E14" s="11">
        <v>3</v>
      </c>
      <c r="F14" s="11">
        <v>3</v>
      </c>
      <c r="G14" s="12" t="s">
        <v>25</v>
      </c>
      <c r="H14" s="7" t="s">
        <v>82</v>
      </c>
      <c r="I14" s="7">
        <f ca="1">IFERROR(__xludf.DUMMYFUNCTION("split(H14,"","")"),10)</f>
        <v>10</v>
      </c>
      <c r="J14" s="8">
        <f ca="1">IFERROR(__xludf.DUMMYFUNCTION("""COMPUTED_VALUE"""),1)</f>
        <v>1</v>
      </c>
      <c r="K14" s="8"/>
      <c r="L14" s="6">
        <f t="shared" ca="1" si="0"/>
        <v>0</v>
      </c>
      <c r="M14" s="9" t="s">
        <v>31</v>
      </c>
      <c r="N14" s="6">
        <f t="shared" si="1"/>
        <v>0</v>
      </c>
      <c r="O14" s="9" t="s">
        <v>45</v>
      </c>
      <c r="R14" s="6">
        <f t="shared" si="2"/>
        <v>0</v>
      </c>
      <c r="S14" s="6">
        <f t="shared" ca="1" si="3"/>
        <v>1</v>
      </c>
      <c r="T14" s="7"/>
      <c r="U14" s="13" t="s">
        <v>25</v>
      </c>
    </row>
    <row r="15" spans="1:23" ht="15.75" customHeight="1" x14ac:dyDescent="0.25">
      <c r="A15" s="3" t="s">
        <v>83</v>
      </c>
      <c r="B15" s="3" t="s">
        <v>84</v>
      </c>
      <c r="C15" s="3" t="s">
        <v>85</v>
      </c>
      <c r="D15" s="4">
        <v>5</v>
      </c>
      <c r="E15" s="4">
        <v>5</v>
      </c>
      <c r="F15" s="4">
        <v>5</v>
      </c>
      <c r="G15" s="5" t="s">
        <v>25</v>
      </c>
      <c r="H15" s="7" t="s">
        <v>32</v>
      </c>
      <c r="I15" s="7">
        <f ca="1">IFERROR(__xludf.DUMMYFUNCTION("split(H15,"","")"),4)</f>
        <v>4</v>
      </c>
      <c r="J15" s="8"/>
      <c r="K15" s="8"/>
      <c r="L15" s="6">
        <f t="shared" ca="1" si="0"/>
        <v>0</v>
      </c>
      <c r="M15" s="9" t="s">
        <v>26</v>
      </c>
      <c r="N15" s="6">
        <f t="shared" si="1"/>
        <v>0</v>
      </c>
      <c r="O15" s="9" t="s">
        <v>26</v>
      </c>
      <c r="R15" s="6">
        <f t="shared" si="2"/>
        <v>0</v>
      </c>
      <c r="S15" s="6">
        <f t="shared" ca="1" si="3"/>
        <v>0</v>
      </c>
      <c r="T15" s="7"/>
      <c r="U15" s="13" t="s">
        <v>25</v>
      </c>
    </row>
    <row r="16" spans="1:23" ht="15.75" customHeight="1" x14ac:dyDescent="0.25">
      <c r="A16" s="3" t="s">
        <v>86</v>
      </c>
      <c r="B16" s="3" t="s">
        <v>87</v>
      </c>
      <c r="C16" s="3" t="s">
        <v>88</v>
      </c>
      <c r="D16" s="4">
        <v>1</v>
      </c>
      <c r="E16" s="4">
        <v>5</v>
      </c>
      <c r="F16" s="4">
        <v>5</v>
      </c>
      <c r="G16" s="5" t="s">
        <v>25</v>
      </c>
      <c r="H16" s="7" t="s">
        <v>89</v>
      </c>
      <c r="I16" s="7">
        <f ca="1">IFERROR(__xludf.DUMMYFUNCTION("split(H16,"","")"),10)</f>
        <v>10</v>
      </c>
      <c r="J16" s="8">
        <f ca="1">IFERROR(__xludf.DUMMYFUNCTION("""COMPUTED_VALUE"""),8)</f>
        <v>8</v>
      </c>
      <c r="K16" s="8">
        <f ca="1">IFERROR(__xludf.DUMMYFUNCTION("""COMPUTED_VALUE"""),1)</f>
        <v>1</v>
      </c>
      <c r="L16" s="6">
        <f t="shared" ca="1" si="0"/>
        <v>0</v>
      </c>
      <c r="M16" s="9" t="s">
        <v>59</v>
      </c>
      <c r="N16" s="6">
        <f t="shared" si="1"/>
        <v>1</v>
      </c>
      <c r="O16" s="9" t="s">
        <v>45</v>
      </c>
      <c r="R16" s="6">
        <f t="shared" si="2"/>
        <v>0</v>
      </c>
      <c r="S16" s="6">
        <f t="shared" ca="1" si="3"/>
        <v>3</v>
      </c>
      <c r="T16" s="7"/>
      <c r="U16" s="13" t="s">
        <v>25</v>
      </c>
    </row>
    <row r="17" spans="1:21" ht="15.75" customHeight="1" x14ac:dyDescent="0.25">
      <c r="A17" s="3" t="s">
        <v>90</v>
      </c>
      <c r="B17" s="3" t="s">
        <v>91</v>
      </c>
      <c r="C17" s="3" t="s">
        <v>92</v>
      </c>
      <c r="D17" s="4">
        <v>2</v>
      </c>
      <c r="E17" s="4">
        <v>5</v>
      </c>
      <c r="F17" s="4">
        <v>5</v>
      </c>
      <c r="G17" s="5" t="s">
        <v>25</v>
      </c>
      <c r="H17" s="7" t="s">
        <v>25</v>
      </c>
      <c r="I17" s="7">
        <f ca="1">IFERROR(__xludf.DUMMYFUNCTION("split(H17,"","")"),0)</f>
        <v>0</v>
      </c>
      <c r="J17" s="8"/>
      <c r="K17" s="8"/>
      <c r="L17" s="6">
        <f t="shared" ca="1" si="0"/>
        <v>0</v>
      </c>
      <c r="M17" s="9" t="s">
        <v>74</v>
      </c>
      <c r="N17" s="6">
        <f t="shared" si="1"/>
        <v>1</v>
      </c>
      <c r="O17" s="9" t="s">
        <v>74</v>
      </c>
      <c r="R17" s="6">
        <f t="shared" si="2"/>
        <v>1</v>
      </c>
      <c r="S17" s="6">
        <f t="shared" ca="1" si="3"/>
        <v>2</v>
      </c>
      <c r="T17" s="7"/>
      <c r="U17" s="6" t="s">
        <v>93</v>
      </c>
    </row>
    <row r="18" spans="1:21" ht="15.75" customHeight="1" x14ac:dyDescent="0.25">
      <c r="A18" s="10" t="s">
        <v>94</v>
      </c>
      <c r="B18" s="10" t="s">
        <v>95</v>
      </c>
      <c r="C18" s="10" t="s">
        <v>96</v>
      </c>
      <c r="D18" s="11">
        <v>2</v>
      </c>
      <c r="E18" s="11">
        <v>5</v>
      </c>
      <c r="F18" s="11">
        <v>5</v>
      </c>
      <c r="G18" s="12" t="s">
        <v>25</v>
      </c>
      <c r="H18" s="7" t="s">
        <v>59</v>
      </c>
      <c r="I18" s="7">
        <f ca="1">IFERROR(__xludf.DUMMYFUNCTION("split(H18,"","")"),1)</f>
        <v>1</v>
      </c>
      <c r="J18" s="8"/>
      <c r="K18" s="8"/>
      <c r="L18" s="6">
        <f t="shared" ca="1" si="0"/>
        <v>0</v>
      </c>
      <c r="M18" s="9" t="s">
        <v>36</v>
      </c>
      <c r="N18" s="6">
        <f t="shared" si="1"/>
        <v>0</v>
      </c>
      <c r="O18" s="9" t="s">
        <v>54</v>
      </c>
      <c r="R18" s="6">
        <f t="shared" si="2"/>
        <v>0</v>
      </c>
      <c r="S18" s="6">
        <f t="shared" ca="1" si="3"/>
        <v>0</v>
      </c>
      <c r="T18" s="7"/>
      <c r="U18" s="6" t="s">
        <v>25</v>
      </c>
    </row>
    <row r="19" spans="1:21" ht="15.75" customHeight="1" x14ac:dyDescent="0.25">
      <c r="A19" s="3" t="s">
        <v>97</v>
      </c>
      <c r="B19" s="3" t="s">
        <v>98</v>
      </c>
      <c r="C19" s="3" t="s">
        <v>99</v>
      </c>
      <c r="D19" s="4">
        <v>2</v>
      </c>
      <c r="E19" s="4">
        <v>5</v>
      </c>
      <c r="F19" s="4">
        <v>5</v>
      </c>
      <c r="G19" s="5" t="s">
        <v>25</v>
      </c>
      <c r="H19" s="7" t="s">
        <v>100</v>
      </c>
      <c r="I19" s="7">
        <f ca="1">IFERROR(__xludf.DUMMYFUNCTION("split(H19,"","")"),13)</f>
        <v>13</v>
      </c>
      <c r="J19" s="8">
        <f ca="1">IFERROR(__xludf.DUMMYFUNCTION("""COMPUTED_VALUE"""),15)</f>
        <v>15</v>
      </c>
      <c r="K19" s="8"/>
      <c r="L19" s="6">
        <f t="shared" ca="1" si="0"/>
        <v>0</v>
      </c>
      <c r="M19" s="9" t="s">
        <v>74</v>
      </c>
      <c r="N19" s="6">
        <f t="shared" si="1"/>
        <v>1</v>
      </c>
      <c r="O19" s="9" t="s">
        <v>74</v>
      </c>
      <c r="R19" s="6">
        <f t="shared" si="2"/>
        <v>1</v>
      </c>
      <c r="S19" s="6">
        <f t="shared" ca="1" si="3"/>
        <v>2</v>
      </c>
      <c r="T19" s="7"/>
      <c r="U19" s="6" t="s">
        <v>25</v>
      </c>
    </row>
    <row r="20" spans="1:21" ht="15.75" customHeight="1" x14ac:dyDescent="0.25">
      <c r="A20" s="10" t="s">
        <v>101</v>
      </c>
      <c r="B20" s="10" t="s">
        <v>102</v>
      </c>
      <c r="C20" s="10" t="s">
        <v>103</v>
      </c>
      <c r="D20" s="11">
        <v>2</v>
      </c>
      <c r="E20" s="11">
        <v>5</v>
      </c>
      <c r="F20" s="11">
        <v>5</v>
      </c>
      <c r="G20" s="12" t="s">
        <v>25</v>
      </c>
      <c r="H20" s="7" t="s">
        <v>25</v>
      </c>
      <c r="I20" s="7">
        <f ca="1">IFERROR(__xludf.DUMMYFUNCTION("split(H20,"","")"),0)</f>
        <v>0</v>
      </c>
      <c r="J20" s="8"/>
      <c r="K20" s="8"/>
      <c r="L20" s="6">
        <f t="shared" ca="1" si="0"/>
        <v>0</v>
      </c>
      <c r="M20" s="9" t="s">
        <v>104</v>
      </c>
      <c r="N20" s="6">
        <f t="shared" si="1"/>
        <v>0</v>
      </c>
      <c r="O20" s="9" t="s">
        <v>104</v>
      </c>
      <c r="R20" s="6">
        <f t="shared" si="2"/>
        <v>0</v>
      </c>
      <c r="S20" s="6">
        <f t="shared" ca="1" si="3"/>
        <v>0</v>
      </c>
      <c r="T20" s="7"/>
      <c r="U20" s="13" t="s">
        <v>32</v>
      </c>
    </row>
    <row r="21" spans="1:21" ht="15.75" customHeight="1" x14ac:dyDescent="0.25">
      <c r="A21" s="3" t="s">
        <v>105</v>
      </c>
      <c r="B21" s="3" t="s">
        <v>106</v>
      </c>
      <c r="C21" s="3" t="s">
        <v>107</v>
      </c>
      <c r="D21" s="4">
        <v>2</v>
      </c>
      <c r="E21" s="4">
        <v>5</v>
      </c>
      <c r="F21" s="4">
        <v>5</v>
      </c>
      <c r="G21" s="5" t="s">
        <v>25</v>
      </c>
      <c r="H21" s="7" t="s">
        <v>25</v>
      </c>
      <c r="I21" s="7">
        <f ca="1">IFERROR(__xludf.DUMMYFUNCTION("split(H21,"","")"),0)</f>
        <v>0</v>
      </c>
      <c r="J21" s="8"/>
      <c r="K21" s="8"/>
      <c r="L21" s="6">
        <f t="shared" ca="1" si="0"/>
        <v>0</v>
      </c>
      <c r="M21" s="9" t="s">
        <v>74</v>
      </c>
      <c r="N21" s="6">
        <f t="shared" si="1"/>
        <v>1</v>
      </c>
      <c r="O21" s="9" t="s">
        <v>74</v>
      </c>
      <c r="R21" s="6">
        <f t="shared" si="2"/>
        <v>1</v>
      </c>
      <c r="S21" s="6">
        <f t="shared" ca="1" si="3"/>
        <v>2</v>
      </c>
      <c r="T21" s="7"/>
      <c r="U21" s="13" t="s">
        <v>25</v>
      </c>
    </row>
    <row r="22" spans="1:21" ht="15.75" customHeight="1" x14ac:dyDescent="0.25">
      <c r="A22" s="3" t="s">
        <v>108</v>
      </c>
      <c r="B22" s="3" t="s">
        <v>109</v>
      </c>
      <c r="C22" s="3" t="s">
        <v>110</v>
      </c>
      <c r="D22" s="4">
        <v>6</v>
      </c>
      <c r="E22" s="4">
        <v>5</v>
      </c>
      <c r="F22" s="4">
        <v>5</v>
      </c>
      <c r="G22" s="5" t="s">
        <v>25</v>
      </c>
      <c r="H22" s="7" t="s">
        <v>111</v>
      </c>
      <c r="I22" s="7">
        <f ca="1">IFERROR(__xludf.DUMMYFUNCTION("split(H22,"","")"),13)</f>
        <v>13</v>
      </c>
      <c r="J22" s="8">
        <f ca="1">IFERROR(__xludf.DUMMYFUNCTION("""COMPUTED_VALUE"""),14)</f>
        <v>14</v>
      </c>
      <c r="K22" s="8"/>
      <c r="L22" s="6">
        <f t="shared" ca="1" si="0"/>
        <v>0</v>
      </c>
      <c r="M22" s="9" t="s">
        <v>112</v>
      </c>
      <c r="N22" s="6">
        <f t="shared" si="1"/>
        <v>0</v>
      </c>
      <c r="O22" s="9" t="s">
        <v>113</v>
      </c>
      <c r="R22" s="6">
        <f t="shared" si="2"/>
        <v>1</v>
      </c>
      <c r="S22" s="6">
        <f t="shared" ca="1" si="3"/>
        <v>1</v>
      </c>
      <c r="T22" s="7"/>
      <c r="U22" s="6" t="s">
        <v>114</v>
      </c>
    </row>
    <row r="23" spans="1:21" ht="15.75" customHeight="1" x14ac:dyDescent="0.25">
      <c r="A23" s="3" t="s">
        <v>115</v>
      </c>
      <c r="B23" s="3" t="s">
        <v>116</v>
      </c>
      <c r="C23" s="3" t="s">
        <v>117</v>
      </c>
      <c r="D23" s="4">
        <v>10</v>
      </c>
      <c r="E23" s="4">
        <v>5</v>
      </c>
      <c r="F23" s="4">
        <v>5</v>
      </c>
      <c r="G23" s="5" t="s">
        <v>25</v>
      </c>
      <c r="H23" s="7" t="s">
        <v>25</v>
      </c>
      <c r="I23" s="7">
        <f ca="1">IFERROR(__xludf.DUMMYFUNCTION("split(H23,"","")"),0)</f>
        <v>0</v>
      </c>
      <c r="J23" s="8"/>
      <c r="K23" s="8"/>
      <c r="L23" s="6">
        <f t="shared" ca="1" si="0"/>
        <v>0</v>
      </c>
      <c r="M23" s="9" t="s">
        <v>31</v>
      </c>
      <c r="N23" s="6">
        <f t="shared" si="1"/>
        <v>0</v>
      </c>
      <c r="O23" s="9" t="s">
        <v>45</v>
      </c>
      <c r="R23" s="6">
        <f t="shared" si="2"/>
        <v>1</v>
      </c>
      <c r="S23" s="6">
        <f t="shared" ca="1" si="3"/>
        <v>1</v>
      </c>
      <c r="T23" s="7"/>
      <c r="U23" s="6" t="s">
        <v>118</v>
      </c>
    </row>
    <row r="24" spans="1:21" ht="15.75" customHeight="1" x14ac:dyDescent="0.25">
      <c r="A24" s="10" t="s">
        <v>119</v>
      </c>
      <c r="B24" s="10" t="s">
        <v>120</v>
      </c>
      <c r="C24" s="10" t="s">
        <v>121</v>
      </c>
      <c r="D24" s="11">
        <v>1</v>
      </c>
      <c r="E24" s="11">
        <v>5</v>
      </c>
      <c r="F24" s="11">
        <v>5</v>
      </c>
      <c r="G24" s="12" t="s">
        <v>25</v>
      </c>
      <c r="H24" s="7" t="s">
        <v>53</v>
      </c>
      <c r="I24" s="7">
        <f ca="1">IFERROR(__xludf.DUMMYFUNCTION("split(H24,"","")"),16)</f>
        <v>16</v>
      </c>
      <c r="J24" s="8"/>
      <c r="K24" s="8"/>
      <c r="L24" s="6">
        <f t="shared" ca="1" si="0"/>
        <v>0</v>
      </c>
      <c r="M24" s="9" t="s">
        <v>53</v>
      </c>
      <c r="N24" s="6">
        <f t="shared" si="1"/>
        <v>0</v>
      </c>
      <c r="O24" s="9" t="s">
        <v>45</v>
      </c>
      <c r="R24" s="6">
        <f t="shared" si="2"/>
        <v>0</v>
      </c>
      <c r="S24" s="6">
        <f t="shared" ca="1" si="3"/>
        <v>0</v>
      </c>
      <c r="T24" s="7"/>
      <c r="U24" s="6" t="s">
        <v>25</v>
      </c>
    </row>
    <row r="25" spans="1:21" ht="15.75" customHeight="1" x14ac:dyDescent="0.25">
      <c r="A25" s="10" t="s">
        <v>122</v>
      </c>
      <c r="B25" s="10" t="s">
        <v>123</v>
      </c>
      <c r="C25" s="10" t="s">
        <v>124</v>
      </c>
      <c r="D25" s="11">
        <v>9</v>
      </c>
      <c r="E25" s="11">
        <v>6</v>
      </c>
      <c r="F25" s="11">
        <v>6</v>
      </c>
      <c r="G25" s="12" t="s">
        <v>25</v>
      </c>
      <c r="H25" s="7" t="s">
        <v>25</v>
      </c>
      <c r="I25" s="7">
        <f ca="1">IFERROR(__xludf.DUMMYFUNCTION("split(H25,"","")"),0)</f>
        <v>0</v>
      </c>
      <c r="J25" s="8"/>
      <c r="K25" s="8"/>
      <c r="L25" s="6">
        <f t="shared" ca="1" si="0"/>
        <v>0</v>
      </c>
      <c r="M25" s="9" t="s">
        <v>64</v>
      </c>
      <c r="N25" s="6">
        <f t="shared" si="1"/>
        <v>0</v>
      </c>
      <c r="O25" s="9" t="s">
        <v>54</v>
      </c>
      <c r="R25" s="6">
        <f t="shared" si="2"/>
        <v>1</v>
      </c>
      <c r="S25" s="6">
        <f t="shared" ca="1" si="3"/>
        <v>1</v>
      </c>
      <c r="T25" s="7"/>
      <c r="U25" s="13" t="s">
        <v>25</v>
      </c>
    </row>
    <row r="26" spans="1:21" ht="15.75" customHeight="1" x14ac:dyDescent="0.25">
      <c r="A26" s="10" t="s">
        <v>125</v>
      </c>
      <c r="B26" s="10" t="s">
        <v>126</v>
      </c>
      <c r="C26" s="10" t="s">
        <v>127</v>
      </c>
      <c r="D26" s="11">
        <v>16</v>
      </c>
      <c r="E26" s="11">
        <v>5</v>
      </c>
      <c r="F26" s="11">
        <v>5</v>
      </c>
      <c r="G26" s="12" t="s">
        <v>25</v>
      </c>
      <c r="H26" s="7" t="s">
        <v>53</v>
      </c>
      <c r="I26" s="7">
        <f ca="1">IFERROR(__xludf.DUMMYFUNCTION("split(H26,"","")"),16)</f>
        <v>16</v>
      </c>
      <c r="J26" s="8"/>
      <c r="K26" s="8"/>
      <c r="L26" s="6">
        <f t="shared" ca="1" si="0"/>
        <v>1</v>
      </c>
      <c r="M26" s="9" t="s">
        <v>53</v>
      </c>
      <c r="N26" s="6">
        <f t="shared" si="1"/>
        <v>1</v>
      </c>
      <c r="O26" s="9" t="s">
        <v>53</v>
      </c>
      <c r="R26" s="6">
        <f t="shared" si="2"/>
        <v>1</v>
      </c>
      <c r="S26" s="6">
        <f t="shared" ca="1" si="3"/>
        <v>3</v>
      </c>
      <c r="T26" s="7"/>
      <c r="U26" s="13" t="s">
        <v>25</v>
      </c>
    </row>
    <row r="27" spans="1:21" ht="15.75" customHeight="1" x14ac:dyDescent="0.25">
      <c r="A27" s="3" t="s">
        <v>128</v>
      </c>
      <c r="B27" s="3" t="s">
        <v>129</v>
      </c>
      <c r="C27" s="3" t="s">
        <v>130</v>
      </c>
      <c r="D27" s="4">
        <v>7</v>
      </c>
      <c r="E27" s="4">
        <v>5</v>
      </c>
      <c r="F27" s="4">
        <v>5</v>
      </c>
      <c r="G27" s="5" t="s">
        <v>25</v>
      </c>
      <c r="H27" s="7" t="s">
        <v>131</v>
      </c>
      <c r="I27" s="7">
        <f ca="1">IFERROR(__xludf.DUMMYFUNCTION("split(H27,"","")"),8)</f>
        <v>8</v>
      </c>
      <c r="J27" s="8">
        <f ca="1">IFERROR(__xludf.DUMMYFUNCTION("""COMPUTED_VALUE"""),14)</f>
        <v>14</v>
      </c>
      <c r="K27" s="8">
        <f ca="1">IFERROR(__xludf.DUMMYFUNCTION("""COMPUTED_VALUE"""),16)</f>
        <v>16</v>
      </c>
      <c r="L27" s="6">
        <f t="shared" ca="1" si="0"/>
        <v>0</v>
      </c>
      <c r="M27" s="9" t="s">
        <v>31</v>
      </c>
      <c r="N27" s="6">
        <f t="shared" si="1"/>
        <v>0</v>
      </c>
      <c r="O27" s="9" t="s">
        <v>112</v>
      </c>
      <c r="R27" s="6">
        <f t="shared" si="2"/>
        <v>0</v>
      </c>
      <c r="S27" s="6">
        <f t="shared" ca="1" si="3"/>
        <v>0</v>
      </c>
      <c r="T27" s="7"/>
      <c r="U27" s="13" t="s">
        <v>25</v>
      </c>
    </row>
    <row r="28" spans="1:21" ht="15.75" customHeight="1" x14ac:dyDescent="0.25">
      <c r="A28" s="10" t="s">
        <v>132</v>
      </c>
      <c r="B28" s="10" t="s">
        <v>133</v>
      </c>
      <c r="C28" s="10" t="s">
        <v>134</v>
      </c>
      <c r="D28" s="11">
        <v>12</v>
      </c>
      <c r="E28" s="11">
        <v>13</v>
      </c>
      <c r="F28" s="11">
        <v>13</v>
      </c>
      <c r="G28" s="11">
        <v>0</v>
      </c>
      <c r="H28" s="7" t="s">
        <v>31</v>
      </c>
      <c r="I28" s="7">
        <f ca="1">IFERROR(__xludf.DUMMYFUNCTION("split(H28,"","")"),8)</f>
        <v>8</v>
      </c>
      <c r="J28" s="8"/>
      <c r="K28" s="8"/>
      <c r="L28" s="6">
        <f t="shared" ca="1" si="0"/>
        <v>0</v>
      </c>
      <c r="M28" s="9" t="s">
        <v>31</v>
      </c>
      <c r="N28" s="6">
        <f t="shared" si="1"/>
        <v>0</v>
      </c>
      <c r="O28" s="9" t="s">
        <v>31</v>
      </c>
      <c r="R28" s="6">
        <f t="shared" si="2"/>
        <v>0</v>
      </c>
      <c r="S28" s="6">
        <f t="shared" ca="1" si="3"/>
        <v>0</v>
      </c>
      <c r="T28" s="7"/>
      <c r="U28" s="13" t="s">
        <v>25</v>
      </c>
    </row>
    <row r="29" spans="1:21" ht="15.75" customHeight="1" x14ac:dyDescent="0.25">
      <c r="A29" s="10" t="s">
        <v>135</v>
      </c>
      <c r="B29" s="10" t="s">
        <v>136</v>
      </c>
      <c r="C29" s="10" t="s">
        <v>137</v>
      </c>
      <c r="D29" s="11">
        <v>7</v>
      </c>
      <c r="E29" s="11">
        <v>5</v>
      </c>
      <c r="F29" s="11">
        <v>4</v>
      </c>
      <c r="G29" s="12" t="s">
        <v>138</v>
      </c>
      <c r="H29" s="7" t="s">
        <v>25</v>
      </c>
      <c r="I29" s="7">
        <f ca="1">IFERROR(__xludf.DUMMYFUNCTION("split(H29,"","")"),0)</f>
        <v>0</v>
      </c>
      <c r="J29" s="8"/>
      <c r="K29" s="8"/>
      <c r="L29" s="6">
        <f t="shared" ca="1" si="0"/>
        <v>0</v>
      </c>
      <c r="M29" s="9" t="s">
        <v>54</v>
      </c>
      <c r="N29" s="6">
        <f t="shared" si="1"/>
        <v>0</v>
      </c>
      <c r="O29" s="9" t="s">
        <v>73</v>
      </c>
      <c r="R29" s="6">
        <f t="shared" si="2"/>
        <v>1</v>
      </c>
      <c r="S29" s="6">
        <f t="shared" ca="1" si="3"/>
        <v>1</v>
      </c>
      <c r="T29" s="7"/>
      <c r="U29" s="13" t="s">
        <v>25</v>
      </c>
    </row>
    <row r="30" spans="1:21" ht="15.75" customHeight="1" x14ac:dyDescent="0.25">
      <c r="A30" s="3" t="s">
        <v>139</v>
      </c>
      <c r="B30" s="3" t="s">
        <v>140</v>
      </c>
      <c r="C30" s="3" t="s">
        <v>141</v>
      </c>
      <c r="D30" s="4">
        <v>8</v>
      </c>
      <c r="E30" s="4">
        <v>5</v>
      </c>
      <c r="F30" s="4">
        <v>4</v>
      </c>
      <c r="G30" s="5" t="s">
        <v>138</v>
      </c>
      <c r="H30" s="7" t="s">
        <v>25</v>
      </c>
      <c r="I30" s="7">
        <f ca="1">IFERROR(__xludf.DUMMYFUNCTION("split(H30,"","")"),0)</f>
        <v>0</v>
      </c>
      <c r="J30" s="8"/>
      <c r="K30" s="8"/>
      <c r="L30" s="6">
        <f t="shared" ca="1" si="0"/>
        <v>0</v>
      </c>
      <c r="M30" s="9" t="s">
        <v>36</v>
      </c>
      <c r="N30" s="6">
        <f t="shared" si="1"/>
        <v>0</v>
      </c>
      <c r="O30" s="9" t="s">
        <v>75</v>
      </c>
      <c r="R30" s="6">
        <f t="shared" si="2"/>
        <v>0</v>
      </c>
      <c r="S30" s="6">
        <f t="shared" ca="1" si="3"/>
        <v>0</v>
      </c>
      <c r="T30" s="7"/>
      <c r="U30" s="13" t="s">
        <v>25</v>
      </c>
    </row>
    <row r="31" spans="1:21" ht="15.75" customHeight="1" x14ac:dyDescent="0.25">
      <c r="A31" s="10" t="s">
        <v>142</v>
      </c>
      <c r="B31" s="10" t="s">
        <v>143</v>
      </c>
      <c r="C31" s="10" t="s">
        <v>144</v>
      </c>
      <c r="D31" s="11">
        <v>11</v>
      </c>
      <c r="E31" s="11">
        <v>5</v>
      </c>
      <c r="F31" s="11">
        <v>4</v>
      </c>
      <c r="G31" s="12" t="s">
        <v>138</v>
      </c>
      <c r="H31" s="7" t="s">
        <v>25</v>
      </c>
      <c r="I31" s="7">
        <f ca="1">IFERROR(__xludf.DUMMYFUNCTION("split(H31,"","")"),0)</f>
        <v>0</v>
      </c>
      <c r="J31" s="8"/>
      <c r="K31" s="8"/>
      <c r="L31" s="6">
        <f t="shared" ca="1" si="0"/>
        <v>0</v>
      </c>
      <c r="M31" s="9" t="s">
        <v>74</v>
      </c>
      <c r="N31" s="6">
        <f t="shared" si="1"/>
        <v>0</v>
      </c>
      <c r="O31" s="9" t="s">
        <v>74</v>
      </c>
      <c r="R31" s="6">
        <f t="shared" si="2"/>
        <v>0</v>
      </c>
      <c r="S31" s="6">
        <f t="shared" ca="1" si="3"/>
        <v>0</v>
      </c>
      <c r="T31" s="7"/>
      <c r="U31" s="13" t="s">
        <v>25</v>
      </c>
    </row>
    <row r="32" spans="1:21" ht="15.75" customHeight="1" x14ac:dyDescent="0.25">
      <c r="A32" s="10" t="s">
        <v>145</v>
      </c>
      <c r="B32" s="10" t="s">
        <v>146</v>
      </c>
      <c r="C32" s="10" t="s">
        <v>147</v>
      </c>
      <c r="D32" s="11">
        <v>8</v>
      </c>
      <c r="E32" s="11">
        <v>5</v>
      </c>
      <c r="F32" s="11">
        <v>4</v>
      </c>
      <c r="G32" s="12" t="s">
        <v>138</v>
      </c>
      <c r="H32" s="7" t="s">
        <v>25</v>
      </c>
      <c r="I32" s="7">
        <f ca="1">IFERROR(__xludf.DUMMYFUNCTION("split(H32,"","")"),0)</f>
        <v>0</v>
      </c>
      <c r="J32" s="8"/>
      <c r="K32" s="8"/>
      <c r="L32" s="6">
        <f t="shared" ca="1" si="0"/>
        <v>0</v>
      </c>
      <c r="M32" s="9" t="s">
        <v>59</v>
      </c>
      <c r="N32" s="6">
        <f t="shared" si="1"/>
        <v>0</v>
      </c>
      <c r="O32" s="9" t="s">
        <v>45</v>
      </c>
      <c r="R32" s="6">
        <f t="shared" si="2"/>
        <v>0</v>
      </c>
      <c r="S32" s="6">
        <f t="shared" ca="1" si="3"/>
        <v>0</v>
      </c>
      <c r="T32" s="7"/>
      <c r="U32" s="6" t="s">
        <v>148</v>
      </c>
    </row>
    <row r="33" spans="1:21" ht="15.75" customHeight="1" x14ac:dyDescent="0.25">
      <c r="A33" s="3" t="s">
        <v>149</v>
      </c>
      <c r="B33" s="3" t="s">
        <v>150</v>
      </c>
      <c r="C33" s="3" t="s">
        <v>151</v>
      </c>
      <c r="D33" s="4">
        <v>11</v>
      </c>
      <c r="E33" s="4">
        <v>5</v>
      </c>
      <c r="F33" s="4">
        <v>4</v>
      </c>
      <c r="G33" s="5" t="s">
        <v>138</v>
      </c>
      <c r="H33" s="7" t="s">
        <v>25</v>
      </c>
      <c r="I33" s="7">
        <f ca="1">IFERROR(__xludf.DUMMYFUNCTION("split(H33,"","")"),0)</f>
        <v>0</v>
      </c>
      <c r="J33" s="8"/>
      <c r="K33" s="8"/>
      <c r="L33" s="6">
        <f t="shared" ca="1" si="0"/>
        <v>0</v>
      </c>
      <c r="M33" s="9" t="s">
        <v>31</v>
      </c>
      <c r="N33" s="6">
        <f t="shared" si="1"/>
        <v>0</v>
      </c>
      <c r="O33" s="9" t="s">
        <v>75</v>
      </c>
      <c r="R33" s="6">
        <f t="shared" si="2"/>
        <v>1</v>
      </c>
      <c r="S33" s="6">
        <f t="shared" ca="1" si="3"/>
        <v>1</v>
      </c>
      <c r="T33" s="7"/>
      <c r="U33" s="6" t="s">
        <v>114</v>
      </c>
    </row>
    <row r="34" spans="1:21" ht="15.75" customHeight="1" x14ac:dyDescent="0.25">
      <c r="A34" s="10" t="s">
        <v>152</v>
      </c>
      <c r="B34" s="10" t="s">
        <v>153</v>
      </c>
      <c r="C34" s="10" t="s">
        <v>154</v>
      </c>
      <c r="D34" s="11">
        <v>11</v>
      </c>
      <c r="E34" s="11">
        <v>5</v>
      </c>
      <c r="F34" s="11">
        <v>4</v>
      </c>
      <c r="G34" s="12" t="s">
        <v>138</v>
      </c>
      <c r="H34" s="7" t="s">
        <v>25</v>
      </c>
      <c r="I34" s="7">
        <f ca="1">IFERROR(__xludf.DUMMYFUNCTION("split(H34,"","")"),0)</f>
        <v>0</v>
      </c>
      <c r="J34" s="8"/>
      <c r="K34" s="8"/>
      <c r="L34" s="6">
        <f t="shared" ca="1" si="0"/>
        <v>0</v>
      </c>
      <c r="M34" s="9" t="s">
        <v>36</v>
      </c>
      <c r="N34" s="6">
        <f t="shared" si="1"/>
        <v>0</v>
      </c>
      <c r="O34" s="9" t="s">
        <v>75</v>
      </c>
      <c r="R34" s="6">
        <f t="shared" si="2"/>
        <v>1</v>
      </c>
      <c r="S34" s="6">
        <f t="shared" ca="1" si="3"/>
        <v>1</v>
      </c>
      <c r="T34" s="7"/>
      <c r="U34" s="6" t="s">
        <v>155</v>
      </c>
    </row>
    <row r="35" spans="1:21" ht="15.75" customHeight="1" x14ac:dyDescent="0.25">
      <c r="A35" s="3" t="s">
        <v>156</v>
      </c>
      <c r="B35" s="3" t="s">
        <v>157</v>
      </c>
      <c r="C35" s="3" t="s">
        <v>158</v>
      </c>
      <c r="D35" s="4">
        <v>7</v>
      </c>
      <c r="E35" s="4">
        <v>5</v>
      </c>
      <c r="F35" s="4">
        <v>4</v>
      </c>
      <c r="G35" s="5" t="s">
        <v>138</v>
      </c>
      <c r="H35" s="7" t="s">
        <v>25</v>
      </c>
      <c r="I35" s="7">
        <f ca="1">IFERROR(__xludf.DUMMYFUNCTION("split(H35,"","")"),0)</f>
        <v>0</v>
      </c>
      <c r="J35" s="8"/>
      <c r="K35" s="8"/>
      <c r="L35" s="6">
        <f t="shared" ca="1" si="0"/>
        <v>0</v>
      </c>
      <c r="M35" s="9" t="s">
        <v>159</v>
      </c>
      <c r="N35" s="6">
        <f t="shared" si="1"/>
        <v>0</v>
      </c>
      <c r="O35" s="9" t="s">
        <v>159</v>
      </c>
      <c r="R35" s="6">
        <f t="shared" si="2"/>
        <v>0</v>
      </c>
      <c r="S35" s="6">
        <f t="shared" ca="1" si="3"/>
        <v>0</v>
      </c>
      <c r="T35" s="7"/>
      <c r="U35" s="6" t="s">
        <v>160</v>
      </c>
    </row>
    <row r="36" spans="1:21" ht="15.75" customHeight="1" x14ac:dyDescent="0.25">
      <c r="A36" s="3" t="s">
        <v>161</v>
      </c>
      <c r="B36" s="3" t="s">
        <v>162</v>
      </c>
      <c r="C36" s="3" t="s">
        <v>163</v>
      </c>
      <c r="D36" s="4">
        <v>11</v>
      </c>
      <c r="E36" s="4">
        <v>5</v>
      </c>
      <c r="F36" s="4">
        <v>4</v>
      </c>
      <c r="G36" s="5" t="s">
        <v>138</v>
      </c>
      <c r="H36" s="7" t="s">
        <v>53</v>
      </c>
      <c r="I36" s="7">
        <f ca="1">IFERROR(__xludf.DUMMYFUNCTION("split(H36,"","")"),16)</f>
        <v>16</v>
      </c>
      <c r="J36" s="8"/>
      <c r="K36" s="8"/>
      <c r="L36" s="6">
        <f t="shared" ca="1" si="0"/>
        <v>0</v>
      </c>
      <c r="M36" s="9" t="s">
        <v>53</v>
      </c>
      <c r="N36" s="6">
        <f t="shared" si="1"/>
        <v>0</v>
      </c>
      <c r="O36" s="9" t="s">
        <v>75</v>
      </c>
      <c r="R36" s="6">
        <f t="shared" si="2"/>
        <v>1</v>
      </c>
      <c r="S36" s="6">
        <f t="shared" ca="1" si="3"/>
        <v>1</v>
      </c>
      <c r="T36" s="7"/>
      <c r="U36" s="13" t="s">
        <v>25</v>
      </c>
    </row>
    <row r="37" spans="1:21" ht="15.75" customHeight="1" x14ac:dyDescent="0.25">
      <c r="A37" s="3" t="s">
        <v>164</v>
      </c>
      <c r="B37" s="3" t="s">
        <v>165</v>
      </c>
      <c r="C37" s="3" t="s">
        <v>166</v>
      </c>
      <c r="D37" s="4">
        <v>3</v>
      </c>
      <c r="E37" s="4">
        <v>5</v>
      </c>
      <c r="F37" s="4">
        <v>4</v>
      </c>
      <c r="G37" s="5" t="s">
        <v>138</v>
      </c>
      <c r="H37" s="7" t="s">
        <v>54</v>
      </c>
      <c r="I37" s="7">
        <f ca="1">IFERROR(__xludf.DUMMYFUNCTION("split(H37,"","")"),9)</f>
        <v>9</v>
      </c>
      <c r="J37" s="8"/>
      <c r="K37" s="8"/>
      <c r="L37" s="6">
        <f t="shared" ca="1" si="0"/>
        <v>0</v>
      </c>
      <c r="M37" s="9" t="s">
        <v>36</v>
      </c>
      <c r="N37" s="6">
        <f t="shared" si="1"/>
        <v>0</v>
      </c>
      <c r="O37" s="9" t="s">
        <v>26</v>
      </c>
      <c r="R37" s="6">
        <f t="shared" si="2"/>
        <v>1</v>
      </c>
      <c r="S37" s="6">
        <f t="shared" ca="1" si="3"/>
        <v>1</v>
      </c>
      <c r="T37" s="7"/>
      <c r="U37" s="6" t="s">
        <v>167</v>
      </c>
    </row>
    <row r="38" spans="1:21" ht="15.75" customHeight="1" x14ac:dyDescent="0.25">
      <c r="A38" s="10" t="s">
        <v>168</v>
      </c>
      <c r="B38" s="10" t="s">
        <v>169</v>
      </c>
      <c r="C38" s="10" t="s">
        <v>170</v>
      </c>
      <c r="D38" s="11">
        <v>6</v>
      </c>
      <c r="E38" s="11">
        <v>5</v>
      </c>
      <c r="F38" s="11">
        <v>4</v>
      </c>
      <c r="G38" s="12" t="s">
        <v>138</v>
      </c>
      <c r="H38" s="7" t="s">
        <v>25</v>
      </c>
      <c r="I38" s="7">
        <f ca="1">IFERROR(__xludf.DUMMYFUNCTION("split(H38,"","")"),0)</f>
        <v>0</v>
      </c>
      <c r="J38" s="8"/>
      <c r="K38" s="8"/>
      <c r="L38" s="6">
        <f t="shared" ca="1" si="0"/>
        <v>0</v>
      </c>
      <c r="M38" s="9" t="s">
        <v>104</v>
      </c>
      <c r="N38" s="6">
        <f t="shared" si="1"/>
        <v>0</v>
      </c>
      <c r="O38" s="9" t="s">
        <v>104</v>
      </c>
      <c r="R38" s="6">
        <f t="shared" si="2"/>
        <v>0</v>
      </c>
      <c r="S38" s="6">
        <f t="shared" ca="1" si="3"/>
        <v>0</v>
      </c>
      <c r="T38" s="7"/>
      <c r="U38" s="6" t="s">
        <v>25</v>
      </c>
    </row>
    <row r="39" spans="1:21" ht="15.75" customHeight="1" x14ac:dyDescent="0.25">
      <c r="A39" s="3" t="s">
        <v>171</v>
      </c>
      <c r="B39" s="3" t="s">
        <v>172</v>
      </c>
      <c r="C39" s="3" t="s">
        <v>173</v>
      </c>
      <c r="D39" s="4">
        <v>6</v>
      </c>
      <c r="E39" s="4">
        <v>5</v>
      </c>
      <c r="F39" s="4">
        <v>4</v>
      </c>
      <c r="G39" s="5" t="s">
        <v>138</v>
      </c>
      <c r="H39" s="7" t="s">
        <v>25</v>
      </c>
      <c r="I39" s="7">
        <f ca="1">IFERROR(__xludf.DUMMYFUNCTION("split(H39,"","")"),0)</f>
        <v>0</v>
      </c>
      <c r="J39" s="8"/>
      <c r="K39" s="8"/>
      <c r="L39" s="6">
        <f t="shared" ca="1" si="0"/>
        <v>0</v>
      </c>
      <c r="M39" s="9" t="s">
        <v>159</v>
      </c>
      <c r="N39" s="6">
        <f t="shared" si="1"/>
        <v>0</v>
      </c>
      <c r="O39" s="9" t="s">
        <v>113</v>
      </c>
      <c r="R39" s="6">
        <f t="shared" si="2"/>
        <v>1</v>
      </c>
      <c r="S39" s="6">
        <f t="shared" ca="1" si="3"/>
        <v>1</v>
      </c>
      <c r="T39" s="7"/>
      <c r="U39" s="13" t="s">
        <v>25</v>
      </c>
    </row>
    <row r="40" spans="1:21" ht="15.75" customHeight="1" x14ac:dyDescent="0.25">
      <c r="A40" s="10" t="s">
        <v>174</v>
      </c>
      <c r="B40" s="10" t="s">
        <v>175</v>
      </c>
      <c r="C40" s="10" t="s">
        <v>176</v>
      </c>
      <c r="D40" s="11">
        <v>14</v>
      </c>
      <c r="E40" s="11">
        <v>5</v>
      </c>
      <c r="F40" s="11">
        <v>4</v>
      </c>
      <c r="G40" s="12" t="s">
        <v>138</v>
      </c>
      <c r="H40" s="7" t="s">
        <v>25</v>
      </c>
      <c r="I40" s="7">
        <f ca="1">IFERROR(__xludf.DUMMYFUNCTION("split(H40,"","")"),0)</f>
        <v>0</v>
      </c>
      <c r="J40" s="8"/>
      <c r="K40" s="8"/>
      <c r="L40" s="6">
        <f t="shared" ca="1" si="0"/>
        <v>0</v>
      </c>
      <c r="M40" s="9" t="s">
        <v>36</v>
      </c>
      <c r="N40" s="6">
        <f t="shared" si="1"/>
        <v>0</v>
      </c>
      <c r="O40" s="9" t="s">
        <v>112</v>
      </c>
      <c r="R40" s="6">
        <f t="shared" si="2"/>
        <v>1</v>
      </c>
      <c r="S40" s="6">
        <f t="shared" ca="1" si="3"/>
        <v>1</v>
      </c>
      <c r="T40" s="7"/>
      <c r="U40" s="6" t="s">
        <v>25</v>
      </c>
    </row>
    <row r="41" spans="1:21" ht="15.75" customHeight="1" x14ac:dyDescent="0.25">
      <c r="A41" s="3" t="s">
        <v>177</v>
      </c>
      <c r="B41" s="3" t="s">
        <v>178</v>
      </c>
      <c r="C41" s="3" t="s">
        <v>179</v>
      </c>
      <c r="D41" s="4">
        <v>14</v>
      </c>
      <c r="E41" s="4">
        <v>5</v>
      </c>
      <c r="F41" s="4">
        <v>4</v>
      </c>
      <c r="G41" s="5" t="s">
        <v>138</v>
      </c>
      <c r="H41" s="7" t="s">
        <v>25</v>
      </c>
      <c r="I41" s="7">
        <f ca="1">IFERROR(__xludf.DUMMYFUNCTION("split(H41,"","")"),0)</f>
        <v>0</v>
      </c>
      <c r="J41" s="8"/>
      <c r="K41" s="8"/>
      <c r="L41" s="6">
        <f t="shared" ca="1" si="0"/>
        <v>0</v>
      </c>
      <c r="M41" s="9" t="s">
        <v>112</v>
      </c>
      <c r="N41" s="6">
        <f t="shared" si="1"/>
        <v>1</v>
      </c>
      <c r="O41" s="9" t="s">
        <v>112</v>
      </c>
      <c r="R41" s="6">
        <f t="shared" si="2"/>
        <v>1</v>
      </c>
      <c r="S41" s="6">
        <f t="shared" ca="1" si="3"/>
        <v>2</v>
      </c>
      <c r="T41" s="7"/>
      <c r="U41" s="13" t="s">
        <v>25</v>
      </c>
    </row>
    <row r="42" spans="1:21" ht="15.75" customHeight="1" x14ac:dyDescent="0.25">
      <c r="A42" s="10" t="s">
        <v>180</v>
      </c>
      <c r="B42" s="10" t="s">
        <v>181</v>
      </c>
      <c r="C42" s="10" t="s">
        <v>182</v>
      </c>
      <c r="D42" s="11">
        <v>14</v>
      </c>
      <c r="E42" s="11">
        <v>5</v>
      </c>
      <c r="F42" s="11">
        <v>4</v>
      </c>
      <c r="G42" s="12" t="s">
        <v>138</v>
      </c>
      <c r="H42" s="7" t="s">
        <v>25</v>
      </c>
      <c r="I42" s="7">
        <f ca="1">IFERROR(__xludf.DUMMYFUNCTION("split(H42,"","")"),0)</f>
        <v>0</v>
      </c>
      <c r="J42" s="8"/>
      <c r="K42" s="8"/>
      <c r="L42" s="6">
        <f t="shared" ca="1" si="0"/>
        <v>0</v>
      </c>
      <c r="M42" s="9" t="s">
        <v>36</v>
      </c>
      <c r="N42" s="6">
        <f t="shared" si="1"/>
        <v>0</v>
      </c>
      <c r="O42" s="9" t="s">
        <v>74</v>
      </c>
      <c r="R42" s="6">
        <f t="shared" si="2"/>
        <v>0</v>
      </c>
      <c r="S42" s="6">
        <f t="shared" ca="1" si="3"/>
        <v>0</v>
      </c>
      <c r="T42" s="7"/>
      <c r="U42" s="13" t="s">
        <v>25</v>
      </c>
    </row>
    <row r="43" spans="1:21" ht="15.75" customHeight="1" x14ac:dyDescent="0.25">
      <c r="A43" s="3" t="s">
        <v>183</v>
      </c>
      <c r="B43" s="3" t="s">
        <v>184</v>
      </c>
      <c r="C43" s="3" t="s">
        <v>185</v>
      </c>
      <c r="D43" s="4">
        <v>8</v>
      </c>
      <c r="E43" s="4">
        <v>5</v>
      </c>
      <c r="F43" s="4">
        <v>4</v>
      </c>
      <c r="G43" s="5" t="s">
        <v>138</v>
      </c>
      <c r="H43" s="7" t="s">
        <v>25</v>
      </c>
      <c r="I43" s="7">
        <f ca="1">IFERROR(__xludf.DUMMYFUNCTION("split(H43,"","")"),0)</f>
        <v>0</v>
      </c>
      <c r="J43" s="8"/>
      <c r="K43" s="8"/>
      <c r="L43" s="6">
        <f t="shared" ca="1" si="0"/>
        <v>0</v>
      </c>
      <c r="M43" s="9" t="s">
        <v>32</v>
      </c>
      <c r="N43" s="6">
        <f t="shared" si="1"/>
        <v>0</v>
      </c>
      <c r="O43" s="9" t="s">
        <v>26</v>
      </c>
      <c r="R43" s="6">
        <f t="shared" si="2"/>
        <v>0</v>
      </c>
      <c r="S43" s="6">
        <f t="shared" ca="1" si="3"/>
        <v>0</v>
      </c>
      <c r="T43" s="7"/>
      <c r="U43" s="13" t="s">
        <v>25</v>
      </c>
    </row>
    <row r="44" spans="1:21" ht="15.75" customHeight="1" x14ac:dyDescent="0.25">
      <c r="A44" s="10" t="s">
        <v>186</v>
      </c>
      <c r="B44" s="10" t="s">
        <v>187</v>
      </c>
      <c r="C44" s="10" t="s">
        <v>188</v>
      </c>
      <c r="D44" s="11">
        <v>3</v>
      </c>
      <c r="E44" s="11">
        <v>5</v>
      </c>
      <c r="F44" s="11">
        <v>4</v>
      </c>
      <c r="G44" s="12" t="s">
        <v>138</v>
      </c>
      <c r="H44" s="7" t="s">
        <v>32</v>
      </c>
      <c r="I44" s="7">
        <f ca="1">IFERROR(__xludf.DUMMYFUNCTION("split(H44,"","")"),4)</f>
        <v>4</v>
      </c>
      <c r="J44" s="8"/>
      <c r="K44" s="8"/>
      <c r="L44" s="6">
        <f t="shared" ca="1" si="0"/>
        <v>0</v>
      </c>
      <c r="M44" s="9" t="s">
        <v>31</v>
      </c>
      <c r="N44" s="6">
        <f t="shared" si="1"/>
        <v>0</v>
      </c>
      <c r="O44" s="9" t="s">
        <v>31</v>
      </c>
      <c r="R44" s="6">
        <f t="shared" si="2"/>
        <v>0</v>
      </c>
      <c r="S44" s="6">
        <f t="shared" ca="1" si="3"/>
        <v>0</v>
      </c>
      <c r="T44" s="7"/>
      <c r="U44" s="6" t="s">
        <v>41</v>
      </c>
    </row>
    <row r="45" spans="1:21" ht="15.75" customHeight="1" x14ac:dyDescent="0.25">
      <c r="A45" s="10" t="s">
        <v>189</v>
      </c>
      <c r="B45" s="10" t="s">
        <v>190</v>
      </c>
      <c r="C45" s="10" t="s">
        <v>191</v>
      </c>
      <c r="D45" s="11">
        <v>8</v>
      </c>
      <c r="E45" s="11">
        <v>5</v>
      </c>
      <c r="F45" s="11">
        <v>4</v>
      </c>
      <c r="G45" s="12" t="s">
        <v>138</v>
      </c>
      <c r="H45" s="7" t="s">
        <v>25</v>
      </c>
      <c r="I45" s="7">
        <f ca="1">IFERROR(__xludf.DUMMYFUNCTION("split(H45,"","")"),0)</f>
        <v>0</v>
      </c>
      <c r="J45" s="8"/>
      <c r="K45" s="8"/>
      <c r="L45" s="6">
        <f t="shared" ca="1" si="0"/>
        <v>0</v>
      </c>
      <c r="M45" s="9" t="s">
        <v>31</v>
      </c>
      <c r="N45" s="6">
        <f t="shared" si="1"/>
        <v>1</v>
      </c>
      <c r="O45" s="9" t="s">
        <v>32</v>
      </c>
      <c r="R45" s="6">
        <f t="shared" si="2"/>
        <v>0</v>
      </c>
      <c r="S45" s="6">
        <f t="shared" ca="1" si="3"/>
        <v>1</v>
      </c>
      <c r="T45" s="7"/>
      <c r="U45" s="13" t="s">
        <v>25</v>
      </c>
    </row>
    <row r="46" spans="1:21" ht="15.75" customHeight="1" x14ac:dyDescent="0.25">
      <c r="A46" s="3" t="s">
        <v>192</v>
      </c>
      <c r="B46" s="3" t="s">
        <v>193</v>
      </c>
      <c r="C46" s="3" t="s">
        <v>194</v>
      </c>
      <c r="D46" s="4">
        <v>3</v>
      </c>
      <c r="E46" s="4">
        <v>5</v>
      </c>
      <c r="F46" s="4">
        <v>4</v>
      </c>
      <c r="G46" s="5" t="s">
        <v>138</v>
      </c>
      <c r="H46" s="7" t="s">
        <v>112</v>
      </c>
      <c r="I46" s="7">
        <f ca="1">IFERROR(__xludf.DUMMYFUNCTION("split(H46,"","")"),14)</f>
        <v>14</v>
      </c>
      <c r="J46" s="8"/>
      <c r="K46" s="8"/>
      <c r="L46" s="6">
        <f t="shared" ca="1" si="0"/>
        <v>0</v>
      </c>
      <c r="M46" s="9" t="s">
        <v>112</v>
      </c>
      <c r="N46" s="6">
        <f t="shared" si="1"/>
        <v>0</v>
      </c>
      <c r="O46" s="9" t="s">
        <v>26</v>
      </c>
      <c r="R46" s="6">
        <f t="shared" si="2"/>
        <v>1</v>
      </c>
      <c r="S46" s="6">
        <f t="shared" ca="1" si="3"/>
        <v>1</v>
      </c>
      <c r="T46" s="7"/>
      <c r="U46" s="13" t="s">
        <v>25</v>
      </c>
    </row>
    <row r="47" spans="1:21" ht="15.75" customHeight="1" x14ac:dyDescent="0.25">
      <c r="A47" s="3" t="s">
        <v>195</v>
      </c>
      <c r="B47" s="3" t="s">
        <v>196</v>
      </c>
      <c r="C47" s="3" t="s">
        <v>197</v>
      </c>
      <c r="D47" s="4">
        <v>14</v>
      </c>
      <c r="E47" s="4">
        <v>5</v>
      </c>
      <c r="F47" s="4">
        <v>4</v>
      </c>
      <c r="G47" s="5" t="s">
        <v>138</v>
      </c>
      <c r="H47" s="7" t="s">
        <v>74</v>
      </c>
      <c r="I47" s="7">
        <f ca="1">IFERROR(__xludf.DUMMYFUNCTION("split(H47,"","")"),2)</f>
        <v>2</v>
      </c>
      <c r="J47" s="8"/>
      <c r="K47" s="8"/>
      <c r="L47" s="6">
        <f t="shared" ca="1" si="0"/>
        <v>0</v>
      </c>
      <c r="M47" s="9" t="s">
        <v>113</v>
      </c>
      <c r="N47" s="6">
        <f t="shared" si="1"/>
        <v>0</v>
      </c>
      <c r="O47" s="9" t="s">
        <v>112</v>
      </c>
      <c r="R47" s="6">
        <f t="shared" si="2"/>
        <v>1</v>
      </c>
      <c r="S47" s="6">
        <f t="shared" ca="1" si="3"/>
        <v>1</v>
      </c>
      <c r="T47" s="7"/>
      <c r="U47" s="13" t="s">
        <v>25</v>
      </c>
    </row>
    <row r="48" spans="1:21" ht="15.75" customHeight="1" x14ac:dyDescent="0.25">
      <c r="A48" s="3" t="s">
        <v>198</v>
      </c>
      <c r="B48" s="3" t="s">
        <v>199</v>
      </c>
      <c r="C48" s="3" t="s">
        <v>200</v>
      </c>
      <c r="D48" s="4">
        <v>8</v>
      </c>
      <c r="E48" s="4">
        <v>5</v>
      </c>
      <c r="F48" s="4">
        <v>4</v>
      </c>
      <c r="G48" s="5" t="s">
        <v>138</v>
      </c>
      <c r="H48" s="7" t="s">
        <v>201</v>
      </c>
      <c r="I48" s="7">
        <f ca="1">IFERROR(__xludf.DUMMYFUNCTION("split(H48,"","")"),11)</f>
        <v>11</v>
      </c>
      <c r="J48" s="8">
        <f ca="1">IFERROR(__xludf.DUMMYFUNCTION("""COMPUTED_VALUE"""),12)</f>
        <v>12</v>
      </c>
      <c r="K48" s="8"/>
      <c r="L48" s="6">
        <f t="shared" ca="1" si="0"/>
        <v>0</v>
      </c>
      <c r="M48" s="9" t="s">
        <v>54</v>
      </c>
      <c r="N48" s="6">
        <f t="shared" si="1"/>
        <v>0</v>
      </c>
      <c r="O48" s="9" t="s">
        <v>112</v>
      </c>
      <c r="R48" s="6">
        <f t="shared" si="2"/>
        <v>0</v>
      </c>
      <c r="S48" s="6">
        <f t="shared" ca="1" si="3"/>
        <v>0</v>
      </c>
      <c r="T48" s="7"/>
      <c r="U48" s="13" t="s">
        <v>25</v>
      </c>
    </row>
    <row r="49" spans="1:21" ht="15.75" customHeight="1" x14ac:dyDescent="0.25">
      <c r="A49" s="10" t="s">
        <v>202</v>
      </c>
      <c r="B49" s="10" t="s">
        <v>203</v>
      </c>
      <c r="C49" s="10" t="s">
        <v>204</v>
      </c>
      <c r="D49" s="11">
        <v>3</v>
      </c>
      <c r="E49" s="11">
        <v>5</v>
      </c>
      <c r="F49" s="11">
        <v>4</v>
      </c>
      <c r="G49" s="12" t="s">
        <v>138</v>
      </c>
      <c r="H49" s="7" t="s">
        <v>25</v>
      </c>
      <c r="I49" s="7">
        <f ca="1">IFERROR(__xludf.DUMMYFUNCTION("split(H49,"","")"),0)</f>
        <v>0</v>
      </c>
      <c r="J49" s="8"/>
      <c r="K49" s="8"/>
      <c r="L49" s="6">
        <f t="shared" ca="1" si="0"/>
        <v>0</v>
      </c>
      <c r="M49" s="9" t="s">
        <v>73</v>
      </c>
      <c r="N49" s="6">
        <f t="shared" si="1"/>
        <v>0</v>
      </c>
      <c r="O49" s="9" t="s">
        <v>26</v>
      </c>
      <c r="R49" s="6">
        <f t="shared" si="2"/>
        <v>1</v>
      </c>
      <c r="S49" s="6">
        <f t="shared" ca="1" si="3"/>
        <v>1</v>
      </c>
      <c r="T49" s="7"/>
      <c r="U49" s="13" t="s">
        <v>25</v>
      </c>
    </row>
    <row r="50" spans="1:21" ht="15.75" customHeight="1" x14ac:dyDescent="0.25">
      <c r="A50" s="3" t="s">
        <v>205</v>
      </c>
      <c r="B50" s="3" t="s">
        <v>206</v>
      </c>
      <c r="C50" s="3" t="s">
        <v>207</v>
      </c>
      <c r="D50" s="4">
        <v>3</v>
      </c>
      <c r="E50" s="4">
        <v>5</v>
      </c>
      <c r="F50" s="4">
        <v>4</v>
      </c>
      <c r="G50" s="5" t="s">
        <v>138</v>
      </c>
      <c r="H50" s="7" t="s">
        <v>25</v>
      </c>
      <c r="I50" s="7">
        <f ca="1">IFERROR(__xludf.DUMMYFUNCTION("split(H50,"","")"),0)</f>
        <v>0</v>
      </c>
      <c r="J50" s="8"/>
      <c r="K50" s="8"/>
      <c r="L50" s="6">
        <f t="shared" ca="1" si="0"/>
        <v>0</v>
      </c>
      <c r="M50" s="9" t="s">
        <v>31</v>
      </c>
      <c r="N50" s="6">
        <f t="shared" si="1"/>
        <v>0</v>
      </c>
      <c r="O50" s="9" t="s">
        <v>26</v>
      </c>
      <c r="R50" s="6">
        <f t="shared" si="2"/>
        <v>1</v>
      </c>
      <c r="S50" s="6">
        <f t="shared" ca="1" si="3"/>
        <v>1</v>
      </c>
      <c r="T50" s="7"/>
      <c r="U50" s="13" t="s">
        <v>25</v>
      </c>
    </row>
    <row r="51" spans="1:21" ht="15.75" customHeight="1" x14ac:dyDescent="0.25">
      <c r="A51" s="3" t="s">
        <v>208</v>
      </c>
      <c r="B51" s="3" t="s">
        <v>209</v>
      </c>
      <c r="C51" s="3" t="s">
        <v>210</v>
      </c>
      <c r="D51" s="4">
        <v>16</v>
      </c>
      <c r="E51" s="4">
        <v>5</v>
      </c>
      <c r="F51" s="4">
        <v>4</v>
      </c>
      <c r="G51" s="5" t="s">
        <v>138</v>
      </c>
      <c r="H51" s="7" t="s">
        <v>32</v>
      </c>
      <c r="I51" s="7">
        <f ca="1">IFERROR(__xludf.DUMMYFUNCTION("split(H51,"","")"),4)</f>
        <v>4</v>
      </c>
      <c r="J51" s="8"/>
      <c r="K51" s="8"/>
      <c r="L51" s="6">
        <f t="shared" ca="1" si="0"/>
        <v>0</v>
      </c>
      <c r="M51" s="9" t="s">
        <v>32</v>
      </c>
      <c r="N51" s="6">
        <f t="shared" si="1"/>
        <v>0</v>
      </c>
      <c r="O51" s="9" t="s">
        <v>53</v>
      </c>
      <c r="R51" s="6">
        <f t="shared" si="2"/>
        <v>1</v>
      </c>
      <c r="S51" s="6">
        <f t="shared" ca="1" si="3"/>
        <v>1</v>
      </c>
      <c r="T51" s="7"/>
      <c r="U51" s="13" t="s">
        <v>25</v>
      </c>
    </row>
    <row r="52" spans="1:21" ht="15.75" customHeight="1" x14ac:dyDescent="0.25">
      <c r="A52" s="10" t="s">
        <v>211</v>
      </c>
      <c r="B52" s="10" t="s">
        <v>212</v>
      </c>
      <c r="C52" s="10" t="s">
        <v>213</v>
      </c>
      <c r="D52" s="11">
        <v>16</v>
      </c>
      <c r="E52" s="11">
        <v>5</v>
      </c>
      <c r="F52" s="11">
        <v>4</v>
      </c>
      <c r="G52" s="12" t="s">
        <v>138</v>
      </c>
      <c r="H52" s="7" t="s">
        <v>53</v>
      </c>
      <c r="I52" s="7">
        <f ca="1">IFERROR(__xludf.DUMMYFUNCTION("split(H52,"","")"),16)</f>
        <v>16</v>
      </c>
      <c r="J52" s="8"/>
      <c r="K52" s="8"/>
      <c r="L52" s="6">
        <f t="shared" ca="1" si="0"/>
        <v>1</v>
      </c>
      <c r="M52" s="9" t="s">
        <v>53</v>
      </c>
      <c r="N52" s="6">
        <f t="shared" si="1"/>
        <v>1</v>
      </c>
      <c r="O52" s="9" t="s">
        <v>53</v>
      </c>
      <c r="R52" s="6">
        <f t="shared" si="2"/>
        <v>1</v>
      </c>
      <c r="S52" s="6">
        <f t="shared" ca="1" si="3"/>
        <v>3</v>
      </c>
      <c r="T52" s="7"/>
      <c r="U52" s="6" t="s">
        <v>214</v>
      </c>
    </row>
    <row r="53" spans="1:21" ht="15.75" customHeight="1" x14ac:dyDescent="0.25">
      <c r="A53" s="3" t="s">
        <v>215</v>
      </c>
      <c r="B53" s="3" t="s">
        <v>216</v>
      </c>
      <c r="C53" s="3" t="s">
        <v>217</v>
      </c>
      <c r="D53" s="4">
        <v>12</v>
      </c>
      <c r="E53" s="4">
        <v>12</v>
      </c>
      <c r="F53" s="4">
        <v>15</v>
      </c>
      <c r="G53" s="5" t="s">
        <v>138</v>
      </c>
      <c r="H53" s="7" t="s">
        <v>25</v>
      </c>
      <c r="I53" s="7">
        <f ca="1">IFERROR(__xludf.DUMMYFUNCTION("split(H53,"","")"),0)</f>
        <v>0</v>
      </c>
      <c r="J53" s="8"/>
      <c r="K53" s="8"/>
      <c r="L53" s="6">
        <f t="shared" ca="1" si="0"/>
        <v>0</v>
      </c>
      <c r="M53" s="9" t="s">
        <v>53</v>
      </c>
      <c r="N53" s="6">
        <f t="shared" si="1"/>
        <v>0</v>
      </c>
      <c r="O53" s="9" t="s">
        <v>218</v>
      </c>
      <c r="R53" s="6">
        <f t="shared" si="2"/>
        <v>1</v>
      </c>
      <c r="S53" s="6">
        <f t="shared" ca="1" si="3"/>
        <v>1</v>
      </c>
      <c r="T53" s="7"/>
      <c r="U53" s="13" t="s">
        <v>31</v>
      </c>
    </row>
    <row r="54" spans="1:21" ht="15.75" customHeight="1" x14ac:dyDescent="0.25">
      <c r="A54" s="10" t="s">
        <v>219</v>
      </c>
      <c r="B54" s="10" t="s">
        <v>220</v>
      </c>
      <c r="C54" s="10" t="s">
        <v>221</v>
      </c>
      <c r="D54" s="11">
        <v>12</v>
      </c>
      <c r="E54" s="11">
        <v>15</v>
      </c>
      <c r="F54" s="11">
        <v>10</v>
      </c>
      <c r="G54" s="12" t="s">
        <v>222</v>
      </c>
      <c r="H54" s="7" t="s">
        <v>25</v>
      </c>
      <c r="I54" s="7">
        <f ca="1">IFERROR(__xludf.DUMMYFUNCTION("split(H54,"","")"),0)</f>
        <v>0</v>
      </c>
      <c r="J54" s="8"/>
      <c r="K54" s="8"/>
      <c r="L54" s="6">
        <f t="shared" ca="1" si="0"/>
        <v>0</v>
      </c>
      <c r="M54" s="9" t="s">
        <v>53</v>
      </c>
      <c r="N54" s="6">
        <f t="shared" si="1"/>
        <v>0</v>
      </c>
      <c r="O54" s="9" t="s">
        <v>218</v>
      </c>
      <c r="R54" s="6">
        <f t="shared" si="2"/>
        <v>1</v>
      </c>
      <c r="S54" s="6">
        <f t="shared" ca="1" si="3"/>
        <v>1</v>
      </c>
      <c r="T54" s="7"/>
      <c r="U54" s="6" t="s">
        <v>25</v>
      </c>
    </row>
    <row r="55" spans="1:21" ht="15.75" customHeight="1" x14ac:dyDescent="0.25">
      <c r="A55" s="3" t="s">
        <v>223</v>
      </c>
      <c r="B55" s="3" t="s">
        <v>224</v>
      </c>
      <c r="C55" s="10" t="s">
        <v>225</v>
      </c>
      <c r="D55" s="4">
        <v>13</v>
      </c>
      <c r="E55" s="4">
        <v>6</v>
      </c>
      <c r="F55" s="4">
        <v>4</v>
      </c>
      <c r="G55" s="5" t="s">
        <v>222</v>
      </c>
      <c r="H55" s="7" t="s">
        <v>25</v>
      </c>
      <c r="I55" s="7">
        <f ca="1">IFERROR(__xludf.DUMMYFUNCTION("split(H55,"","")"),0)</f>
        <v>0</v>
      </c>
      <c r="J55" s="8"/>
      <c r="K55" s="8"/>
      <c r="L55" s="6">
        <f t="shared" ca="1" si="0"/>
        <v>0</v>
      </c>
      <c r="M55" s="9" t="s">
        <v>36</v>
      </c>
      <c r="N55" s="6">
        <f t="shared" si="1"/>
        <v>0</v>
      </c>
      <c r="O55" s="9" t="s">
        <v>73</v>
      </c>
      <c r="R55" s="6">
        <f t="shared" si="2"/>
        <v>0</v>
      </c>
      <c r="S55" s="6">
        <f t="shared" ca="1" si="3"/>
        <v>0</v>
      </c>
      <c r="T55" s="7"/>
      <c r="U55" s="13" t="s">
        <v>25</v>
      </c>
    </row>
    <row r="56" spans="1:21" ht="15.75" customHeight="1" x14ac:dyDescent="0.25">
      <c r="A56" s="3" t="s">
        <v>226</v>
      </c>
      <c r="B56" s="3" t="s">
        <v>227</v>
      </c>
      <c r="C56" s="3" t="s">
        <v>228</v>
      </c>
      <c r="D56" s="4">
        <v>7</v>
      </c>
      <c r="E56" s="4">
        <v>6</v>
      </c>
      <c r="F56" s="4">
        <v>4</v>
      </c>
      <c r="G56" s="5" t="s">
        <v>222</v>
      </c>
      <c r="H56" s="7" t="s">
        <v>25</v>
      </c>
      <c r="I56" s="7">
        <f ca="1">IFERROR(__xludf.DUMMYFUNCTION("split(H56,"","")"),0)</f>
        <v>0</v>
      </c>
      <c r="J56" s="8"/>
      <c r="K56" s="8"/>
      <c r="L56" s="6">
        <f t="shared" ca="1" si="0"/>
        <v>0</v>
      </c>
      <c r="M56" s="9" t="s">
        <v>31</v>
      </c>
      <c r="N56" s="6">
        <f t="shared" si="1"/>
        <v>0</v>
      </c>
      <c r="O56" s="9" t="s">
        <v>32</v>
      </c>
      <c r="R56" s="6">
        <f t="shared" si="2"/>
        <v>0</v>
      </c>
      <c r="S56" s="6">
        <f t="shared" ca="1" si="3"/>
        <v>0</v>
      </c>
      <c r="T56" s="7"/>
      <c r="U56" s="13" t="s">
        <v>25</v>
      </c>
    </row>
    <row r="57" spans="1:21" ht="15.75" customHeight="1" x14ac:dyDescent="0.25">
      <c r="A57" s="10" t="s">
        <v>229</v>
      </c>
      <c r="B57" s="10" t="s">
        <v>230</v>
      </c>
      <c r="C57" s="10" t="s">
        <v>231</v>
      </c>
      <c r="D57" s="11">
        <v>7</v>
      </c>
      <c r="E57" s="11">
        <v>6</v>
      </c>
      <c r="F57" s="11">
        <v>4</v>
      </c>
      <c r="G57" s="12" t="s">
        <v>222</v>
      </c>
      <c r="H57" s="7" t="s">
        <v>104</v>
      </c>
      <c r="I57" s="7">
        <f ca="1">IFERROR(__xludf.DUMMYFUNCTION("split(H57,"","")"),13)</f>
        <v>13</v>
      </c>
      <c r="J57" s="8"/>
      <c r="K57" s="8"/>
      <c r="L57" s="6">
        <f t="shared" ca="1" si="0"/>
        <v>0</v>
      </c>
      <c r="M57" s="9" t="s">
        <v>59</v>
      </c>
      <c r="N57" s="6">
        <f t="shared" si="1"/>
        <v>0</v>
      </c>
      <c r="O57" s="9" t="s">
        <v>73</v>
      </c>
      <c r="R57" s="6">
        <f t="shared" si="2"/>
        <v>1</v>
      </c>
      <c r="S57" s="6">
        <f t="shared" ca="1" si="3"/>
        <v>1</v>
      </c>
      <c r="T57" s="7"/>
      <c r="U57" s="13" t="s">
        <v>25</v>
      </c>
    </row>
    <row r="58" spans="1:21" ht="15.75" customHeight="1" x14ac:dyDescent="0.25">
      <c r="A58" s="3" t="s">
        <v>232</v>
      </c>
      <c r="B58" s="3" t="s">
        <v>233</v>
      </c>
      <c r="C58" s="3" t="s">
        <v>234</v>
      </c>
      <c r="D58" s="4">
        <v>9</v>
      </c>
      <c r="E58" s="4">
        <v>6</v>
      </c>
      <c r="F58" s="4">
        <v>4</v>
      </c>
      <c r="G58" s="5" t="s">
        <v>222</v>
      </c>
      <c r="H58" s="7" t="s">
        <v>25</v>
      </c>
      <c r="I58" s="7">
        <f ca="1">IFERROR(__xludf.DUMMYFUNCTION("split(H58,"","")"),0)</f>
        <v>0</v>
      </c>
      <c r="J58" s="8"/>
      <c r="K58" s="8"/>
      <c r="L58" s="6">
        <f t="shared" ca="1" si="0"/>
        <v>0</v>
      </c>
      <c r="M58" s="9" t="s">
        <v>59</v>
      </c>
      <c r="N58" s="6">
        <f t="shared" si="1"/>
        <v>0</v>
      </c>
      <c r="O58" s="9" t="s">
        <v>113</v>
      </c>
      <c r="R58" s="6">
        <f t="shared" si="2"/>
        <v>0</v>
      </c>
      <c r="S58" s="6">
        <f t="shared" ca="1" si="3"/>
        <v>0</v>
      </c>
      <c r="T58" s="7"/>
      <c r="U58" s="13" t="s">
        <v>25</v>
      </c>
    </row>
    <row r="59" spans="1:21" ht="15.75" customHeight="1" x14ac:dyDescent="0.25">
      <c r="A59" s="3" t="s">
        <v>235</v>
      </c>
      <c r="B59" s="3" t="s">
        <v>236</v>
      </c>
      <c r="C59" s="3" t="s">
        <v>237</v>
      </c>
      <c r="D59" s="4">
        <v>12</v>
      </c>
      <c r="E59" s="4">
        <v>15</v>
      </c>
      <c r="F59" s="4">
        <v>10</v>
      </c>
      <c r="G59" s="5" t="s">
        <v>222</v>
      </c>
      <c r="H59" s="7" t="s">
        <v>25</v>
      </c>
      <c r="I59" s="7">
        <f ca="1">IFERROR(__xludf.DUMMYFUNCTION("split(H59,"","")"),0)</f>
        <v>0</v>
      </c>
      <c r="J59" s="8"/>
      <c r="K59" s="8"/>
      <c r="L59" s="6">
        <f t="shared" ca="1" si="0"/>
        <v>0</v>
      </c>
      <c r="M59" s="9" t="s">
        <v>36</v>
      </c>
      <c r="N59" s="6">
        <f t="shared" si="1"/>
        <v>0</v>
      </c>
      <c r="O59" s="9" t="s">
        <v>54</v>
      </c>
      <c r="R59" s="6">
        <f t="shared" si="2"/>
        <v>0</v>
      </c>
      <c r="S59" s="6">
        <f t="shared" ca="1" si="3"/>
        <v>0</v>
      </c>
      <c r="T59" s="7"/>
      <c r="U59" s="13" t="s">
        <v>25</v>
      </c>
    </row>
    <row r="60" spans="1:21" ht="15.75" customHeight="1" x14ac:dyDescent="0.25">
      <c r="A60" s="10" t="s">
        <v>232</v>
      </c>
      <c r="B60" s="10" t="s">
        <v>238</v>
      </c>
      <c r="C60" s="10" t="s">
        <v>239</v>
      </c>
      <c r="D60" s="11">
        <v>9</v>
      </c>
      <c r="E60" s="11">
        <v>6</v>
      </c>
      <c r="F60" s="11">
        <v>4</v>
      </c>
      <c r="G60" s="12" t="s">
        <v>222</v>
      </c>
      <c r="H60" s="7" t="s">
        <v>25</v>
      </c>
      <c r="I60" s="7">
        <f ca="1">IFERROR(__xludf.DUMMYFUNCTION("split(H60,"","")"),0)</f>
        <v>0</v>
      </c>
      <c r="J60" s="8"/>
      <c r="K60" s="8"/>
      <c r="L60" s="6">
        <f t="shared" ca="1" si="0"/>
        <v>0</v>
      </c>
      <c r="M60" s="9" t="s">
        <v>59</v>
      </c>
      <c r="N60" s="6">
        <f t="shared" si="1"/>
        <v>0</v>
      </c>
      <c r="O60" s="9" t="s">
        <v>54</v>
      </c>
      <c r="R60" s="6">
        <f t="shared" si="2"/>
        <v>1</v>
      </c>
      <c r="S60" s="6">
        <f t="shared" ca="1" si="3"/>
        <v>1</v>
      </c>
      <c r="T60" s="7"/>
      <c r="U60" s="13" t="s">
        <v>25</v>
      </c>
    </row>
    <row r="61" spans="1:21" ht="15.75" customHeight="1" x14ac:dyDescent="0.25">
      <c r="A61" s="3" t="s">
        <v>240</v>
      </c>
      <c r="B61" s="3" t="s">
        <v>241</v>
      </c>
      <c r="C61" s="3" t="s">
        <v>242</v>
      </c>
      <c r="D61" s="4">
        <v>10</v>
      </c>
      <c r="E61" s="4">
        <v>6</v>
      </c>
      <c r="F61" s="4">
        <v>4</v>
      </c>
      <c r="G61" s="5" t="s">
        <v>222</v>
      </c>
      <c r="H61" s="7" t="s">
        <v>63</v>
      </c>
      <c r="I61" s="7">
        <f ca="1">IFERROR(__xludf.DUMMYFUNCTION("split(H61,"","")"),8)</f>
        <v>8</v>
      </c>
      <c r="J61" s="8">
        <f ca="1">IFERROR(__xludf.DUMMYFUNCTION("""COMPUTED_VALUE"""),10)</f>
        <v>10</v>
      </c>
      <c r="K61" s="8"/>
      <c r="L61" s="6">
        <f t="shared" ca="1" si="0"/>
        <v>0</v>
      </c>
      <c r="M61" s="9" t="s">
        <v>31</v>
      </c>
      <c r="N61" s="6">
        <f t="shared" si="1"/>
        <v>0</v>
      </c>
      <c r="O61" s="9" t="s">
        <v>45</v>
      </c>
      <c r="R61" s="6">
        <f t="shared" si="2"/>
        <v>1</v>
      </c>
      <c r="S61" s="6">
        <f t="shared" ca="1" si="3"/>
        <v>2</v>
      </c>
      <c r="T61" s="7"/>
      <c r="U61" s="13" t="s">
        <v>25</v>
      </c>
    </row>
    <row r="62" spans="1:21" ht="15.75" customHeight="1" x14ac:dyDescent="0.25">
      <c r="A62" s="3" t="s">
        <v>243</v>
      </c>
      <c r="B62" s="3" t="s">
        <v>244</v>
      </c>
      <c r="C62" s="3" t="s">
        <v>245</v>
      </c>
      <c r="D62" s="4">
        <v>15</v>
      </c>
      <c r="E62" s="4">
        <v>6</v>
      </c>
      <c r="F62" s="4">
        <v>4</v>
      </c>
      <c r="G62" s="5" t="s">
        <v>222</v>
      </c>
      <c r="H62" s="7" t="s">
        <v>53</v>
      </c>
      <c r="I62" s="7">
        <f ca="1">IFERROR(__xludf.DUMMYFUNCTION("split(H62,"","")"),16)</f>
        <v>16</v>
      </c>
      <c r="J62" s="8"/>
      <c r="K62" s="8"/>
      <c r="L62" s="6">
        <f t="shared" ca="1" si="0"/>
        <v>0</v>
      </c>
      <c r="M62" s="9" t="s">
        <v>36</v>
      </c>
      <c r="N62" s="6">
        <f t="shared" si="1"/>
        <v>0</v>
      </c>
      <c r="O62" s="9" t="s">
        <v>113</v>
      </c>
      <c r="R62" s="6">
        <f t="shared" si="2"/>
        <v>0</v>
      </c>
      <c r="S62" s="6">
        <f t="shared" ca="1" si="3"/>
        <v>0</v>
      </c>
      <c r="T62" s="7"/>
      <c r="U62" s="6" t="s">
        <v>246</v>
      </c>
    </row>
    <row r="63" spans="1:21" ht="15.75" customHeight="1" x14ac:dyDescent="0.25">
      <c r="A63" s="10" t="s">
        <v>247</v>
      </c>
      <c r="B63" s="10" t="s">
        <v>248</v>
      </c>
      <c r="C63" s="10" t="s">
        <v>249</v>
      </c>
      <c r="D63" s="11">
        <v>5</v>
      </c>
      <c r="E63" s="11">
        <v>6</v>
      </c>
      <c r="F63" s="11">
        <v>4</v>
      </c>
      <c r="G63" s="12" t="s">
        <v>222</v>
      </c>
      <c r="H63" s="7" t="s">
        <v>25</v>
      </c>
      <c r="I63" s="7">
        <f ca="1">IFERROR(__xludf.DUMMYFUNCTION("split(H63,"","")"),0)</f>
        <v>0</v>
      </c>
      <c r="J63" s="8"/>
      <c r="K63" s="8"/>
      <c r="L63" s="6">
        <f t="shared" ca="1" si="0"/>
        <v>0</v>
      </c>
      <c r="M63" s="9" t="s">
        <v>64</v>
      </c>
      <c r="N63" s="6">
        <f t="shared" si="1"/>
        <v>1</v>
      </c>
      <c r="O63" s="9" t="s">
        <v>64</v>
      </c>
      <c r="R63" s="6">
        <f t="shared" si="2"/>
        <v>1</v>
      </c>
      <c r="S63" s="6">
        <f t="shared" ca="1" si="3"/>
        <v>2</v>
      </c>
      <c r="T63" s="7"/>
      <c r="U63" s="6" t="s">
        <v>25</v>
      </c>
    </row>
    <row r="64" spans="1:21" ht="15.75" customHeight="1" x14ac:dyDescent="0.25">
      <c r="A64" s="3" t="s">
        <v>250</v>
      </c>
      <c r="B64" s="3" t="s">
        <v>251</v>
      </c>
      <c r="C64" s="3" t="s">
        <v>252</v>
      </c>
      <c r="D64" s="4">
        <v>6</v>
      </c>
      <c r="E64" s="4">
        <v>6</v>
      </c>
      <c r="F64" s="4">
        <v>4</v>
      </c>
      <c r="G64" s="5" t="s">
        <v>222</v>
      </c>
      <c r="H64" s="7" t="s">
        <v>253</v>
      </c>
      <c r="I64" s="7">
        <f ca="1">IFERROR(__xludf.DUMMYFUNCTION("split(H64,"","")"),2)</f>
        <v>2</v>
      </c>
      <c r="J64" s="8">
        <f ca="1">IFERROR(__xludf.DUMMYFUNCTION("""COMPUTED_VALUE"""),3)</f>
        <v>3</v>
      </c>
      <c r="K64" s="8"/>
      <c r="L64" s="6">
        <f t="shared" ca="1" si="0"/>
        <v>0</v>
      </c>
      <c r="M64" s="9" t="s">
        <v>74</v>
      </c>
      <c r="N64" s="6">
        <f t="shared" si="1"/>
        <v>0</v>
      </c>
      <c r="O64" s="9" t="s">
        <v>74</v>
      </c>
      <c r="R64" s="6">
        <f t="shared" si="2"/>
        <v>0</v>
      </c>
      <c r="S64" s="6">
        <f t="shared" ca="1" si="3"/>
        <v>0</v>
      </c>
      <c r="T64" s="7"/>
      <c r="U64" s="13" t="s">
        <v>25</v>
      </c>
    </row>
    <row r="65" spans="1:21" ht="15.75" customHeight="1" x14ac:dyDescent="0.25">
      <c r="A65" s="10" t="s">
        <v>254</v>
      </c>
      <c r="B65" s="10" t="s">
        <v>255</v>
      </c>
      <c r="C65" s="10" t="s">
        <v>256</v>
      </c>
      <c r="D65" s="11">
        <v>15</v>
      </c>
      <c r="E65" s="11">
        <v>6</v>
      </c>
      <c r="F65" s="11">
        <v>4</v>
      </c>
      <c r="G65" s="12" t="s">
        <v>222</v>
      </c>
      <c r="H65" s="7" t="s">
        <v>113</v>
      </c>
      <c r="I65" s="7">
        <f ca="1">IFERROR(__xludf.DUMMYFUNCTION("split(H65,"","")"),6)</f>
        <v>6</v>
      </c>
      <c r="J65" s="8"/>
      <c r="K65" s="8"/>
      <c r="L65" s="6">
        <f t="shared" ca="1" si="0"/>
        <v>0</v>
      </c>
      <c r="M65" s="9" t="s">
        <v>113</v>
      </c>
      <c r="N65" s="6">
        <f t="shared" si="1"/>
        <v>0</v>
      </c>
      <c r="O65" s="9" t="s">
        <v>159</v>
      </c>
      <c r="R65" s="6">
        <f t="shared" si="2"/>
        <v>1</v>
      </c>
      <c r="S65" s="6">
        <f t="shared" ca="1" si="3"/>
        <v>1</v>
      </c>
      <c r="T65" s="7"/>
      <c r="U65" s="6" t="s">
        <v>257</v>
      </c>
    </row>
    <row r="66" spans="1:21" ht="15.75" customHeight="1" x14ac:dyDescent="0.25">
      <c r="A66" s="3" t="s">
        <v>258</v>
      </c>
      <c r="B66" s="3" t="s">
        <v>259</v>
      </c>
      <c r="C66" s="3" t="s">
        <v>260</v>
      </c>
      <c r="D66" s="4">
        <v>12</v>
      </c>
      <c r="E66" s="4">
        <v>18</v>
      </c>
      <c r="F66" s="4">
        <v>12</v>
      </c>
      <c r="G66" s="5" t="s">
        <v>222</v>
      </c>
      <c r="H66" s="7" t="s">
        <v>25</v>
      </c>
      <c r="I66" s="7">
        <f ca="1">IFERROR(__xludf.DUMMYFUNCTION("split(H66,"","")"),0)</f>
        <v>0</v>
      </c>
      <c r="J66" s="8"/>
      <c r="K66" s="8"/>
      <c r="L66" s="6">
        <f t="shared" ca="1" si="0"/>
        <v>0</v>
      </c>
      <c r="M66" s="9" t="s">
        <v>53</v>
      </c>
      <c r="N66" s="6">
        <f t="shared" si="1"/>
        <v>0</v>
      </c>
      <c r="O66" s="9" t="s">
        <v>218</v>
      </c>
      <c r="R66" s="6">
        <f t="shared" si="2"/>
        <v>1</v>
      </c>
      <c r="S66" s="6">
        <f t="shared" ca="1" si="3"/>
        <v>1</v>
      </c>
      <c r="T66" s="7"/>
      <c r="U66" s="13" t="s">
        <v>25</v>
      </c>
    </row>
    <row r="67" spans="1:21" ht="15.75" customHeight="1" x14ac:dyDescent="0.25">
      <c r="A67" s="10" t="s">
        <v>261</v>
      </c>
      <c r="B67" s="10" t="s">
        <v>262</v>
      </c>
      <c r="C67" s="10" t="s">
        <v>263</v>
      </c>
      <c r="D67" s="11">
        <v>6</v>
      </c>
      <c r="E67" s="11">
        <v>6</v>
      </c>
      <c r="F67" s="11">
        <v>4</v>
      </c>
      <c r="G67" s="12" t="s">
        <v>222</v>
      </c>
      <c r="H67" s="7" t="s">
        <v>104</v>
      </c>
      <c r="I67" s="7">
        <f ca="1">IFERROR(__xludf.DUMMYFUNCTION("split(H67,"","")"),13)</f>
        <v>13</v>
      </c>
      <c r="J67" s="8"/>
      <c r="K67" s="8"/>
      <c r="L67" s="6">
        <f t="shared" ca="1" si="0"/>
        <v>0</v>
      </c>
      <c r="M67" s="9" t="s">
        <v>36</v>
      </c>
      <c r="N67" s="6">
        <f t="shared" si="1"/>
        <v>0</v>
      </c>
      <c r="O67" s="9" t="s">
        <v>113</v>
      </c>
      <c r="R67" s="6">
        <f t="shared" si="2"/>
        <v>1</v>
      </c>
      <c r="S67" s="6">
        <f t="shared" ca="1" si="3"/>
        <v>1</v>
      </c>
      <c r="T67" s="7"/>
      <c r="U67" s="13" t="s">
        <v>25</v>
      </c>
    </row>
    <row r="68" spans="1:21" ht="15.75" customHeight="1" x14ac:dyDescent="0.25">
      <c r="A68" s="3" t="s">
        <v>264</v>
      </c>
      <c r="B68" s="3" t="s">
        <v>265</v>
      </c>
      <c r="C68" s="3" t="s">
        <v>266</v>
      </c>
      <c r="D68" s="4">
        <v>15</v>
      </c>
      <c r="E68" s="4">
        <v>6</v>
      </c>
      <c r="F68" s="4">
        <v>4</v>
      </c>
      <c r="G68" s="5" t="s">
        <v>222</v>
      </c>
      <c r="H68" s="7" t="s">
        <v>53</v>
      </c>
      <c r="I68" s="7">
        <f ca="1">IFERROR(__xludf.DUMMYFUNCTION("split(H68,"","")"),16)</f>
        <v>16</v>
      </c>
      <c r="J68" s="8"/>
      <c r="K68" s="8"/>
      <c r="L68" s="6">
        <f t="shared" ca="1" si="0"/>
        <v>0</v>
      </c>
      <c r="M68" s="9" t="s">
        <v>36</v>
      </c>
      <c r="N68" s="6">
        <f t="shared" si="1"/>
        <v>0</v>
      </c>
      <c r="O68" s="9" t="s">
        <v>74</v>
      </c>
      <c r="R68" s="6">
        <f t="shared" si="2"/>
        <v>0</v>
      </c>
      <c r="S68" s="6">
        <f t="shared" ca="1" si="3"/>
        <v>0</v>
      </c>
      <c r="T68" s="7"/>
      <c r="U68" s="6" t="s">
        <v>25</v>
      </c>
    </row>
    <row r="69" spans="1:21" ht="15.75" customHeight="1" x14ac:dyDescent="0.25">
      <c r="A69" s="3" t="s">
        <v>267</v>
      </c>
      <c r="B69" s="3" t="s">
        <v>268</v>
      </c>
      <c r="C69" s="3" t="s">
        <v>269</v>
      </c>
      <c r="D69" s="4">
        <v>5</v>
      </c>
      <c r="E69" s="4">
        <v>6</v>
      </c>
      <c r="F69" s="4">
        <v>4</v>
      </c>
      <c r="G69" s="5" t="s">
        <v>222</v>
      </c>
      <c r="H69" s="7" t="s">
        <v>45</v>
      </c>
      <c r="I69" s="7">
        <f ca="1">IFERROR(__xludf.DUMMYFUNCTION("split(H69,"","")"),10)</f>
        <v>10</v>
      </c>
      <c r="J69" s="8"/>
      <c r="K69" s="8"/>
      <c r="L69" s="6">
        <f t="shared" ca="1" si="0"/>
        <v>0</v>
      </c>
      <c r="M69" s="9" t="s">
        <v>53</v>
      </c>
      <c r="N69" s="6">
        <f t="shared" si="1"/>
        <v>0</v>
      </c>
      <c r="O69" s="9" t="s">
        <v>64</v>
      </c>
      <c r="R69" s="6">
        <f t="shared" si="2"/>
        <v>1</v>
      </c>
      <c r="S69" s="6">
        <f t="shared" ca="1" si="3"/>
        <v>1</v>
      </c>
      <c r="T69" s="7"/>
      <c r="U69" s="6" t="s">
        <v>270</v>
      </c>
    </row>
    <row r="70" spans="1:21" ht="15.75" customHeight="1" x14ac:dyDescent="0.25">
      <c r="A70" s="3" t="s">
        <v>271</v>
      </c>
      <c r="B70" s="3" t="s">
        <v>272</v>
      </c>
      <c r="C70" s="3" t="s">
        <v>273</v>
      </c>
      <c r="D70" s="4">
        <v>13</v>
      </c>
      <c r="E70" s="4">
        <v>6</v>
      </c>
      <c r="F70" s="4">
        <v>4</v>
      </c>
      <c r="G70" s="5" t="s">
        <v>222</v>
      </c>
      <c r="H70" s="7" t="s">
        <v>25</v>
      </c>
      <c r="I70" s="7">
        <f ca="1">IFERROR(__xludf.DUMMYFUNCTION("split(H70,"","")"),0)</f>
        <v>0</v>
      </c>
      <c r="J70" s="8"/>
      <c r="K70" s="8"/>
      <c r="L70" s="6">
        <f t="shared" ca="1" si="0"/>
        <v>0</v>
      </c>
      <c r="M70" s="9" t="s">
        <v>36</v>
      </c>
      <c r="N70" s="6">
        <f t="shared" si="1"/>
        <v>0</v>
      </c>
      <c r="O70" s="9" t="s">
        <v>104</v>
      </c>
      <c r="R70" s="6">
        <f t="shared" si="2"/>
        <v>1</v>
      </c>
      <c r="S70" s="6">
        <f t="shared" ca="1" si="3"/>
        <v>1</v>
      </c>
      <c r="T70" s="7"/>
      <c r="U70" s="13" t="s">
        <v>25</v>
      </c>
    </row>
    <row r="71" spans="1:21" ht="15.75" customHeight="1" x14ac:dyDescent="0.25">
      <c r="A71" s="10" t="s">
        <v>274</v>
      </c>
      <c r="B71" s="10" t="s">
        <v>275</v>
      </c>
      <c r="C71" s="10" t="s">
        <v>276</v>
      </c>
      <c r="D71" s="11">
        <v>10</v>
      </c>
      <c r="E71" s="11">
        <v>6</v>
      </c>
      <c r="F71" s="11">
        <v>4</v>
      </c>
      <c r="G71" s="12" t="s">
        <v>222</v>
      </c>
      <c r="H71" s="7" t="s">
        <v>25</v>
      </c>
      <c r="I71" s="7">
        <f ca="1">IFERROR(__xludf.DUMMYFUNCTION("split(H71,"","")"),0)</f>
        <v>0</v>
      </c>
      <c r="J71" s="8"/>
      <c r="K71" s="8"/>
      <c r="L71" s="6">
        <f t="shared" ca="1" si="0"/>
        <v>0</v>
      </c>
      <c r="M71" s="9" t="s">
        <v>31</v>
      </c>
      <c r="N71" s="6">
        <f t="shared" si="1"/>
        <v>0</v>
      </c>
      <c r="O71" s="9" t="s">
        <v>45</v>
      </c>
      <c r="R71" s="6">
        <f t="shared" si="2"/>
        <v>1</v>
      </c>
      <c r="S71" s="6">
        <f t="shared" ca="1" si="3"/>
        <v>1</v>
      </c>
      <c r="T71" s="7"/>
      <c r="U71" s="13" t="s">
        <v>25</v>
      </c>
    </row>
    <row r="72" spans="1:21" ht="15.75" customHeight="1" x14ac:dyDescent="0.25">
      <c r="A72" s="10" t="s">
        <v>277</v>
      </c>
      <c r="B72" s="10" t="s">
        <v>278</v>
      </c>
      <c r="C72" s="10" t="s">
        <v>279</v>
      </c>
      <c r="D72" s="11">
        <v>15</v>
      </c>
      <c r="E72" s="11">
        <v>6</v>
      </c>
      <c r="F72" s="11">
        <v>4</v>
      </c>
      <c r="G72" s="12" t="s">
        <v>222</v>
      </c>
      <c r="H72" s="7" t="s">
        <v>112</v>
      </c>
      <c r="I72" s="7">
        <f ca="1">IFERROR(__xludf.DUMMYFUNCTION("split(H72,"","")"),14)</f>
        <v>14</v>
      </c>
      <c r="J72" s="8"/>
      <c r="K72" s="8"/>
      <c r="L72" s="6">
        <f t="shared" ca="1" si="0"/>
        <v>0</v>
      </c>
      <c r="M72" s="9" t="s">
        <v>112</v>
      </c>
      <c r="N72" s="6">
        <f t="shared" si="1"/>
        <v>0</v>
      </c>
      <c r="O72" s="9" t="s">
        <v>159</v>
      </c>
      <c r="R72" s="6">
        <f t="shared" si="2"/>
        <v>1</v>
      </c>
      <c r="S72" s="6">
        <f t="shared" ca="1" si="3"/>
        <v>1</v>
      </c>
      <c r="T72" s="7"/>
      <c r="U72" s="6" t="s">
        <v>280</v>
      </c>
    </row>
    <row r="73" spans="1:21" ht="15.75" customHeight="1" x14ac:dyDescent="0.25">
      <c r="A73" s="10" t="s">
        <v>281</v>
      </c>
      <c r="B73" s="10" t="s">
        <v>282</v>
      </c>
      <c r="C73" s="10" t="s">
        <v>283</v>
      </c>
      <c r="D73" s="11">
        <v>13</v>
      </c>
      <c r="E73" s="11">
        <v>6</v>
      </c>
      <c r="F73" s="11">
        <v>4</v>
      </c>
      <c r="G73" s="12" t="s">
        <v>222</v>
      </c>
      <c r="H73" s="7" t="s">
        <v>53</v>
      </c>
      <c r="I73" s="7">
        <f ca="1">IFERROR(__xludf.DUMMYFUNCTION("split(H73,"","")"),16)</f>
        <v>16</v>
      </c>
      <c r="J73" s="8"/>
      <c r="K73" s="8"/>
      <c r="L73" s="6">
        <f t="shared" ca="1" si="0"/>
        <v>0</v>
      </c>
      <c r="M73" s="9" t="s">
        <v>53</v>
      </c>
      <c r="N73" s="6">
        <f t="shared" si="1"/>
        <v>0</v>
      </c>
      <c r="O73" s="9" t="s">
        <v>104</v>
      </c>
      <c r="R73" s="6">
        <f t="shared" si="2"/>
        <v>1</v>
      </c>
      <c r="S73" s="6">
        <f t="shared" ca="1" si="3"/>
        <v>1</v>
      </c>
      <c r="T73" s="7"/>
      <c r="U73" s="6" t="s">
        <v>284</v>
      </c>
    </row>
    <row r="74" spans="1:21" ht="15.75" customHeight="1" x14ac:dyDescent="0.25">
      <c r="A74" s="3" t="s">
        <v>285</v>
      </c>
      <c r="B74" s="3" t="s">
        <v>286</v>
      </c>
      <c r="C74" s="3" t="s">
        <v>287</v>
      </c>
      <c r="D74" s="4">
        <v>10</v>
      </c>
      <c r="E74" s="4">
        <v>6</v>
      </c>
      <c r="F74" s="4">
        <v>4</v>
      </c>
      <c r="G74" s="5" t="s">
        <v>222</v>
      </c>
      <c r="H74" s="7" t="s">
        <v>25</v>
      </c>
      <c r="I74" s="7">
        <f ca="1">IFERROR(__xludf.DUMMYFUNCTION("split(H74,"","")"),0)</f>
        <v>0</v>
      </c>
      <c r="J74" s="8"/>
      <c r="K74" s="8"/>
      <c r="L74" s="6">
        <f t="shared" ca="1" si="0"/>
        <v>0</v>
      </c>
      <c r="M74" s="9" t="s">
        <v>36</v>
      </c>
      <c r="N74" s="6">
        <f t="shared" si="1"/>
        <v>0</v>
      </c>
      <c r="O74" s="9" t="s">
        <v>45</v>
      </c>
      <c r="R74" s="6">
        <f t="shared" si="2"/>
        <v>1</v>
      </c>
      <c r="S74" s="6">
        <f t="shared" ca="1" si="3"/>
        <v>1</v>
      </c>
      <c r="T74" s="7"/>
      <c r="U74" s="6" t="s">
        <v>288</v>
      </c>
    </row>
    <row r="75" spans="1:21" ht="15.75" customHeight="1" x14ac:dyDescent="0.25">
      <c r="A75" s="3" t="s">
        <v>289</v>
      </c>
      <c r="B75" s="3" t="s">
        <v>290</v>
      </c>
      <c r="C75" s="3" t="s">
        <v>291</v>
      </c>
      <c r="D75" s="4">
        <v>9</v>
      </c>
      <c r="E75" s="4">
        <v>6</v>
      </c>
      <c r="F75" s="4">
        <v>4</v>
      </c>
      <c r="G75" s="5" t="s">
        <v>222</v>
      </c>
      <c r="H75" s="7" t="s">
        <v>25</v>
      </c>
      <c r="I75" s="7">
        <f ca="1">IFERROR(__xludf.DUMMYFUNCTION("split(H75,"","")"),0)</f>
        <v>0</v>
      </c>
      <c r="J75" s="8"/>
      <c r="K75" s="8"/>
      <c r="L75" s="6">
        <f t="shared" ca="1" si="0"/>
        <v>0</v>
      </c>
      <c r="M75" s="9" t="s">
        <v>36</v>
      </c>
      <c r="N75" s="6">
        <f t="shared" si="1"/>
        <v>0</v>
      </c>
      <c r="O75" s="9" t="s">
        <v>64</v>
      </c>
      <c r="R75" s="6">
        <f t="shared" si="2"/>
        <v>0</v>
      </c>
      <c r="S75" s="6">
        <f t="shared" ca="1" si="3"/>
        <v>0</v>
      </c>
      <c r="T75" s="7"/>
      <c r="U75" s="6" t="s">
        <v>292</v>
      </c>
    </row>
    <row r="76" spans="1:21" ht="15.75" customHeight="1" x14ac:dyDescent="0.25">
      <c r="A76" s="3" t="s">
        <v>174</v>
      </c>
      <c r="B76" s="3" t="s">
        <v>293</v>
      </c>
      <c r="C76" s="3" t="s">
        <v>294</v>
      </c>
      <c r="D76" s="4">
        <v>14</v>
      </c>
      <c r="E76" s="4">
        <v>6</v>
      </c>
      <c r="F76" s="4">
        <v>4</v>
      </c>
      <c r="G76" s="5" t="s">
        <v>222</v>
      </c>
      <c r="H76" s="7" t="s">
        <v>112</v>
      </c>
      <c r="I76" s="7">
        <f ca="1">IFERROR(__xludf.DUMMYFUNCTION("split(H76,"","")"),14)</f>
        <v>14</v>
      </c>
      <c r="J76" s="8"/>
      <c r="K76" s="8"/>
      <c r="L76" s="6">
        <f t="shared" ca="1" si="0"/>
        <v>1</v>
      </c>
      <c r="M76" s="9" t="s">
        <v>36</v>
      </c>
      <c r="N76" s="6">
        <f t="shared" si="1"/>
        <v>0</v>
      </c>
      <c r="O76" s="9" t="s">
        <v>112</v>
      </c>
      <c r="R76" s="6">
        <f t="shared" si="2"/>
        <v>1</v>
      </c>
      <c r="S76" s="6">
        <f t="shared" ca="1" si="3"/>
        <v>2</v>
      </c>
      <c r="T76" s="7"/>
      <c r="U76" s="6" t="s">
        <v>295</v>
      </c>
    </row>
    <row r="77" spans="1:21" ht="15.75" customHeight="1" x14ac:dyDescent="0.25">
      <c r="A77" s="3" t="s">
        <v>296</v>
      </c>
      <c r="B77" s="3" t="s">
        <v>297</v>
      </c>
      <c r="C77" s="3" t="s">
        <v>298</v>
      </c>
      <c r="D77" s="4">
        <v>16</v>
      </c>
      <c r="E77" s="4">
        <v>6</v>
      </c>
      <c r="F77" s="4">
        <v>4</v>
      </c>
      <c r="G77" s="5" t="s">
        <v>222</v>
      </c>
      <c r="H77" s="7" t="s">
        <v>53</v>
      </c>
      <c r="I77" s="7">
        <f ca="1">IFERROR(__xludf.DUMMYFUNCTION("split(H77,"","")"),16)</f>
        <v>16</v>
      </c>
      <c r="J77" s="8"/>
      <c r="K77" s="8"/>
      <c r="L77" s="6">
        <f t="shared" ca="1" si="0"/>
        <v>1</v>
      </c>
      <c r="M77" s="9" t="s">
        <v>45</v>
      </c>
      <c r="N77" s="6">
        <f t="shared" si="1"/>
        <v>0</v>
      </c>
      <c r="O77" s="9" t="s">
        <v>53</v>
      </c>
      <c r="R77" s="6">
        <f t="shared" si="2"/>
        <v>1</v>
      </c>
      <c r="S77" s="6">
        <f t="shared" ca="1" si="3"/>
        <v>2</v>
      </c>
      <c r="T77" s="7"/>
      <c r="U77" s="13" t="s">
        <v>25</v>
      </c>
    </row>
    <row r="78" spans="1:21" ht="15.75" customHeight="1" x14ac:dyDescent="0.25">
      <c r="A78" s="3" t="s">
        <v>299</v>
      </c>
      <c r="B78" s="3" t="s">
        <v>300</v>
      </c>
      <c r="C78" s="3" t="s">
        <v>301</v>
      </c>
      <c r="D78" s="4">
        <v>15</v>
      </c>
      <c r="E78" s="4">
        <v>6</v>
      </c>
      <c r="F78" s="4">
        <v>4</v>
      </c>
      <c r="G78" s="5" t="s">
        <v>222</v>
      </c>
      <c r="H78" s="7" t="s">
        <v>25</v>
      </c>
      <c r="I78" s="7">
        <f ca="1">IFERROR(__xludf.DUMMYFUNCTION("split(H78,"","")"),0)</f>
        <v>0</v>
      </c>
      <c r="J78" s="8"/>
      <c r="K78" s="8"/>
      <c r="L78" s="6">
        <f t="shared" ca="1" si="0"/>
        <v>0</v>
      </c>
      <c r="M78" s="9" t="s">
        <v>53</v>
      </c>
      <c r="N78" s="6">
        <f t="shared" si="1"/>
        <v>0</v>
      </c>
      <c r="O78" s="9" t="s">
        <v>159</v>
      </c>
      <c r="R78" s="6">
        <f t="shared" si="2"/>
        <v>1</v>
      </c>
      <c r="S78" s="6">
        <f t="shared" ca="1" si="3"/>
        <v>1</v>
      </c>
      <c r="T78" s="7"/>
      <c r="U78" s="13" t="s">
        <v>25</v>
      </c>
    </row>
    <row r="79" spans="1:21" ht="15.75" customHeight="1" x14ac:dyDescent="0.25">
      <c r="A79" s="3" t="s">
        <v>302</v>
      </c>
      <c r="B79" s="3" t="s">
        <v>303</v>
      </c>
      <c r="C79" s="3" t="s">
        <v>304</v>
      </c>
      <c r="D79" s="4">
        <v>13</v>
      </c>
      <c r="E79" s="4">
        <v>6</v>
      </c>
      <c r="F79" s="4">
        <v>4</v>
      </c>
      <c r="G79" s="5" t="s">
        <v>222</v>
      </c>
      <c r="H79" s="7" t="s">
        <v>25</v>
      </c>
      <c r="I79" s="7">
        <f ca="1">IFERROR(__xludf.DUMMYFUNCTION("split(H79,"","")"),0)</f>
        <v>0</v>
      </c>
      <c r="J79" s="8"/>
      <c r="K79" s="8"/>
      <c r="L79" s="6">
        <f t="shared" ca="1" si="0"/>
        <v>0</v>
      </c>
      <c r="M79" s="9" t="s">
        <v>36</v>
      </c>
      <c r="N79" s="6">
        <f t="shared" si="1"/>
        <v>0</v>
      </c>
      <c r="O79" s="9" t="s">
        <v>159</v>
      </c>
      <c r="R79" s="6">
        <f t="shared" si="2"/>
        <v>0</v>
      </c>
      <c r="S79" s="6">
        <f t="shared" ca="1" si="3"/>
        <v>0</v>
      </c>
      <c r="T79" s="7"/>
      <c r="U79" s="13" t="s">
        <v>25</v>
      </c>
    </row>
    <row r="80" spans="1:21" ht="15.75" customHeight="1" x14ac:dyDescent="0.25">
      <c r="A80" s="10" t="s">
        <v>305</v>
      </c>
      <c r="B80" s="10" t="s">
        <v>306</v>
      </c>
      <c r="C80" s="10" t="s">
        <v>307</v>
      </c>
      <c r="D80" s="11">
        <v>5</v>
      </c>
      <c r="E80" s="11">
        <v>6</v>
      </c>
      <c r="F80" s="11">
        <v>4</v>
      </c>
      <c r="G80" s="12" t="s">
        <v>222</v>
      </c>
      <c r="H80" s="7" t="s">
        <v>308</v>
      </c>
      <c r="I80" s="7">
        <f ca="1">IFERROR(__xludf.DUMMYFUNCTION("split(H80,"","")"),8)</f>
        <v>8</v>
      </c>
      <c r="J80" s="8">
        <f ca="1">IFERROR(__xludf.DUMMYFUNCTION("""COMPUTED_VALUE"""),3)</f>
        <v>3</v>
      </c>
      <c r="K80" s="8"/>
      <c r="L80" s="6">
        <f t="shared" ca="1" si="0"/>
        <v>0</v>
      </c>
      <c r="M80" s="9" t="s">
        <v>31</v>
      </c>
      <c r="N80" s="6">
        <f t="shared" si="1"/>
        <v>0</v>
      </c>
      <c r="O80" s="9" t="s">
        <v>64</v>
      </c>
      <c r="R80" s="6">
        <f t="shared" si="2"/>
        <v>1</v>
      </c>
      <c r="S80" s="6">
        <f t="shared" ca="1" si="3"/>
        <v>1</v>
      </c>
      <c r="T80" s="7" t="s">
        <v>309</v>
      </c>
      <c r="U80" s="13" t="s">
        <v>25</v>
      </c>
    </row>
    <row r="81" spans="1:22" ht="15.75" customHeight="1" x14ac:dyDescent="0.25">
      <c r="A81" s="3" t="s">
        <v>310</v>
      </c>
      <c r="B81" s="3" t="s">
        <v>311</v>
      </c>
      <c r="C81" s="3" t="s">
        <v>312</v>
      </c>
      <c r="D81" s="4">
        <v>12</v>
      </c>
      <c r="E81" s="4">
        <v>7</v>
      </c>
      <c r="F81" s="4">
        <v>2</v>
      </c>
      <c r="G81" s="5" t="s">
        <v>313</v>
      </c>
      <c r="H81" s="6" t="s">
        <v>112</v>
      </c>
      <c r="I81" s="7">
        <f ca="1">IFERROR(__xludf.DUMMYFUNCTION("split(H81,"","")"),14)</f>
        <v>14</v>
      </c>
      <c r="J81" s="8"/>
      <c r="K81" s="8"/>
      <c r="L81" s="6">
        <f t="shared" ca="1" si="0"/>
        <v>0</v>
      </c>
      <c r="M81" s="9" t="s">
        <v>112</v>
      </c>
      <c r="N81" s="6">
        <f t="shared" si="1"/>
        <v>0</v>
      </c>
      <c r="O81" s="9" t="s">
        <v>113</v>
      </c>
      <c r="R81" s="6">
        <f t="shared" si="2"/>
        <v>0</v>
      </c>
      <c r="S81" s="6">
        <f t="shared" ca="1" si="3"/>
        <v>0</v>
      </c>
      <c r="T81" s="7"/>
      <c r="U81" s="6" t="s">
        <v>314</v>
      </c>
    </row>
    <row r="82" spans="1:22" ht="15.75" customHeight="1" x14ac:dyDescent="0.25">
      <c r="A82" s="3" t="s">
        <v>315</v>
      </c>
      <c r="B82" s="3" t="s">
        <v>316</v>
      </c>
      <c r="C82" s="3" t="s">
        <v>317</v>
      </c>
      <c r="D82" s="4">
        <v>16</v>
      </c>
      <c r="E82" s="4">
        <v>12</v>
      </c>
      <c r="F82" s="4">
        <v>3</v>
      </c>
      <c r="G82" s="5" t="s">
        <v>318</v>
      </c>
      <c r="H82" s="6" t="s">
        <v>319</v>
      </c>
      <c r="I82" s="7">
        <f ca="1">IFERROR(__xludf.DUMMYFUNCTION("split(H82,"","")"),16)</f>
        <v>16</v>
      </c>
      <c r="J82" s="8">
        <f ca="1">IFERROR(__xludf.DUMMYFUNCTION("""COMPUTED_VALUE"""),5)</f>
        <v>5</v>
      </c>
      <c r="K82" s="8"/>
      <c r="L82" s="6">
        <f t="shared" ca="1" si="0"/>
        <v>1</v>
      </c>
      <c r="M82" s="9" t="s">
        <v>64</v>
      </c>
      <c r="N82" s="6">
        <f t="shared" si="1"/>
        <v>0</v>
      </c>
      <c r="O82" s="9" t="s">
        <v>53</v>
      </c>
      <c r="R82" s="6">
        <f t="shared" si="2"/>
        <v>1</v>
      </c>
      <c r="S82" s="6">
        <f t="shared" ca="1" si="3"/>
        <v>2</v>
      </c>
      <c r="T82" s="7"/>
      <c r="U82" s="6" t="s">
        <v>320</v>
      </c>
    </row>
    <row r="83" spans="1:22" ht="15.75" customHeight="1" x14ac:dyDescent="0.25">
      <c r="A83" s="3" t="s">
        <v>321</v>
      </c>
      <c r="B83" s="3" t="s">
        <v>322</v>
      </c>
      <c r="C83" s="3" t="s">
        <v>323</v>
      </c>
      <c r="D83" s="4">
        <v>7</v>
      </c>
      <c r="E83" s="4">
        <v>178</v>
      </c>
      <c r="F83" s="4">
        <v>812</v>
      </c>
      <c r="G83" s="5" t="s">
        <v>324</v>
      </c>
      <c r="H83" s="6" t="s">
        <v>73</v>
      </c>
      <c r="I83" s="7">
        <f ca="1">IFERROR(__xludf.DUMMYFUNCTION("split(H83,"","")"),7)</f>
        <v>7</v>
      </c>
      <c r="J83" s="8"/>
      <c r="K83" s="8"/>
      <c r="L83" s="6">
        <f t="shared" ca="1" si="0"/>
        <v>1</v>
      </c>
      <c r="M83" s="9" t="s">
        <v>218</v>
      </c>
      <c r="N83" s="6">
        <f t="shared" si="1"/>
        <v>0</v>
      </c>
      <c r="O83" s="9" t="s">
        <v>73</v>
      </c>
      <c r="R83" s="6">
        <f t="shared" si="2"/>
        <v>1</v>
      </c>
      <c r="S83" s="6">
        <f t="shared" ca="1" si="3"/>
        <v>2</v>
      </c>
      <c r="T83" s="6" t="s">
        <v>325</v>
      </c>
      <c r="U83" s="6" t="s">
        <v>114</v>
      </c>
    </row>
    <row r="84" spans="1:22" ht="15.75" customHeight="1" x14ac:dyDescent="0.25">
      <c r="A84" s="3" t="s">
        <v>326</v>
      </c>
      <c r="B84" s="3" t="s">
        <v>327</v>
      </c>
      <c r="C84" s="3" t="s">
        <v>328</v>
      </c>
      <c r="D84" s="4">
        <v>12</v>
      </c>
      <c r="E84" s="4">
        <v>11</v>
      </c>
      <c r="F84" s="4">
        <v>2</v>
      </c>
      <c r="G84" s="5" t="s">
        <v>329</v>
      </c>
      <c r="H84" s="6" t="s">
        <v>25</v>
      </c>
      <c r="I84" s="7">
        <f ca="1">IFERROR(__xludf.DUMMYFUNCTION("split(H84,"","")"),0)</f>
        <v>0</v>
      </c>
      <c r="J84" s="8"/>
      <c r="K84" s="8"/>
      <c r="L84" s="6">
        <f t="shared" ca="1" si="0"/>
        <v>0</v>
      </c>
      <c r="M84" s="9" t="s">
        <v>36</v>
      </c>
      <c r="N84" s="6">
        <f t="shared" si="1"/>
        <v>0</v>
      </c>
      <c r="O84" s="9" t="s">
        <v>113</v>
      </c>
      <c r="R84" s="6">
        <f t="shared" si="2"/>
        <v>0</v>
      </c>
      <c r="S84" s="6">
        <f t="shared" ca="1" si="3"/>
        <v>0</v>
      </c>
      <c r="T84" s="7"/>
      <c r="U84" s="13" t="s">
        <v>25</v>
      </c>
    </row>
    <row r="85" spans="1:22" ht="15.75" customHeight="1" x14ac:dyDescent="0.25">
      <c r="A85" s="10" t="s">
        <v>330</v>
      </c>
      <c r="B85" s="10" t="s">
        <v>331</v>
      </c>
      <c r="C85" s="10" t="s">
        <v>332</v>
      </c>
      <c r="D85" s="11">
        <v>16</v>
      </c>
      <c r="E85" s="11">
        <v>18</v>
      </c>
      <c r="F85" s="11">
        <v>3</v>
      </c>
      <c r="G85" s="12" t="s">
        <v>333</v>
      </c>
      <c r="H85" s="6" t="s">
        <v>334</v>
      </c>
      <c r="I85" s="7">
        <f ca="1">IFERROR(__xludf.DUMMYFUNCTION("split(H85,"","")"),16)</f>
        <v>16</v>
      </c>
      <c r="J85" s="8">
        <f ca="1">IFERROR(__xludf.DUMMYFUNCTION("""COMPUTED_VALUE"""),13)</f>
        <v>13</v>
      </c>
      <c r="K85" s="8"/>
      <c r="L85" s="6">
        <f t="shared" ca="1" si="0"/>
        <v>1</v>
      </c>
      <c r="M85" s="9" t="s">
        <v>104</v>
      </c>
      <c r="N85" s="6">
        <f t="shared" si="1"/>
        <v>0</v>
      </c>
      <c r="O85" s="9" t="s">
        <v>53</v>
      </c>
      <c r="R85" s="6">
        <f t="shared" si="2"/>
        <v>1</v>
      </c>
      <c r="S85" s="6">
        <f t="shared" ca="1" si="3"/>
        <v>2</v>
      </c>
      <c r="T85" s="7"/>
      <c r="U85" s="13" t="s">
        <v>25</v>
      </c>
    </row>
    <row r="86" spans="1:22" ht="15.75" customHeight="1" x14ac:dyDescent="0.25">
      <c r="A86" s="10" t="s">
        <v>335</v>
      </c>
      <c r="B86" s="10" t="s">
        <v>336</v>
      </c>
      <c r="C86" s="10" t="s">
        <v>337</v>
      </c>
      <c r="D86" s="11">
        <v>16</v>
      </c>
      <c r="E86" s="11">
        <v>13</v>
      </c>
      <c r="F86" s="11">
        <v>2</v>
      </c>
      <c r="G86" s="12" t="s">
        <v>338</v>
      </c>
      <c r="H86" s="6" t="s">
        <v>339</v>
      </c>
      <c r="I86" s="7">
        <f ca="1">IFERROR(__xludf.DUMMYFUNCTION("split(H86,"","")"),16)</f>
        <v>16</v>
      </c>
      <c r="J86" s="8">
        <f ca="1">IFERROR(__xludf.DUMMYFUNCTION("""COMPUTED_VALUE"""),3)</f>
        <v>3</v>
      </c>
      <c r="K86" s="8"/>
      <c r="L86" s="6">
        <f t="shared" ca="1" si="0"/>
        <v>1</v>
      </c>
      <c r="M86" s="9" t="s">
        <v>26</v>
      </c>
      <c r="N86" s="6">
        <f t="shared" si="1"/>
        <v>0</v>
      </c>
      <c r="O86" s="9" t="s">
        <v>53</v>
      </c>
      <c r="R86" s="6">
        <f t="shared" si="2"/>
        <v>1</v>
      </c>
      <c r="S86" s="6">
        <f t="shared" ca="1" si="3"/>
        <v>2</v>
      </c>
      <c r="T86" s="7"/>
      <c r="U86" s="6" t="s">
        <v>280</v>
      </c>
    </row>
    <row r="87" spans="1:22" ht="15.75" customHeight="1" x14ac:dyDescent="0.25">
      <c r="A87" s="10" t="s">
        <v>340</v>
      </c>
      <c r="B87" s="10" t="s">
        <v>341</v>
      </c>
      <c r="C87" s="10" t="s">
        <v>342</v>
      </c>
      <c r="D87" s="11">
        <v>10</v>
      </c>
      <c r="E87" s="11">
        <v>8</v>
      </c>
      <c r="F87" s="11">
        <v>1</v>
      </c>
      <c r="G87" s="12" t="s">
        <v>343</v>
      </c>
      <c r="H87" s="6" t="s">
        <v>75</v>
      </c>
      <c r="I87" s="7">
        <f ca="1">IFERROR(__xludf.DUMMYFUNCTION("split(H87,"","")"),11)</f>
        <v>11</v>
      </c>
      <c r="J87" s="8"/>
      <c r="K87" s="8"/>
      <c r="L87" s="6">
        <f t="shared" ca="1" si="0"/>
        <v>0</v>
      </c>
      <c r="M87" s="9" t="s">
        <v>75</v>
      </c>
      <c r="N87" s="6">
        <f t="shared" si="1"/>
        <v>0</v>
      </c>
      <c r="O87" s="9" t="s">
        <v>59</v>
      </c>
      <c r="R87" s="6">
        <f t="shared" si="2"/>
        <v>0</v>
      </c>
      <c r="S87" s="6">
        <f t="shared" ca="1" si="3"/>
        <v>0</v>
      </c>
      <c r="T87" s="7"/>
      <c r="U87" s="6" t="s">
        <v>344</v>
      </c>
    </row>
    <row r="88" spans="1:22" ht="15.75" customHeight="1" x14ac:dyDescent="0.25">
      <c r="A88" s="10" t="s">
        <v>345</v>
      </c>
      <c r="B88" s="10" t="s">
        <v>346</v>
      </c>
      <c r="C88" s="10" t="s">
        <v>347</v>
      </c>
      <c r="D88" s="11">
        <v>9</v>
      </c>
      <c r="E88" s="11">
        <v>8</v>
      </c>
      <c r="F88" s="11">
        <v>1</v>
      </c>
      <c r="G88" s="12" t="s">
        <v>343</v>
      </c>
      <c r="H88" s="6" t="s">
        <v>25</v>
      </c>
      <c r="I88" s="7">
        <f ca="1">IFERROR(__xludf.DUMMYFUNCTION("split(H88,"","")"),0)</f>
        <v>0</v>
      </c>
      <c r="J88" s="8"/>
      <c r="K88" s="8"/>
      <c r="L88" s="6">
        <f t="shared" ca="1" si="0"/>
        <v>0</v>
      </c>
      <c r="M88" s="9" t="s">
        <v>36</v>
      </c>
      <c r="N88" s="6">
        <f t="shared" si="1"/>
        <v>0</v>
      </c>
      <c r="O88" s="9" t="s">
        <v>32</v>
      </c>
      <c r="R88" s="6">
        <f t="shared" si="2"/>
        <v>0</v>
      </c>
      <c r="S88" s="6">
        <f t="shared" ca="1" si="3"/>
        <v>0</v>
      </c>
      <c r="T88" s="7"/>
      <c r="U88" s="13" t="s">
        <v>31</v>
      </c>
    </row>
    <row r="89" spans="1:22" ht="15.75" customHeight="1" x14ac:dyDescent="0.25">
      <c r="A89" s="10" t="s">
        <v>348</v>
      </c>
      <c r="B89" s="10" t="s">
        <v>349</v>
      </c>
      <c r="C89" s="10" t="s">
        <v>350</v>
      </c>
      <c r="D89" s="11">
        <v>12</v>
      </c>
      <c r="E89" s="11">
        <v>8</v>
      </c>
      <c r="F89" s="11">
        <v>1</v>
      </c>
      <c r="G89" s="12" t="s">
        <v>343</v>
      </c>
      <c r="H89" s="6" t="s">
        <v>351</v>
      </c>
      <c r="I89" s="7">
        <f ca="1">IFERROR(__xludf.DUMMYFUNCTION("split(H89,"","")"),4)</f>
        <v>4</v>
      </c>
      <c r="J89" s="8">
        <f ca="1">IFERROR(__xludf.DUMMYFUNCTION("""COMPUTED_VALUE"""),13)</f>
        <v>13</v>
      </c>
      <c r="K89" s="8">
        <f ca="1">IFERROR(__xludf.DUMMYFUNCTION("""COMPUTED_VALUE"""),1)</f>
        <v>1</v>
      </c>
      <c r="L89" s="6">
        <f t="shared" ca="1" si="0"/>
        <v>0</v>
      </c>
      <c r="M89" s="9" t="s">
        <v>104</v>
      </c>
      <c r="N89" s="6">
        <f t="shared" si="1"/>
        <v>0</v>
      </c>
      <c r="O89" s="9" t="s">
        <v>218</v>
      </c>
      <c r="R89" s="6">
        <f t="shared" si="2"/>
        <v>1</v>
      </c>
      <c r="S89" s="6">
        <f t="shared" ca="1" si="3"/>
        <v>1</v>
      </c>
      <c r="T89" s="7"/>
      <c r="U89" s="13" t="s">
        <v>25</v>
      </c>
    </row>
    <row r="90" spans="1:22" ht="15.75" customHeight="1" x14ac:dyDescent="0.25">
      <c r="A90" s="3" t="s">
        <v>352</v>
      </c>
      <c r="B90" s="3" t="s">
        <v>353</v>
      </c>
      <c r="C90" s="3" t="s">
        <v>354</v>
      </c>
      <c r="D90" s="4">
        <v>12</v>
      </c>
      <c r="E90" s="4">
        <v>8</v>
      </c>
      <c r="F90" s="4">
        <v>1</v>
      </c>
      <c r="G90" s="5" t="s">
        <v>343</v>
      </c>
      <c r="H90" s="6" t="s">
        <v>31</v>
      </c>
      <c r="I90" s="7">
        <f ca="1">IFERROR(__xludf.DUMMYFUNCTION("split(H90,"","")"),8)</f>
        <v>8</v>
      </c>
      <c r="J90" s="8"/>
      <c r="K90" s="8"/>
      <c r="L90" s="6">
        <f t="shared" ca="1" si="0"/>
        <v>0</v>
      </c>
      <c r="M90" s="9" t="s">
        <v>31</v>
      </c>
      <c r="N90" s="6">
        <f t="shared" si="1"/>
        <v>0</v>
      </c>
      <c r="O90" s="9" t="s">
        <v>159</v>
      </c>
      <c r="R90" s="6">
        <f t="shared" si="2"/>
        <v>0</v>
      </c>
      <c r="S90" s="6">
        <f t="shared" ca="1" si="3"/>
        <v>0</v>
      </c>
      <c r="T90" s="7"/>
      <c r="U90" s="13" t="s">
        <v>25</v>
      </c>
    </row>
    <row r="91" spans="1:22" ht="15.75" customHeight="1" x14ac:dyDescent="0.25">
      <c r="A91" s="10" t="s">
        <v>355</v>
      </c>
      <c r="B91" s="10" t="s">
        <v>356</v>
      </c>
      <c r="C91" s="10" t="s">
        <v>357</v>
      </c>
      <c r="D91" s="11">
        <v>16</v>
      </c>
      <c r="E91" s="11">
        <v>5</v>
      </c>
      <c r="F91" s="11">
        <v>40</v>
      </c>
      <c r="G91" s="12" t="s">
        <v>343</v>
      </c>
      <c r="H91" s="6" t="s">
        <v>358</v>
      </c>
      <c r="I91" s="7">
        <f ca="1">IFERROR(__xludf.DUMMYFUNCTION("split(H91,"","")"),10)</f>
        <v>10</v>
      </c>
      <c r="J91" s="8">
        <f ca="1">IFERROR(__xludf.DUMMYFUNCTION("""COMPUTED_VALUE"""),9)</f>
        <v>9</v>
      </c>
      <c r="K91" s="8">
        <f ca="1">IFERROR(__xludf.DUMMYFUNCTION("""COMPUTED_VALUE"""),8)</f>
        <v>8</v>
      </c>
      <c r="L91" s="6">
        <f t="shared" ca="1" si="0"/>
        <v>0</v>
      </c>
      <c r="M91" s="9" t="s">
        <v>53</v>
      </c>
      <c r="N91" s="6">
        <f t="shared" si="1"/>
        <v>1</v>
      </c>
      <c r="O91" s="9" t="s">
        <v>53</v>
      </c>
      <c r="R91" s="6">
        <f t="shared" si="2"/>
        <v>1</v>
      </c>
      <c r="S91" s="6">
        <f t="shared" ca="1" si="3"/>
        <v>2</v>
      </c>
      <c r="T91" s="7"/>
      <c r="U91" s="6" t="s">
        <v>359</v>
      </c>
    </row>
    <row r="92" spans="1:22" ht="15.75" customHeight="1" x14ac:dyDescent="0.25">
      <c r="A92" s="3" t="s">
        <v>360</v>
      </c>
      <c r="B92" s="3" t="s">
        <v>361</v>
      </c>
      <c r="C92" s="3" t="s">
        <v>362</v>
      </c>
      <c r="D92" s="4">
        <v>16</v>
      </c>
      <c r="E92" s="4">
        <v>16</v>
      </c>
      <c r="F92" s="4">
        <v>2</v>
      </c>
      <c r="G92" s="5" t="s">
        <v>363</v>
      </c>
      <c r="H92" s="6" t="s">
        <v>364</v>
      </c>
      <c r="I92" s="7">
        <f ca="1">IFERROR(__xludf.DUMMYFUNCTION("split(H92,"","")"),4)</f>
        <v>4</v>
      </c>
      <c r="J92" s="8">
        <f ca="1">IFERROR(__xludf.DUMMYFUNCTION("""COMPUTED_VALUE"""),16)</f>
        <v>16</v>
      </c>
      <c r="K92" s="8"/>
      <c r="L92" s="6">
        <f t="shared" ca="1" si="0"/>
        <v>0</v>
      </c>
      <c r="M92" s="9" t="s">
        <v>53</v>
      </c>
      <c r="N92" s="6">
        <f t="shared" si="1"/>
        <v>1</v>
      </c>
      <c r="O92" s="9" t="s">
        <v>53</v>
      </c>
      <c r="R92" s="6">
        <f t="shared" si="2"/>
        <v>1</v>
      </c>
      <c r="S92" s="6">
        <f t="shared" ca="1" si="3"/>
        <v>3</v>
      </c>
      <c r="T92" s="7"/>
      <c r="U92" s="13" t="s">
        <v>25</v>
      </c>
    </row>
    <row r="93" spans="1:22" ht="15.75" customHeight="1" x14ac:dyDescent="0.25">
      <c r="A93" s="3" t="s">
        <v>365</v>
      </c>
      <c r="B93" s="3" t="s">
        <v>366</v>
      </c>
      <c r="C93" s="3" t="s">
        <v>367</v>
      </c>
      <c r="D93" s="4">
        <v>2</v>
      </c>
      <c r="E93" s="4">
        <v>98</v>
      </c>
      <c r="F93" s="11">
        <v>882</v>
      </c>
      <c r="G93" s="12" t="s">
        <v>368</v>
      </c>
      <c r="H93" s="6" t="s">
        <v>369</v>
      </c>
      <c r="I93" s="7">
        <f ca="1">IFERROR(__xludf.DUMMYFUNCTION("split(H93,"","")"),13)</f>
        <v>13</v>
      </c>
      <c r="J93" s="8">
        <f ca="1">IFERROR(__xludf.DUMMYFUNCTION("""COMPUTED_VALUE"""),1)</f>
        <v>1</v>
      </c>
      <c r="K93" s="8">
        <f ca="1">IFERROR(__xludf.DUMMYFUNCTION("""COMPUTED_VALUE"""),2)</f>
        <v>2</v>
      </c>
      <c r="L93" s="6">
        <f t="shared" ca="1" si="0"/>
        <v>0</v>
      </c>
      <c r="M93" s="9" t="s">
        <v>74</v>
      </c>
      <c r="N93" s="6">
        <f t="shared" si="1"/>
        <v>1</v>
      </c>
      <c r="O93" s="9" t="s">
        <v>74</v>
      </c>
      <c r="R93" s="6">
        <f t="shared" si="2"/>
        <v>1</v>
      </c>
      <c r="S93" s="6">
        <f t="shared" ca="1" si="3"/>
        <v>3</v>
      </c>
      <c r="T93" s="6" t="s">
        <v>370</v>
      </c>
      <c r="U93" s="13" t="s">
        <v>31</v>
      </c>
      <c r="V93" s="6"/>
    </row>
    <row r="94" spans="1:22" ht="15.75" customHeight="1" x14ac:dyDescent="0.25">
      <c r="A94" s="3" t="s">
        <v>371</v>
      </c>
      <c r="B94" s="3" t="s">
        <v>372</v>
      </c>
      <c r="C94" s="3" t="s">
        <v>373</v>
      </c>
      <c r="D94" s="4">
        <v>16</v>
      </c>
      <c r="E94" s="4">
        <v>20</v>
      </c>
      <c r="F94" s="4">
        <v>2</v>
      </c>
      <c r="G94" s="5" t="s">
        <v>374</v>
      </c>
      <c r="H94" s="6" t="s">
        <v>54</v>
      </c>
      <c r="I94" s="7">
        <f ca="1">IFERROR(__xludf.DUMMYFUNCTION("split(H94,"","")"),9)</f>
        <v>9</v>
      </c>
      <c r="J94" s="8"/>
      <c r="K94" s="8"/>
      <c r="L94" s="6">
        <f t="shared" ca="1" si="0"/>
        <v>0</v>
      </c>
      <c r="M94" s="9" t="s">
        <v>45</v>
      </c>
      <c r="N94" s="6">
        <f t="shared" si="1"/>
        <v>0</v>
      </c>
      <c r="O94" s="9" t="s">
        <v>53</v>
      </c>
      <c r="R94" s="6">
        <f t="shared" si="2"/>
        <v>1</v>
      </c>
      <c r="S94" s="6">
        <f t="shared" ca="1" si="3"/>
        <v>1</v>
      </c>
      <c r="T94" s="7"/>
      <c r="U94" s="13" t="s">
        <v>25</v>
      </c>
    </row>
    <row r="95" spans="1:22" ht="15.75" customHeight="1" x14ac:dyDescent="0.25">
      <c r="A95" s="10" t="s">
        <v>375</v>
      </c>
      <c r="B95" s="10" t="s">
        <v>376</v>
      </c>
      <c r="C95" s="10" t="s">
        <v>377</v>
      </c>
      <c r="D95" s="11">
        <v>13</v>
      </c>
      <c r="E95" s="11">
        <v>2</v>
      </c>
      <c r="F95" s="11">
        <v>21</v>
      </c>
      <c r="G95" s="12" t="s">
        <v>378</v>
      </c>
      <c r="H95" s="6" t="s">
        <v>59</v>
      </c>
      <c r="I95" s="7">
        <f ca="1">IFERROR(__xludf.DUMMYFUNCTION("split(H95,"","")"),1)</f>
        <v>1</v>
      </c>
      <c r="J95" s="8"/>
      <c r="K95" s="8"/>
      <c r="L95" s="6">
        <f t="shared" ca="1" si="0"/>
        <v>0</v>
      </c>
      <c r="M95" s="9" t="s">
        <v>59</v>
      </c>
      <c r="N95" s="6">
        <f t="shared" si="1"/>
        <v>0</v>
      </c>
      <c r="O95" s="9" t="s">
        <v>104</v>
      </c>
      <c r="R95" s="6">
        <f t="shared" si="2"/>
        <v>1</v>
      </c>
      <c r="S95" s="6">
        <f t="shared" ca="1" si="3"/>
        <v>1</v>
      </c>
      <c r="T95" s="7"/>
      <c r="U95" s="13" t="s">
        <v>25</v>
      </c>
    </row>
    <row r="96" spans="1:22" ht="15.75" customHeight="1" x14ac:dyDescent="0.25">
      <c r="A96" s="3" t="s">
        <v>379</v>
      </c>
      <c r="B96" s="3" t="s">
        <v>380</v>
      </c>
      <c r="C96" s="3" t="s">
        <v>381</v>
      </c>
      <c r="D96" s="4">
        <v>11</v>
      </c>
      <c r="E96" s="4">
        <v>1</v>
      </c>
      <c r="F96" s="4">
        <v>12</v>
      </c>
      <c r="G96" s="5" t="s">
        <v>382</v>
      </c>
      <c r="H96" s="6" t="s">
        <v>75</v>
      </c>
      <c r="I96" s="7">
        <f ca="1">IFERROR(__xludf.DUMMYFUNCTION("split(H96,"","")"),11)</f>
        <v>11</v>
      </c>
      <c r="J96" s="8"/>
      <c r="K96" s="8"/>
      <c r="L96" s="6">
        <f t="shared" ca="1" si="0"/>
        <v>1</v>
      </c>
      <c r="M96" s="9" t="s">
        <v>75</v>
      </c>
      <c r="N96" s="6">
        <f t="shared" si="1"/>
        <v>1</v>
      </c>
      <c r="O96" s="9" t="s">
        <v>75</v>
      </c>
      <c r="R96" s="6">
        <f t="shared" si="2"/>
        <v>1</v>
      </c>
      <c r="S96" s="6">
        <f t="shared" ca="1" si="3"/>
        <v>3</v>
      </c>
      <c r="T96" s="7"/>
      <c r="U96" s="13" t="s">
        <v>25</v>
      </c>
    </row>
    <row r="97" spans="1:21" ht="15.75" customHeight="1" x14ac:dyDescent="0.25">
      <c r="A97" s="10" t="s">
        <v>383</v>
      </c>
      <c r="B97" s="10" t="s">
        <v>384</v>
      </c>
      <c r="C97" s="10" t="s">
        <v>385</v>
      </c>
      <c r="D97" s="11">
        <v>10</v>
      </c>
      <c r="E97" s="11">
        <v>37</v>
      </c>
      <c r="F97" s="11">
        <v>3</v>
      </c>
      <c r="G97" s="12" t="s">
        <v>386</v>
      </c>
      <c r="H97" s="6" t="s">
        <v>31</v>
      </c>
      <c r="I97" s="7">
        <f ca="1">IFERROR(__xludf.DUMMYFUNCTION("split(H97,"","")"),8)</f>
        <v>8</v>
      </c>
      <c r="J97" s="8"/>
      <c r="K97" s="8"/>
      <c r="L97" s="6">
        <f t="shared" ca="1" si="0"/>
        <v>0</v>
      </c>
      <c r="M97" s="9" t="s">
        <v>31</v>
      </c>
      <c r="N97" s="6">
        <f t="shared" si="1"/>
        <v>0</v>
      </c>
      <c r="O97" s="9" t="s">
        <v>31</v>
      </c>
      <c r="R97" s="6">
        <f t="shared" si="2"/>
        <v>0</v>
      </c>
      <c r="S97" s="6">
        <f t="shared" ca="1" si="3"/>
        <v>0</v>
      </c>
      <c r="T97" s="7"/>
      <c r="U97" s="13" t="s">
        <v>25</v>
      </c>
    </row>
    <row r="98" spans="1:21" ht="15.75" customHeight="1" x14ac:dyDescent="0.25">
      <c r="A98" s="3" t="s">
        <v>387</v>
      </c>
      <c r="B98" s="3" t="s">
        <v>388</v>
      </c>
      <c r="C98" s="3" t="s">
        <v>389</v>
      </c>
      <c r="D98" s="4">
        <v>15</v>
      </c>
      <c r="E98" s="4">
        <v>1</v>
      </c>
      <c r="F98" s="4">
        <v>13</v>
      </c>
      <c r="G98" s="5" t="s">
        <v>390</v>
      </c>
      <c r="H98" s="6" t="s">
        <v>25</v>
      </c>
      <c r="I98" s="7">
        <f ca="1">IFERROR(__xludf.DUMMYFUNCTION("split(H98,"","")"),0)</f>
        <v>0</v>
      </c>
      <c r="J98" s="8"/>
      <c r="K98" s="8"/>
      <c r="L98" s="6">
        <f t="shared" ca="1" si="0"/>
        <v>0</v>
      </c>
      <c r="M98" s="9" t="s">
        <v>74</v>
      </c>
      <c r="N98" s="6">
        <f t="shared" si="1"/>
        <v>0</v>
      </c>
      <c r="O98" s="9" t="s">
        <v>75</v>
      </c>
      <c r="R98" s="6">
        <f t="shared" si="2"/>
        <v>0</v>
      </c>
      <c r="S98" s="6">
        <f t="shared" ca="1" si="3"/>
        <v>0</v>
      </c>
      <c r="T98" s="7"/>
      <c r="U98" s="13" t="s">
        <v>25</v>
      </c>
    </row>
    <row r="99" spans="1:21" ht="15.75" customHeight="1" x14ac:dyDescent="0.25">
      <c r="A99" s="3" t="s">
        <v>391</v>
      </c>
      <c r="B99" s="3" t="s">
        <v>392</v>
      </c>
      <c r="C99" s="3" t="s">
        <v>393</v>
      </c>
      <c r="D99" s="4">
        <v>15</v>
      </c>
      <c r="E99" s="4">
        <v>1</v>
      </c>
      <c r="F99" s="4">
        <v>14</v>
      </c>
      <c r="G99" s="5" t="s">
        <v>394</v>
      </c>
      <c r="H99" s="6" t="s">
        <v>53</v>
      </c>
      <c r="I99" s="7">
        <f ca="1">IFERROR(__xludf.DUMMYFUNCTION("split(H99,"","")"),16)</f>
        <v>16</v>
      </c>
      <c r="J99" s="8"/>
      <c r="K99" s="8"/>
      <c r="L99" s="6">
        <f t="shared" ca="1" si="0"/>
        <v>0</v>
      </c>
      <c r="M99" s="9" t="s">
        <v>159</v>
      </c>
      <c r="N99" s="6">
        <f t="shared" si="1"/>
        <v>1</v>
      </c>
      <c r="O99" s="9" t="s">
        <v>159</v>
      </c>
      <c r="R99" s="6">
        <f t="shared" si="2"/>
        <v>1</v>
      </c>
      <c r="S99" s="6">
        <f t="shared" ca="1" si="3"/>
        <v>2</v>
      </c>
      <c r="T99" s="7"/>
      <c r="U99" s="6" t="s">
        <v>25</v>
      </c>
    </row>
    <row r="100" spans="1:21" ht="15.75" customHeight="1" x14ac:dyDescent="0.25">
      <c r="A100" s="3" t="s">
        <v>395</v>
      </c>
      <c r="B100" s="3" t="s">
        <v>396</v>
      </c>
      <c r="C100" s="3" t="s">
        <v>397</v>
      </c>
      <c r="D100" s="4">
        <v>12</v>
      </c>
      <c r="E100" s="4">
        <v>3</v>
      </c>
      <c r="F100" s="4">
        <v>45</v>
      </c>
      <c r="G100" s="5" t="s">
        <v>398</v>
      </c>
      <c r="H100" s="6" t="s">
        <v>218</v>
      </c>
      <c r="I100" s="7">
        <f ca="1">IFERROR(__xludf.DUMMYFUNCTION("split(H100,"","")"),12)</f>
        <v>12</v>
      </c>
      <c r="J100" s="8"/>
      <c r="K100" s="8"/>
      <c r="L100" s="6">
        <f t="shared" ca="1" si="0"/>
        <v>1</v>
      </c>
      <c r="M100" s="9" t="s">
        <v>36</v>
      </c>
      <c r="N100" s="6">
        <f t="shared" si="1"/>
        <v>0</v>
      </c>
      <c r="O100" s="9" t="s">
        <v>218</v>
      </c>
      <c r="R100" s="6">
        <f t="shared" si="2"/>
        <v>1</v>
      </c>
      <c r="S100" s="6">
        <f t="shared" ca="1" si="3"/>
        <v>2</v>
      </c>
      <c r="T100" s="7"/>
      <c r="U100" s="13" t="s">
        <v>25</v>
      </c>
    </row>
    <row r="101" spans="1:21" ht="15.75" customHeight="1" x14ac:dyDescent="0.25">
      <c r="A101" s="3" t="s">
        <v>399</v>
      </c>
      <c r="B101" s="3" t="s">
        <v>400</v>
      </c>
      <c r="C101" s="3" t="s">
        <v>401</v>
      </c>
      <c r="D101" s="4">
        <v>11</v>
      </c>
      <c r="E101" s="4">
        <v>60</v>
      </c>
      <c r="F101" s="4">
        <v>913</v>
      </c>
      <c r="G101" s="5" t="s">
        <v>402</v>
      </c>
      <c r="H101" s="6" t="s">
        <v>218</v>
      </c>
      <c r="I101" s="7">
        <f ca="1">IFERROR(__xludf.DUMMYFUNCTION("split(H101,"","")"),12)</f>
        <v>12</v>
      </c>
      <c r="J101" s="8"/>
      <c r="K101" s="8"/>
      <c r="L101" s="6">
        <f t="shared" ca="1" si="0"/>
        <v>0</v>
      </c>
      <c r="M101" s="9" t="s">
        <v>113</v>
      </c>
      <c r="N101" s="6">
        <f t="shared" si="1"/>
        <v>0</v>
      </c>
      <c r="O101" s="9" t="s">
        <v>75</v>
      </c>
      <c r="R101" s="6">
        <f t="shared" si="2"/>
        <v>1</v>
      </c>
      <c r="S101" s="6">
        <f t="shared" ca="1" si="3"/>
        <v>1</v>
      </c>
      <c r="T101" s="7"/>
      <c r="U101" s="6" t="s">
        <v>25</v>
      </c>
    </row>
    <row r="102" spans="1:21" ht="15.75" customHeight="1" x14ac:dyDescent="0.25">
      <c r="A102" s="3" t="s">
        <v>403</v>
      </c>
      <c r="B102" s="3" t="s">
        <v>404</v>
      </c>
      <c r="C102" s="3" t="s">
        <v>405</v>
      </c>
      <c r="D102" s="4">
        <v>15</v>
      </c>
      <c r="E102" s="4">
        <v>1</v>
      </c>
      <c r="F102" s="4">
        <v>17</v>
      </c>
      <c r="G102" s="5" t="s">
        <v>406</v>
      </c>
      <c r="H102" s="6" t="s">
        <v>159</v>
      </c>
      <c r="I102" s="7">
        <f ca="1">IFERROR(__xludf.DUMMYFUNCTION("split(H102,"","")"),15)</f>
        <v>15</v>
      </c>
      <c r="J102" s="8"/>
      <c r="K102" s="8"/>
      <c r="L102" s="6">
        <f t="shared" ca="1" si="0"/>
        <v>1</v>
      </c>
      <c r="M102" s="9" t="s">
        <v>59</v>
      </c>
      <c r="N102" s="6">
        <f t="shared" si="1"/>
        <v>0</v>
      </c>
      <c r="O102" s="9" t="s">
        <v>159</v>
      </c>
      <c r="R102" s="6">
        <f t="shared" si="2"/>
        <v>1</v>
      </c>
      <c r="S102" s="6">
        <f t="shared" ca="1" si="3"/>
        <v>2</v>
      </c>
      <c r="T102" s="7"/>
      <c r="U102" s="13" t="s">
        <v>25</v>
      </c>
    </row>
    <row r="103" spans="1:21" ht="15.75" customHeight="1" x14ac:dyDescent="0.25">
      <c r="A103" s="3" t="s">
        <v>407</v>
      </c>
      <c r="B103" s="3" t="s">
        <v>408</v>
      </c>
      <c r="C103" s="3" t="s">
        <v>409</v>
      </c>
      <c r="D103" s="4">
        <v>16</v>
      </c>
      <c r="E103" s="4">
        <v>2</v>
      </c>
      <c r="F103" s="4">
        <v>35</v>
      </c>
      <c r="G103" s="5" t="s">
        <v>410</v>
      </c>
      <c r="H103" s="6" t="s">
        <v>411</v>
      </c>
      <c r="I103" s="7">
        <f ca="1">IFERROR(__xludf.DUMMYFUNCTION("split(H103,"","")"),16)</f>
        <v>16</v>
      </c>
      <c r="J103" s="8">
        <f ca="1">IFERROR(__xludf.DUMMYFUNCTION("""COMPUTED_VALUE"""),11)</f>
        <v>11</v>
      </c>
      <c r="K103" s="8"/>
      <c r="L103" s="6">
        <f t="shared" ca="1" si="0"/>
        <v>1</v>
      </c>
      <c r="M103" s="9" t="s">
        <v>53</v>
      </c>
      <c r="N103" s="6">
        <f t="shared" si="1"/>
        <v>1</v>
      </c>
      <c r="O103" s="9" t="s">
        <v>53</v>
      </c>
      <c r="R103" s="6">
        <f t="shared" si="2"/>
        <v>1</v>
      </c>
      <c r="S103" s="6">
        <f t="shared" ca="1" si="3"/>
        <v>3</v>
      </c>
      <c r="T103" s="7"/>
      <c r="U103" s="6" t="s">
        <v>412</v>
      </c>
    </row>
    <row r="104" spans="1:21" ht="15.75" customHeight="1" x14ac:dyDescent="0.25">
      <c r="A104" s="10" t="s">
        <v>413</v>
      </c>
      <c r="B104" s="10" t="s">
        <v>414</v>
      </c>
      <c r="C104" s="10" t="s">
        <v>415</v>
      </c>
      <c r="D104" s="11">
        <v>16</v>
      </c>
      <c r="E104" s="11">
        <v>1</v>
      </c>
      <c r="F104" s="11">
        <v>24</v>
      </c>
      <c r="G104" s="12" t="s">
        <v>416</v>
      </c>
      <c r="H104" s="6" t="s">
        <v>53</v>
      </c>
      <c r="I104" s="7">
        <f ca="1">IFERROR(__xludf.DUMMYFUNCTION("split(H104,"","")"),16)</f>
        <v>16</v>
      </c>
      <c r="J104" s="8"/>
      <c r="K104" s="8"/>
      <c r="L104" s="6">
        <f t="shared" ca="1" si="0"/>
        <v>1</v>
      </c>
      <c r="M104" s="9" t="s">
        <v>53</v>
      </c>
      <c r="N104" s="6">
        <f t="shared" si="1"/>
        <v>1</v>
      </c>
      <c r="O104" s="9" t="s">
        <v>53</v>
      </c>
      <c r="R104" s="6">
        <f t="shared" si="2"/>
        <v>1</v>
      </c>
      <c r="S104" s="6">
        <f t="shared" ca="1" si="3"/>
        <v>3</v>
      </c>
      <c r="T104" s="7"/>
      <c r="U104" s="6" t="s">
        <v>417</v>
      </c>
    </row>
    <row r="105" spans="1:21" ht="15.75" customHeight="1" x14ac:dyDescent="0.25">
      <c r="A105" s="3" t="s">
        <v>418</v>
      </c>
      <c r="B105" s="3" t="s">
        <v>419</v>
      </c>
      <c r="C105" s="3" t="s">
        <v>420</v>
      </c>
      <c r="D105" s="4">
        <v>10</v>
      </c>
      <c r="E105" s="4">
        <v>1</v>
      </c>
      <c r="F105" s="4">
        <v>24</v>
      </c>
      <c r="G105" s="5" t="s">
        <v>416</v>
      </c>
      <c r="H105" s="6" t="s">
        <v>89</v>
      </c>
      <c r="I105" s="7">
        <f ca="1">IFERROR(__xludf.DUMMYFUNCTION("split(H105,"","")"),10)</f>
        <v>10</v>
      </c>
      <c r="J105" s="8">
        <f ca="1">IFERROR(__xludf.DUMMYFUNCTION("""COMPUTED_VALUE"""),8)</f>
        <v>8</v>
      </c>
      <c r="K105" s="8">
        <f ca="1">IFERROR(__xludf.DUMMYFUNCTION("""COMPUTED_VALUE"""),1)</f>
        <v>1</v>
      </c>
      <c r="L105" s="6">
        <f t="shared" ca="1" si="0"/>
        <v>1</v>
      </c>
      <c r="M105" s="9" t="s">
        <v>59</v>
      </c>
      <c r="N105" s="6">
        <f t="shared" si="1"/>
        <v>0</v>
      </c>
      <c r="O105" s="9" t="s">
        <v>45</v>
      </c>
      <c r="R105" s="6">
        <f t="shared" si="2"/>
        <v>1</v>
      </c>
      <c r="S105" s="6">
        <f t="shared" ca="1" si="3"/>
        <v>2</v>
      </c>
      <c r="T105" s="7"/>
      <c r="U105" s="13" t="s">
        <v>25</v>
      </c>
    </row>
    <row r="106" spans="1:21" ht="15.75" customHeight="1" x14ac:dyDescent="0.25">
      <c r="A106" s="10" t="s">
        <v>421</v>
      </c>
      <c r="B106" s="10" t="s">
        <v>422</v>
      </c>
      <c r="C106" s="10" t="s">
        <v>423</v>
      </c>
      <c r="D106" s="11">
        <v>15</v>
      </c>
      <c r="E106" s="11">
        <v>1</v>
      </c>
      <c r="F106" s="11">
        <v>25</v>
      </c>
      <c r="G106" s="12" t="s">
        <v>424</v>
      </c>
      <c r="H106" s="6" t="s">
        <v>25</v>
      </c>
      <c r="I106" s="7">
        <f ca="1">IFERROR(__xludf.DUMMYFUNCTION("split(H106,"","")"),0)</f>
        <v>0</v>
      </c>
      <c r="J106" s="8"/>
      <c r="K106" s="8"/>
      <c r="L106" s="6">
        <f t="shared" ca="1" si="0"/>
        <v>0</v>
      </c>
      <c r="M106" s="9" t="s">
        <v>159</v>
      </c>
      <c r="N106" s="6">
        <f t="shared" si="1"/>
        <v>1</v>
      </c>
      <c r="O106" s="9" t="s">
        <v>159</v>
      </c>
      <c r="R106" s="6">
        <f t="shared" si="2"/>
        <v>1</v>
      </c>
      <c r="S106" s="6">
        <f t="shared" ca="1" si="3"/>
        <v>2</v>
      </c>
      <c r="T106" s="7"/>
      <c r="U106" s="6" t="s">
        <v>25</v>
      </c>
    </row>
    <row r="107" spans="1:21" ht="15.75" customHeight="1" x14ac:dyDescent="0.25">
      <c r="A107" s="10" t="s">
        <v>425</v>
      </c>
      <c r="B107" s="10" t="s">
        <v>426</v>
      </c>
      <c r="C107" s="10" t="s">
        <v>427</v>
      </c>
      <c r="D107" s="11">
        <v>12</v>
      </c>
      <c r="E107" s="11">
        <v>1</v>
      </c>
      <c r="F107" s="11">
        <v>30</v>
      </c>
      <c r="G107" s="12" t="s">
        <v>428</v>
      </c>
      <c r="H107" s="6" t="s">
        <v>429</v>
      </c>
      <c r="I107" s="7">
        <f ca="1">IFERROR(__xludf.DUMMYFUNCTION("split(H107,"","")"),12)</f>
        <v>12</v>
      </c>
      <c r="J107" s="8">
        <f ca="1">IFERROR(__xludf.DUMMYFUNCTION("""COMPUTED_VALUE"""),2)</f>
        <v>2</v>
      </c>
      <c r="K107" s="8"/>
      <c r="L107" s="6">
        <f t="shared" ca="1" si="0"/>
        <v>1</v>
      </c>
      <c r="M107" s="9" t="s">
        <v>218</v>
      </c>
      <c r="N107" s="6">
        <f t="shared" si="1"/>
        <v>1</v>
      </c>
      <c r="O107" s="9" t="s">
        <v>218</v>
      </c>
      <c r="R107" s="6">
        <f t="shared" si="2"/>
        <v>1</v>
      </c>
      <c r="S107" s="6">
        <f t="shared" ca="1" si="3"/>
        <v>3</v>
      </c>
      <c r="T107" s="7"/>
      <c r="U107" s="6" t="s">
        <v>288</v>
      </c>
    </row>
    <row r="108" spans="1:21" ht="15.75" customHeight="1" x14ac:dyDescent="0.25">
      <c r="A108" s="10" t="s">
        <v>430</v>
      </c>
      <c r="B108" s="10" t="s">
        <v>431</v>
      </c>
      <c r="C108" s="10" t="s">
        <v>432</v>
      </c>
      <c r="D108" s="11">
        <v>10</v>
      </c>
      <c r="E108" s="11">
        <v>1</v>
      </c>
      <c r="F108" s="11">
        <v>30</v>
      </c>
      <c r="G108" s="12" t="s">
        <v>433</v>
      </c>
      <c r="H108" s="6" t="s">
        <v>82</v>
      </c>
      <c r="I108" s="7">
        <f ca="1">IFERROR(__xludf.DUMMYFUNCTION("split(H108,"","")"),10)</f>
        <v>10</v>
      </c>
      <c r="J108" s="8">
        <f ca="1">IFERROR(__xludf.DUMMYFUNCTION("""COMPUTED_VALUE"""),1)</f>
        <v>1</v>
      </c>
      <c r="K108" s="8"/>
      <c r="L108" s="6">
        <f t="shared" ca="1" si="0"/>
        <v>1</v>
      </c>
      <c r="M108" s="9" t="s">
        <v>59</v>
      </c>
      <c r="N108" s="6">
        <f t="shared" si="1"/>
        <v>0</v>
      </c>
      <c r="O108" s="9" t="s">
        <v>45</v>
      </c>
      <c r="R108" s="6">
        <f t="shared" si="2"/>
        <v>1</v>
      </c>
      <c r="S108" s="6">
        <f t="shared" ca="1" si="3"/>
        <v>2</v>
      </c>
      <c r="T108" s="7"/>
      <c r="U108" s="6" t="s">
        <v>434</v>
      </c>
    </row>
    <row r="109" spans="1:21" ht="15.75" customHeight="1" x14ac:dyDescent="0.25">
      <c r="A109" s="3" t="s">
        <v>435</v>
      </c>
      <c r="B109" s="3" t="s">
        <v>436</v>
      </c>
      <c r="C109" s="3" t="s">
        <v>437</v>
      </c>
      <c r="D109" s="4">
        <v>13</v>
      </c>
      <c r="E109" s="4">
        <v>1</v>
      </c>
      <c r="F109" s="4">
        <v>35</v>
      </c>
      <c r="G109" s="5" t="s">
        <v>438</v>
      </c>
      <c r="H109" s="6" t="s">
        <v>31</v>
      </c>
      <c r="I109" s="7">
        <f ca="1">IFERROR(__xludf.DUMMYFUNCTION("split(H109,"","")"),8)</f>
        <v>8</v>
      </c>
      <c r="J109" s="8"/>
      <c r="K109" s="8"/>
      <c r="L109" s="6">
        <f t="shared" ca="1" si="0"/>
        <v>0</v>
      </c>
      <c r="M109" s="9" t="s">
        <v>104</v>
      </c>
      <c r="N109" s="6">
        <f t="shared" si="1"/>
        <v>1</v>
      </c>
      <c r="O109" s="9" t="s">
        <v>54</v>
      </c>
      <c r="R109" s="6">
        <f t="shared" si="2"/>
        <v>0</v>
      </c>
      <c r="S109" s="6">
        <f t="shared" ca="1" si="3"/>
        <v>1</v>
      </c>
      <c r="T109" s="7"/>
      <c r="U109" s="13" t="s">
        <v>25</v>
      </c>
    </row>
    <row r="110" spans="1:21" ht="15.75" customHeight="1" x14ac:dyDescent="0.25">
      <c r="A110" s="3" t="s">
        <v>439</v>
      </c>
      <c r="B110" s="3" t="s">
        <v>440</v>
      </c>
      <c r="C110" s="3" t="s">
        <v>441</v>
      </c>
      <c r="D110" s="4">
        <v>16</v>
      </c>
      <c r="E110" s="4">
        <v>2</v>
      </c>
      <c r="F110" s="4">
        <v>78</v>
      </c>
      <c r="G110" s="5" t="s">
        <v>442</v>
      </c>
      <c r="H110" s="6" t="s">
        <v>53</v>
      </c>
      <c r="I110" s="7">
        <f ca="1">IFERROR(__xludf.DUMMYFUNCTION("split(H110,"","")"),16)</f>
        <v>16</v>
      </c>
      <c r="J110" s="8"/>
      <c r="K110" s="8"/>
      <c r="L110" s="6">
        <f t="shared" ca="1" si="0"/>
        <v>1</v>
      </c>
      <c r="M110" s="9" t="s">
        <v>53</v>
      </c>
      <c r="N110" s="6">
        <f t="shared" si="1"/>
        <v>1</v>
      </c>
      <c r="O110" s="9" t="s">
        <v>53</v>
      </c>
      <c r="R110" s="6">
        <f t="shared" si="2"/>
        <v>1</v>
      </c>
      <c r="S110" s="6">
        <f t="shared" ca="1" si="3"/>
        <v>3</v>
      </c>
      <c r="T110" s="7"/>
      <c r="U110" s="13" t="s">
        <v>26</v>
      </c>
    </row>
    <row r="111" spans="1:21" ht="15.75" customHeight="1" x14ac:dyDescent="0.25">
      <c r="A111" s="3" t="s">
        <v>443</v>
      </c>
      <c r="B111" s="3" t="s">
        <v>444</v>
      </c>
      <c r="C111" s="3" t="s">
        <v>445</v>
      </c>
      <c r="D111" s="4">
        <v>9</v>
      </c>
      <c r="E111" s="4">
        <v>1</v>
      </c>
      <c r="F111" s="4">
        <v>44</v>
      </c>
      <c r="G111" s="5" t="s">
        <v>446</v>
      </c>
      <c r="H111" s="6" t="s">
        <v>25</v>
      </c>
      <c r="I111" s="7">
        <f ca="1">IFERROR(__xludf.DUMMYFUNCTION("split(H111,"","")"),0)</f>
        <v>0</v>
      </c>
      <c r="J111" s="8"/>
      <c r="K111" s="8"/>
      <c r="L111" s="6">
        <f t="shared" ca="1" si="0"/>
        <v>0</v>
      </c>
      <c r="M111" s="9" t="s">
        <v>36</v>
      </c>
      <c r="N111" s="6">
        <f t="shared" si="1"/>
        <v>0</v>
      </c>
      <c r="O111" s="9" t="s">
        <v>54</v>
      </c>
      <c r="R111" s="6">
        <f t="shared" si="2"/>
        <v>1</v>
      </c>
      <c r="S111" s="6">
        <f t="shared" ca="1" si="3"/>
        <v>1</v>
      </c>
      <c r="T111" s="6" t="s">
        <v>447</v>
      </c>
      <c r="U111" s="13" t="s">
        <v>25</v>
      </c>
    </row>
    <row r="112" spans="1:21" ht="15.75" customHeight="1" x14ac:dyDescent="0.25">
      <c r="A112" s="3" t="s">
        <v>448</v>
      </c>
      <c r="B112" s="3" t="s">
        <v>449</v>
      </c>
      <c r="C112" s="3" t="s">
        <v>450</v>
      </c>
      <c r="D112" s="4">
        <v>15</v>
      </c>
      <c r="E112" s="4">
        <v>2</v>
      </c>
      <c r="F112" s="4">
        <v>103</v>
      </c>
      <c r="G112" s="5" t="s">
        <v>451</v>
      </c>
      <c r="H112" s="6" t="s">
        <v>159</v>
      </c>
      <c r="I112" s="7">
        <f ca="1">IFERROR(__xludf.DUMMYFUNCTION("split(H112,"","")"),15)</f>
        <v>15</v>
      </c>
      <c r="J112" s="8"/>
      <c r="K112" s="8"/>
      <c r="L112" s="6">
        <f t="shared" ca="1" si="0"/>
        <v>1</v>
      </c>
      <c r="M112" s="9" t="s">
        <v>159</v>
      </c>
      <c r="N112" s="6">
        <f t="shared" si="1"/>
        <v>1</v>
      </c>
      <c r="O112" s="9" t="s">
        <v>159</v>
      </c>
      <c r="R112" s="6">
        <f t="shared" si="2"/>
        <v>1</v>
      </c>
      <c r="S112" s="6">
        <f t="shared" ca="1" si="3"/>
        <v>3</v>
      </c>
      <c r="T112" s="7"/>
      <c r="U112" s="13" t="s">
        <v>25</v>
      </c>
    </row>
    <row r="113" spans="1:22" ht="15.75" customHeight="1" x14ac:dyDescent="0.25">
      <c r="A113" s="3" t="s">
        <v>452</v>
      </c>
      <c r="B113" s="3" t="s">
        <v>453</v>
      </c>
      <c r="C113" s="3" t="s">
        <v>454</v>
      </c>
      <c r="D113" s="4">
        <v>9</v>
      </c>
      <c r="E113" s="4">
        <v>1</v>
      </c>
      <c r="F113" s="4">
        <v>69</v>
      </c>
      <c r="G113" s="5" t="s">
        <v>455</v>
      </c>
      <c r="H113" s="6" t="s">
        <v>54</v>
      </c>
      <c r="I113" s="7">
        <f ca="1">IFERROR(__xludf.DUMMYFUNCTION("split(H113,"","")"),9)</f>
        <v>9</v>
      </c>
      <c r="J113" s="8"/>
      <c r="K113" s="8"/>
      <c r="L113" s="6">
        <f t="shared" ca="1" si="0"/>
        <v>1</v>
      </c>
      <c r="M113" s="9" t="s">
        <v>218</v>
      </c>
      <c r="N113" s="6">
        <f t="shared" si="1"/>
        <v>0</v>
      </c>
      <c r="O113" s="9" t="s">
        <v>54</v>
      </c>
      <c r="R113" s="6">
        <f t="shared" si="2"/>
        <v>1</v>
      </c>
      <c r="S113" s="6">
        <f t="shared" ca="1" si="3"/>
        <v>2</v>
      </c>
      <c r="T113" s="6" t="s">
        <v>456</v>
      </c>
      <c r="U113" s="13" t="s">
        <v>25</v>
      </c>
    </row>
    <row r="114" spans="1:22" ht="15.75" customHeight="1" x14ac:dyDescent="0.25">
      <c r="A114" s="3" t="s">
        <v>457</v>
      </c>
      <c r="B114" s="3" t="s">
        <v>458</v>
      </c>
      <c r="C114" s="3" t="s">
        <v>459</v>
      </c>
      <c r="D114" s="4">
        <v>5</v>
      </c>
      <c r="E114" s="4">
        <v>0</v>
      </c>
      <c r="F114" s="4">
        <v>16</v>
      </c>
      <c r="G114" s="5" t="s">
        <v>59</v>
      </c>
      <c r="H114" s="6" t="s">
        <v>31</v>
      </c>
      <c r="I114" s="7">
        <f ca="1">IFERROR(__xludf.DUMMYFUNCTION("split(H114,"","")"),8)</f>
        <v>8</v>
      </c>
      <c r="J114" s="8"/>
      <c r="K114" s="8"/>
      <c r="L114" s="6">
        <f t="shared" ca="1" si="0"/>
        <v>0</v>
      </c>
      <c r="M114" s="9" t="s">
        <v>64</v>
      </c>
      <c r="N114" s="6">
        <f t="shared" si="1"/>
        <v>1</v>
      </c>
      <c r="O114" s="9" t="s">
        <v>64</v>
      </c>
      <c r="R114" s="6">
        <f t="shared" si="2"/>
        <v>1</v>
      </c>
      <c r="S114" s="6">
        <f t="shared" ca="1" si="3"/>
        <v>2</v>
      </c>
      <c r="T114" s="6" t="s">
        <v>64</v>
      </c>
      <c r="U114" s="6" t="s">
        <v>460</v>
      </c>
    </row>
    <row r="115" spans="1:22" ht="15.75" customHeight="1" x14ac:dyDescent="0.25">
      <c r="A115" s="3" t="s">
        <v>461</v>
      </c>
      <c r="B115" s="3" t="s">
        <v>462</v>
      </c>
      <c r="C115" s="3" t="s">
        <v>463</v>
      </c>
      <c r="D115" s="4">
        <v>2</v>
      </c>
      <c r="E115" s="4">
        <v>9</v>
      </c>
      <c r="F115" s="4">
        <v>0</v>
      </c>
      <c r="G115" s="5" t="s">
        <v>59</v>
      </c>
      <c r="H115" s="6" t="s">
        <v>73</v>
      </c>
      <c r="I115" s="7">
        <f ca="1">IFERROR(__xludf.DUMMYFUNCTION("split(H115,"","")"),7)</f>
        <v>7</v>
      </c>
      <c r="J115" s="8"/>
      <c r="K115" s="8"/>
      <c r="L115" s="6">
        <f t="shared" ca="1" si="0"/>
        <v>0</v>
      </c>
      <c r="M115" s="9" t="s">
        <v>36</v>
      </c>
      <c r="N115" s="6">
        <f t="shared" si="1"/>
        <v>0</v>
      </c>
      <c r="O115" s="9" t="s">
        <v>74</v>
      </c>
      <c r="R115" s="6">
        <f t="shared" si="2"/>
        <v>1</v>
      </c>
      <c r="S115" s="6">
        <f t="shared" ca="1" si="3"/>
        <v>1</v>
      </c>
      <c r="T115" s="6" t="s">
        <v>464</v>
      </c>
      <c r="U115" s="6" t="s">
        <v>465</v>
      </c>
      <c r="V115" s="6"/>
    </row>
    <row r="116" spans="1:22" ht="15.75" customHeight="1" x14ac:dyDescent="0.25">
      <c r="A116" s="3" t="s">
        <v>466</v>
      </c>
      <c r="B116" s="3" t="s">
        <v>467</v>
      </c>
      <c r="C116" s="3" t="s">
        <v>468</v>
      </c>
      <c r="D116" s="4">
        <v>5</v>
      </c>
      <c r="E116" s="4">
        <v>9</v>
      </c>
      <c r="F116" s="4">
        <v>0</v>
      </c>
      <c r="G116" s="5" t="s">
        <v>59</v>
      </c>
      <c r="H116" s="6" t="s">
        <v>31</v>
      </c>
      <c r="I116" s="7">
        <f ca="1">IFERROR(__xludf.DUMMYFUNCTION("split(H116,"","")"),8)</f>
        <v>8</v>
      </c>
      <c r="J116" s="8"/>
      <c r="K116" s="8"/>
      <c r="L116" s="6">
        <f t="shared" ca="1" si="0"/>
        <v>0</v>
      </c>
      <c r="M116" s="9" t="s">
        <v>31</v>
      </c>
      <c r="N116" s="6">
        <f t="shared" si="1"/>
        <v>0</v>
      </c>
      <c r="O116" s="9" t="s">
        <v>31</v>
      </c>
      <c r="R116" s="6">
        <f t="shared" si="2"/>
        <v>0</v>
      </c>
      <c r="S116" s="6">
        <f t="shared" ca="1" si="3"/>
        <v>0</v>
      </c>
      <c r="T116" s="6" t="s">
        <v>31</v>
      </c>
      <c r="U116" s="6" t="s">
        <v>469</v>
      </c>
    </row>
    <row r="117" spans="1:22" ht="15.75" customHeight="1" x14ac:dyDescent="0.25">
      <c r="A117" s="10" t="s">
        <v>470</v>
      </c>
      <c r="B117" s="10" t="s">
        <v>471</v>
      </c>
      <c r="C117" s="10" t="s">
        <v>472</v>
      </c>
      <c r="D117" s="11">
        <v>14</v>
      </c>
      <c r="E117" s="11">
        <v>0</v>
      </c>
      <c r="F117" s="11">
        <v>12</v>
      </c>
      <c r="G117" s="12" t="s">
        <v>59</v>
      </c>
      <c r="H117" s="6" t="s">
        <v>112</v>
      </c>
      <c r="I117" s="7">
        <f ca="1">IFERROR(__xludf.DUMMYFUNCTION("split(H117,"","")"),14)</f>
        <v>14</v>
      </c>
      <c r="J117" s="8"/>
      <c r="K117" s="8"/>
      <c r="L117" s="6">
        <f t="shared" ca="1" si="0"/>
        <v>1</v>
      </c>
      <c r="M117" s="9" t="s">
        <v>112</v>
      </c>
      <c r="N117" s="6">
        <f t="shared" si="1"/>
        <v>1</v>
      </c>
      <c r="O117" s="9" t="s">
        <v>112</v>
      </c>
      <c r="R117" s="6">
        <f t="shared" si="2"/>
        <v>1</v>
      </c>
      <c r="S117" s="6">
        <f t="shared" ca="1" si="3"/>
        <v>3</v>
      </c>
      <c r="T117" s="7"/>
      <c r="U117" s="6" t="s">
        <v>288</v>
      </c>
    </row>
    <row r="118" spans="1:22" ht="15.75" customHeight="1" x14ac:dyDescent="0.25">
      <c r="A118" s="10" t="s">
        <v>473</v>
      </c>
      <c r="B118" s="10" t="s">
        <v>474</v>
      </c>
      <c r="C118" s="10" t="s">
        <v>475</v>
      </c>
      <c r="D118" s="11">
        <v>5</v>
      </c>
      <c r="E118" s="11">
        <v>9</v>
      </c>
      <c r="F118" s="11">
        <v>0</v>
      </c>
      <c r="G118" s="12" t="s">
        <v>59</v>
      </c>
      <c r="H118" s="6" t="s">
        <v>25</v>
      </c>
      <c r="I118" s="7">
        <f ca="1">IFERROR(__xludf.DUMMYFUNCTION("split(H118,"","")"),0)</f>
        <v>0</v>
      </c>
      <c r="J118" s="8"/>
      <c r="K118" s="8"/>
      <c r="L118" s="6">
        <f t="shared" ca="1" si="0"/>
        <v>0</v>
      </c>
      <c r="M118" s="9" t="s">
        <v>64</v>
      </c>
      <c r="N118" s="6">
        <f t="shared" si="1"/>
        <v>1</v>
      </c>
      <c r="O118" s="9" t="s">
        <v>74</v>
      </c>
      <c r="R118" s="6">
        <f t="shared" si="2"/>
        <v>0</v>
      </c>
      <c r="S118" s="6">
        <f t="shared" ca="1" si="3"/>
        <v>1</v>
      </c>
      <c r="T118" s="6" t="s">
        <v>64</v>
      </c>
      <c r="U118" s="13" t="s">
        <v>25</v>
      </c>
    </row>
    <row r="119" spans="1:22" ht="15.75" customHeight="1" x14ac:dyDescent="0.25">
      <c r="A119" s="3" t="s">
        <v>476</v>
      </c>
      <c r="B119" s="3" t="s">
        <v>477</v>
      </c>
      <c r="C119" s="3" t="s">
        <v>478</v>
      </c>
      <c r="D119" s="4">
        <v>5</v>
      </c>
      <c r="E119" s="4">
        <v>9</v>
      </c>
      <c r="F119" s="4">
        <v>0</v>
      </c>
      <c r="G119" s="5" t="s">
        <v>59</v>
      </c>
      <c r="H119" s="6" t="s">
        <v>25</v>
      </c>
      <c r="I119" s="7">
        <f ca="1">IFERROR(__xludf.DUMMYFUNCTION("split(H119,"","")"),0)</f>
        <v>0</v>
      </c>
      <c r="J119" s="8"/>
      <c r="K119" s="8"/>
      <c r="L119" s="6">
        <f t="shared" ca="1" si="0"/>
        <v>0</v>
      </c>
      <c r="M119" s="9" t="s">
        <v>36</v>
      </c>
      <c r="N119" s="6">
        <f t="shared" si="1"/>
        <v>0</v>
      </c>
      <c r="O119" s="9" t="s">
        <v>32</v>
      </c>
      <c r="R119" s="6">
        <f t="shared" si="2"/>
        <v>0</v>
      </c>
      <c r="S119" s="6">
        <f t="shared" ca="1" si="3"/>
        <v>0</v>
      </c>
      <c r="T119" s="6" t="s">
        <v>54</v>
      </c>
      <c r="U119" s="13" t="s">
        <v>25</v>
      </c>
    </row>
    <row r="120" spans="1:22" ht="15.75" customHeight="1" x14ac:dyDescent="0.25">
      <c r="A120" s="10" t="s">
        <v>479</v>
      </c>
      <c r="B120" s="10" t="s">
        <v>480</v>
      </c>
      <c r="C120" s="10" t="s">
        <v>481</v>
      </c>
      <c r="D120" s="11">
        <v>5</v>
      </c>
      <c r="E120" s="11">
        <v>9</v>
      </c>
      <c r="F120" s="11">
        <v>0</v>
      </c>
      <c r="G120" s="12" t="s">
        <v>59</v>
      </c>
      <c r="H120" s="6" t="s">
        <v>31</v>
      </c>
      <c r="I120" s="7">
        <f ca="1">IFERROR(__xludf.DUMMYFUNCTION("split(H120,"","")"),8)</f>
        <v>8</v>
      </c>
      <c r="J120" s="8"/>
      <c r="K120" s="8"/>
      <c r="L120" s="6">
        <f t="shared" ca="1" si="0"/>
        <v>0</v>
      </c>
      <c r="M120" s="9" t="s">
        <v>31</v>
      </c>
      <c r="N120" s="6">
        <f t="shared" si="1"/>
        <v>0</v>
      </c>
      <c r="O120" s="9" t="s">
        <v>64</v>
      </c>
      <c r="R120" s="6">
        <f t="shared" si="2"/>
        <v>1</v>
      </c>
      <c r="S120" s="6">
        <f t="shared" ca="1" si="3"/>
        <v>1</v>
      </c>
      <c r="T120" s="6" t="s">
        <v>31</v>
      </c>
      <c r="U120" s="13" t="s">
        <v>25</v>
      </c>
    </row>
    <row r="121" spans="1:22" ht="15.75" customHeight="1" x14ac:dyDescent="0.25">
      <c r="A121" s="3" t="s">
        <v>482</v>
      </c>
      <c r="B121" s="3" t="s">
        <v>483</v>
      </c>
      <c r="C121" s="3" t="s">
        <v>484</v>
      </c>
      <c r="D121" s="4">
        <v>4</v>
      </c>
      <c r="E121" s="4">
        <v>9</v>
      </c>
      <c r="F121" s="4">
        <v>0</v>
      </c>
      <c r="G121" s="5" t="s">
        <v>59</v>
      </c>
      <c r="H121" s="6" t="s">
        <v>31</v>
      </c>
      <c r="I121" s="7">
        <f ca="1">IFERROR(__xludf.DUMMYFUNCTION("split(H121,"","")"),8)</f>
        <v>8</v>
      </c>
      <c r="J121" s="8"/>
      <c r="K121" s="8"/>
      <c r="L121" s="6">
        <f t="shared" ca="1" si="0"/>
        <v>0</v>
      </c>
      <c r="M121" s="9" t="s">
        <v>54</v>
      </c>
      <c r="N121" s="6">
        <f t="shared" si="1"/>
        <v>0</v>
      </c>
      <c r="O121" s="9" t="s">
        <v>32</v>
      </c>
      <c r="R121" s="6">
        <f t="shared" si="2"/>
        <v>1</v>
      </c>
      <c r="S121" s="6">
        <f t="shared" ca="1" si="3"/>
        <v>1</v>
      </c>
      <c r="T121" s="6" t="s">
        <v>485</v>
      </c>
      <c r="U121" s="13" t="s">
        <v>25</v>
      </c>
    </row>
    <row r="122" spans="1:22" ht="15.75" customHeight="1" x14ac:dyDescent="0.25">
      <c r="A122" s="3" t="s">
        <v>486</v>
      </c>
      <c r="B122" s="3" t="s">
        <v>487</v>
      </c>
      <c r="C122" s="3" t="s">
        <v>488</v>
      </c>
      <c r="D122" s="4">
        <v>5</v>
      </c>
      <c r="E122" s="4">
        <v>9</v>
      </c>
      <c r="F122" s="4">
        <v>0</v>
      </c>
      <c r="G122" s="5" t="s">
        <v>59</v>
      </c>
      <c r="H122" s="6" t="s">
        <v>25</v>
      </c>
      <c r="I122" s="7">
        <f ca="1">IFERROR(__xludf.DUMMYFUNCTION("split(H122,"","")"),0)</f>
        <v>0</v>
      </c>
      <c r="J122" s="8"/>
      <c r="K122" s="8"/>
      <c r="L122" s="6">
        <f t="shared" ca="1" si="0"/>
        <v>0</v>
      </c>
      <c r="M122" s="9" t="s">
        <v>36</v>
      </c>
      <c r="N122" s="6">
        <f t="shared" si="1"/>
        <v>0</v>
      </c>
      <c r="O122" s="9" t="s">
        <v>75</v>
      </c>
      <c r="R122" s="6">
        <f t="shared" si="2"/>
        <v>0</v>
      </c>
      <c r="S122" s="6">
        <f t="shared" ca="1" si="3"/>
        <v>0</v>
      </c>
      <c r="T122" s="6" t="s">
        <v>54</v>
      </c>
      <c r="U122" s="13" t="s">
        <v>25</v>
      </c>
    </row>
    <row r="123" spans="1:22" ht="15.75" customHeight="1" x14ac:dyDescent="0.25">
      <c r="A123" s="10" t="s">
        <v>489</v>
      </c>
      <c r="B123" s="10" t="s">
        <v>490</v>
      </c>
      <c r="C123" s="10" t="s">
        <v>491</v>
      </c>
      <c r="D123" s="11">
        <v>13</v>
      </c>
      <c r="E123" s="11">
        <v>0</v>
      </c>
      <c r="F123" s="11">
        <v>11</v>
      </c>
      <c r="G123" s="12" t="s">
        <v>59</v>
      </c>
      <c r="H123" s="6" t="s">
        <v>104</v>
      </c>
      <c r="I123" s="7">
        <f ca="1">IFERROR(__xludf.DUMMYFUNCTION("split(H123,"","")"),13)</f>
        <v>13</v>
      </c>
      <c r="J123" s="8"/>
      <c r="K123" s="8"/>
      <c r="L123" s="6">
        <f t="shared" ca="1" si="0"/>
        <v>1</v>
      </c>
      <c r="M123" s="9" t="s">
        <v>104</v>
      </c>
      <c r="N123" s="6">
        <f t="shared" si="1"/>
        <v>1</v>
      </c>
      <c r="O123" s="9" t="s">
        <v>104</v>
      </c>
      <c r="R123" s="6">
        <f t="shared" si="2"/>
        <v>1</v>
      </c>
      <c r="S123" s="6">
        <f t="shared" ca="1" si="3"/>
        <v>3</v>
      </c>
      <c r="T123" s="7"/>
      <c r="U123" s="13" t="s">
        <v>25</v>
      </c>
    </row>
    <row r="124" spans="1:22" ht="15.75" customHeight="1" x14ac:dyDescent="0.25">
      <c r="A124" s="3" t="s">
        <v>492</v>
      </c>
      <c r="B124" s="3" t="s">
        <v>493</v>
      </c>
      <c r="C124" s="3" t="s">
        <v>494</v>
      </c>
      <c r="D124" s="4">
        <v>12</v>
      </c>
      <c r="E124" s="4">
        <v>0</v>
      </c>
      <c r="F124" s="4">
        <v>29</v>
      </c>
      <c r="G124" s="5" t="s">
        <v>59</v>
      </c>
      <c r="H124" s="6" t="s">
        <v>54</v>
      </c>
      <c r="I124" s="7">
        <f ca="1">IFERROR(__xludf.DUMMYFUNCTION("split(H124,"","")"),9)</f>
        <v>9</v>
      </c>
      <c r="J124" s="8"/>
      <c r="K124" s="8"/>
      <c r="L124" s="6">
        <f t="shared" ca="1" si="0"/>
        <v>0</v>
      </c>
      <c r="M124" s="9" t="s">
        <v>54</v>
      </c>
      <c r="N124" s="6">
        <f t="shared" si="1"/>
        <v>0</v>
      </c>
      <c r="O124" s="9" t="s">
        <v>218</v>
      </c>
      <c r="R124" s="6">
        <f t="shared" si="2"/>
        <v>1</v>
      </c>
      <c r="S124" s="6">
        <f t="shared" ca="1" si="3"/>
        <v>1</v>
      </c>
      <c r="T124" s="7"/>
      <c r="U124" s="6" t="s">
        <v>495</v>
      </c>
    </row>
    <row r="125" spans="1:22" ht="15.75" customHeight="1" x14ac:dyDescent="0.25">
      <c r="A125" s="3" t="s">
        <v>496</v>
      </c>
      <c r="B125" s="3" t="s">
        <v>497</v>
      </c>
      <c r="C125" s="3" t="s">
        <v>498</v>
      </c>
      <c r="D125" s="4">
        <v>6</v>
      </c>
      <c r="E125" s="4">
        <v>0</v>
      </c>
      <c r="F125" s="4">
        <v>10</v>
      </c>
      <c r="G125" s="5" t="s">
        <v>59</v>
      </c>
      <c r="H125" s="6" t="s">
        <v>499</v>
      </c>
      <c r="I125" s="7">
        <f ca="1">IFERROR(__xludf.DUMMYFUNCTION("split(H125,"","")"),6)</f>
        <v>6</v>
      </c>
      <c r="J125" s="8">
        <f ca="1">IFERROR(__xludf.DUMMYFUNCTION("""COMPUTED_VALUE"""),2)</f>
        <v>2</v>
      </c>
      <c r="K125" s="8"/>
      <c r="L125" s="6">
        <f t="shared" ca="1" si="0"/>
        <v>1</v>
      </c>
      <c r="M125" s="9" t="s">
        <v>113</v>
      </c>
      <c r="N125" s="6">
        <f t="shared" si="1"/>
        <v>1</v>
      </c>
      <c r="O125" s="9" t="s">
        <v>113</v>
      </c>
      <c r="R125" s="6">
        <f t="shared" si="2"/>
        <v>1</v>
      </c>
      <c r="S125" s="6">
        <f t="shared" ca="1" si="3"/>
        <v>3</v>
      </c>
      <c r="T125" s="6" t="s">
        <v>500</v>
      </c>
      <c r="U125" s="13" t="s">
        <v>25</v>
      </c>
    </row>
    <row r="126" spans="1:22" ht="15.75" customHeight="1" x14ac:dyDescent="0.25">
      <c r="A126" s="3" t="s">
        <v>501</v>
      </c>
      <c r="B126" s="3" t="s">
        <v>502</v>
      </c>
      <c r="C126" s="3" t="s">
        <v>503</v>
      </c>
      <c r="D126" s="4">
        <v>8</v>
      </c>
      <c r="E126" s="4">
        <v>3</v>
      </c>
      <c r="F126" s="4">
        <v>0</v>
      </c>
      <c r="G126" s="5" t="s">
        <v>59</v>
      </c>
      <c r="H126" s="6" t="s">
        <v>460</v>
      </c>
      <c r="I126" s="7">
        <f ca="1">IFERROR(__xludf.DUMMYFUNCTION("split(H126,"","")"),5)</f>
        <v>5</v>
      </c>
      <c r="J126" s="8">
        <f ca="1">IFERROR(__xludf.DUMMYFUNCTION("""COMPUTED_VALUE"""),8)</f>
        <v>8</v>
      </c>
      <c r="K126" s="8"/>
      <c r="L126" s="6">
        <f t="shared" ca="1" si="0"/>
        <v>0</v>
      </c>
      <c r="M126" s="9" t="s">
        <v>64</v>
      </c>
      <c r="N126" s="6">
        <f t="shared" si="1"/>
        <v>0</v>
      </c>
      <c r="O126" s="9" t="s">
        <v>64</v>
      </c>
      <c r="R126" s="6">
        <f t="shared" si="2"/>
        <v>0</v>
      </c>
      <c r="S126" s="6">
        <f t="shared" ca="1" si="3"/>
        <v>1</v>
      </c>
      <c r="T126" s="6" t="s">
        <v>456</v>
      </c>
      <c r="U126" s="13" t="s">
        <v>25</v>
      </c>
    </row>
    <row r="127" spans="1:22" ht="15.75" customHeight="1" x14ac:dyDescent="0.25">
      <c r="A127" s="3" t="s">
        <v>504</v>
      </c>
      <c r="B127" s="3" t="s">
        <v>505</v>
      </c>
      <c r="C127" s="3" t="s">
        <v>506</v>
      </c>
      <c r="D127" s="4">
        <v>1</v>
      </c>
      <c r="E127" s="4">
        <v>9</v>
      </c>
      <c r="F127" s="4">
        <v>0</v>
      </c>
      <c r="G127" s="5" t="s">
        <v>59</v>
      </c>
      <c r="H127" s="6" t="s">
        <v>411</v>
      </c>
      <c r="I127" s="7">
        <f ca="1">IFERROR(__xludf.DUMMYFUNCTION("split(H127,"","")"),16)</f>
        <v>16</v>
      </c>
      <c r="J127" s="8">
        <f ca="1">IFERROR(__xludf.DUMMYFUNCTION("""COMPUTED_VALUE"""),11)</f>
        <v>11</v>
      </c>
      <c r="K127" s="8"/>
      <c r="L127" s="6">
        <f t="shared" ca="1" si="0"/>
        <v>0</v>
      </c>
      <c r="M127" s="9" t="s">
        <v>53</v>
      </c>
      <c r="N127" s="6">
        <f t="shared" si="1"/>
        <v>0</v>
      </c>
      <c r="O127" s="9" t="s">
        <v>53</v>
      </c>
      <c r="R127" s="6">
        <f t="shared" si="2"/>
        <v>0</v>
      </c>
      <c r="S127" s="6">
        <f t="shared" ca="1" si="3"/>
        <v>0</v>
      </c>
      <c r="T127" s="6" t="s">
        <v>53</v>
      </c>
      <c r="U127" s="6" t="s">
        <v>507</v>
      </c>
      <c r="V127" s="6"/>
    </row>
    <row r="128" spans="1:22" ht="15.75" customHeight="1" x14ac:dyDescent="0.25">
      <c r="A128" s="3" t="s">
        <v>508</v>
      </c>
      <c r="B128" s="3" t="s">
        <v>509</v>
      </c>
      <c r="C128" s="3" t="s">
        <v>510</v>
      </c>
      <c r="D128" s="4">
        <v>9</v>
      </c>
      <c r="E128" s="4">
        <v>9</v>
      </c>
      <c r="F128" s="4">
        <v>0</v>
      </c>
      <c r="G128" s="5" t="s">
        <v>59</v>
      </c>
      <c r="H128" s="6" t="s">
        <v>64</v>
      </c>
      <c r="I128" s="7">
        <f ca="1">IFERROR(__xludf.DUMMYFUNCTION("split(H128,"","")"),5)</f>
        <v>5</v>
      </c>
      <c r="J128" s="8"/>
      <c r="K128" s="8"/>
      <c r="L128" s="6">
        <f t="shared" ca="1" si="0"/>
        <v>0</v>
      </c>
      <c r="M128" s="9" t="s">
        <v>53</v>
      </c>
      <c r="N128" s="6">
        <f t="shared" si="1"/>
        <v>0</v>
      </c>
      <c r="O128" s="9" t="s">
        <v>32</v>
      </c>
      <c r="R128" s="6">
        <f t="shared" si="2"/>
        <v>0</v>
      </c>
      <c r="S128" s="6">
        <f t="shared" ca="1" si="3"/>
        <v>0</v>
      </c>
      <c r="T128" s="6" t="s">
        <v>447</v>
      </c>
      <c r="U128" s="13" t="s">
        <v>25</v>
      </c>
    </row>
    <row r="129" spans="1:22" ht="15.75" customHeight="1" x14ac:dyDescent="0.25">
      <c r="A129" s="3" t="s">
        <v>511</v>
      </c>
      <c r="B129" s="3" t="s">
        <v>512</v>
      </c>
      <c r="C129" s="3" t="s">
        <v>513</v>
      </c>
      <c r="D129" s="4">
        <v>10</v>
      </c>
      <c r="E129" s="4">
        <v>9</v>
      </c>
      <c r="F129" s="4">
        <v>0</v>
      </c>
      <c r="G129" s="5" t="s">
        <v>59</v>
      </c>
      <c r="H129" s="6" t="s">
        <v>25</v>
      </c>
      <c r="I129" s="7">
        <f ca="1">IFERROR(__xludf.DUMMYFUNCTION("split(H129,"","")"),0)</f>
        <v>0</v>
      </c>
      <c r="J129" s="8"/>
      <c r="K129" s="8"/>
      <c r="L129" s="6">
        <f t="shared" ca="1" si="0"/>
        <v>0</v>
      </c>
      <c r="M129" s="9" t="s">
        <v>54</v>
      </c>
      <c r="N129" s="6">
        <f t="shared" si="1"/>
        <v>0</v>
      </c>
      <c r="O129" s="9" t="s">
        <v>73</v>
      </c>
      <c r="R129" s="6">
        <f t="shared" si="2"/>
        <v>0</v>
      </c>
      <c r="S129" s="6">
        <f t="shared" ca="1" si="3"/>
        <v>0</v>
      </c>
      <c r="T129" s="7"/>
      <c r="U129" s="6" t="s">
        <v>25</v>
      </c>
    </row>
    <row r="130" spans="1:22" ht="15.75" customHeight="1" x14ac:dyDescent="0.25">
      <c r="A130" s="10" t="s">
        <v>514</v>
      </c>
      <c r="B130" s="10" t="s">
        <v>515</v>
      </c>
      <c r="C130" s="10" t="s">
        <v>516</v>
      </c>
      <c r="D130" s="11">
        <v>11</v>
      </c>
      <c r="E130" s="11">
        <v>0</v>
      </c>
      <c r="F130" s="11">
        <v>11</v>
      </c>
      <c r="G130" s="12" t="s">
        <v>59</v>
      </c>
      <c r="H130" s="6" t="s">
        <v>25</v>
      </c>
      <c r="I130" s="7">
        <f ca="1">IFERROR(__xludf.DUMMYFUNCTION("split(H130,"","")"),0)</f>
        <v>0</v>
      </c>
      <c r="J130" s="8"/>
      <c r="K130" s="8"/>
      <c r="L130" s="6">
        <f t="shared" ca="1" si="0"/>
        <v>0</v>
      </c>
      <c r="M130" s="9" t="s">
        <v>75</v>
      </c>
      <c r="N130" s="6">
        <f t="shared" si="1"/>
        <v>1</v>
      </c>
      <c r="O130" s="9" t="s">
        <v>75</v>
      </c>
      <c r="R130" s="6">
        <f t="shared" si="2"/>
        <v>1</v>
      </c>
      <c r="S130" s="6">
        <f t="shared" ca="1" si="3"/>
        <v>2</v>
      </c>
      <c r="T130" s="7"/>
      <c r="U130" s="13" t="s">
        <v>25</v>
      </c>
    </row>
    <row r="131" spans="1:22" ht="15.75" customHeight="1" x14ac:dyDescent="0.25">
      <c r="A131" s="3" t="s">
        <v>517</v>
      </c>
      <c r="B131" s="3" t="s">
        <v>518</v>
      </c>
      <c r="C131" s="3" t="s">
        <v>519</v>
      </c>
      <c r="D131" s="4">
        <v>4</v>
      </c>
      <c r="E131" s="4">
        <v>0</v>
      </c>
      <c r="F131" s="4">
        <v>11</v>
      </c>
      <c r="G131" s="5" t="s">
        <v>59</v>
      </c>
      <c r="H131" s="6" t="s">
        <v>32</v>
      </c>
      <c r="I131" s="7">
        <f ca="1">IFERROR(__xludf.DUMMYFUNCTION("split(H131,"","")"),4)</f>
        <v>4</v>
      </c>
      <c r="J131" s="8"/>
      <c r="K131" s="8"/>
      <c r="L131" s="6">
        <f t="shared" ca="1" si="0"/>
        <v>1</v>
      </c>
      <c r="M131" s="9" t="s">
        <v>32</v>
      </c>
      <c r="N131" s="6">
        <f t="shared" si="1"/>
        <v>1</v>
      </c>
      <c r="O131" s="9" t="s">
        <v>32</v>
      </c>
      <c r="R131" s="6">
        <f t="shared" si="2"/>
        <v>1</v>
      </c>
      <c r="S131" s="6">
        <f t="shared" ca="1" si="3"/>
        <v>3</v>
      </c>
      <c r="T131" s="6" t="s">
        <v>520</v>
      </c>
      <c r="U131" s="6" t="s">
        <v>412</v>
      </c>
    </row>
    <row r="132" spans="1:22" ht="15.75" customHeight="1" x14ac:dyDescent="0.25">
      <c r="A132" s="10" t="s">
        <v>521</v>
      </c>
      <c r="B132" s="10" t="s">
        <v>522</v>
      </c>
      <c r="C132" s="10" t="s">
        <v>523</v>
      </c>
      <c r="D132" s="11">
        <v>2</v>
      </c>
      <c r="E132" s="11">
        <v>9</v>
      </c>
      <c r="F132" s="11">
        <v>0</v>
      </c>
      <c r="G132" s="12" t="s">
        <v>59</v>
      </c>
      <c r="H132" s="6" t="s">
        <v>25</v>
      </c>
      <c r="I132" s="7">
        <f ca="1">IFERROR(__xludf.DUMMYFUNCTION("split(H132,"","")"),0)</f>
        <v>0</v>
      </c>
      <c r="J132" s="8"/>
      <c r="K132" s="8"/>
      <c r="L132" s="6">
        <f t="shared" ca="1" si="0"/>
        <v>0</v>
      </c>
      <c r="M132" s="9" t="s">
        <v>59</v>
      </c>
      <c r="N132" s="6">
        <f t="shared" si="1"/>
        <v>0</v>
      </c>
      <c r="O132" s="9" t="s">
        <v>74</v>
      </c>
      <c r="R132" s="6">
        <f t="shared" si="2"/>
        <v>1</v>
      </c>
      <c r="S132" s="6">
        <f t="shared" ca="1" si="3"/>
        <v>1</v>
      </c>
      <c r="T132" s="6" t="s">
        <v>524</v>
      </c>
      <c r="U132" s="6" t="s">
        <v>525</v>
      </c>
      <c r="V132" s="6"/>
    </row>
    <row r="133" spans="1:22" ht="15.75" customHeight="1" x14ac:dyDescent="0.25">
      <c r="A133" s="10" t="s">
        <v>526</v>
      </c>
      <c r="B133" s="10" t="s">
        <v>527</v>
      </c>
      <c r="C133" s="10" t="s">
        <v>528</v>
      </c>
      <c r="D133" s="11">
        <v>6</v>
      </c>
      <c r="E133" s="11">
        <v>0</v>
      </c>
      <c r="F133" s="11">
        <v>15</v>
      </c>
      <c r="G133" s="12" t="s">
        <v>59</v>
      </c>
      <c r="H133" s="6" t="s">
        <v>529</v>
      </c>
      <c r="I133" s="7">
        <f ca="1">IFERROR(__xludf.DUMMYFUNCTION("split(H133,"","")"),6)</f>
        <v>6</v>
      </c>
      <c r="J133" s="8">
        <f ca="1">IFERROR(__xludf.DUMMYFUNCTION("""COMPUTED_VALUE"""),13)</f>
        <v>13</v>
      </c>
      <c r="K133" s="8"/>
      <c r="L133" s="6">
        <f t="shared" ca="1" si="0"/>
        <v>1</v>
      </c>
      <c r="M133" s="9" t="s">
        <v>113</v>
      </c>
      <c r="N133" s="6">
        <f t="shared" si="1"/>
        <v>1</v>
      </c>
      <c r="O133" s="9" t="s">
        <v>113</v>
      </c>
      <c r="R133" s="6">
        <f t="shared" si="2"/>
        <v>1</v>
      </c>
      <c r="S133" s="6">
        <f t="shared" ca="1" si="3"/>
        <v>3</v>
      </c>
      <c r="T133" s="6" t="s">
        <v>113</v>
      </c>
      <c r="U133" s="6" t="s">
        <v>530</v>
      </c>
    </row>
    <row r="134" spans="1:22" ht="15.75" customHeight="1" x14ac:dyDescent="0.25">
      <c r="A134" s="10" t="s">
        <v>531</v>
      </c>
      <c r="B134" s="10" t="s">
        <v>532</v>
      </c>
      <c r="C134" s="10" t="s">
        <v>533</v>
      </c>
      <c r="D134" s="11">
        <v>6</v>
      </c>
      <c r="E134" s="11">
        <v>0</v>
      </c>
      <c r="F134" s="11">
        <v>11</v>
      </c>
      <c r="G134" s="12" t="s">
        <v>59</v>
      </c>
      <c r="H134" s="6" t="s">
        <v>25</v>
      </c>
      <c r="I134" s="7">
        <f ca="1">IFERROR(__xludf.DUMMYFUNCTION("split(H134,"","")"),0)</f>
        <v>0</v>
      </c>
      <c r="J134" s="8"/>
      <c r="K134" s="8"/>
      <c r="L134" s="6">
        <f t="shared" ca="1" si="0"/>
        <v>0</v>
      </c>
      <c r="M134" s="9" t="s">
        <v>113</v>
      </c>
      <c r="N134" s="6">
        <f t="shared" si="1"/>
        <v>1</v>
      </c>
      <c r="O134" s="9" t="s">
        <v>113</v>
      </c>
      <c r="R134" s="6">
        <f t="shared" si="2"/>
        <v>1</v>
      </c>
      <c r="S134" s="6">
        <f t="shared" ca="1" si="3"/>
        <v>2</v>
      </c>
      <c r="T134" s="6" t="s">
        <v>534</v>
      </c>
      <c r="U134" s="13" t="s">
        <v>25</v>
      </c>
    </row>
    <row r="135" spans="1:22" ht="15.75" customHeight="1" x14ac:dyDescent="0.25">
      <c r="A135" s="3" t="s">
        <v>535</v>
      </c>
      <c r="B135" s="3" t="s">
        <v>536</v>
      </c>
      <c r="C135" s="3" t="s">
        <v>537</v>
      </c>
      <c r="D135" s="4">
        <v>2</v>
      </c>
      <c r="E135" s="4">
        <v>9</v>
      </c>
      <c r="F135" s="4">
        <v>0</v>
      </c>
      <c r="G135" s="5" t="s">
        <v>59</v>
      </c>
      <c r="H135" s="6" t="s">
        <v>25</v>
      </c>
      <c r="I135" s="7">
        <f ca="1">IFERROR(__xludf.DUMMYFUNCTION("split(H135,"","")"),0)</f>
        <v>0</v>
      </c>
      <c r="J135" s="8"/>
      <c r="K135" s="8"/>
      <c r="L135" s="6">
        <f t="shared" ca="1" si="0"/>
        <v>0</v>
      </c>
      <c r="M135" s="9" t="s">
        <v>64</v>
      </c>
      <c r="N135" s="6">
        <f t="shared" si="1"/>
        <v>0</v>
      </c>
      <c r="O135" s="9" t="s">
        <v>64</v>
      </c>
      <c r="R135" s="6">
        <f t="shared" si="2"/>
        <v>0</v>
      </c>
      <c r="S135" s="6">
        <f t="shared" ca="1" si="3"/>
        <v>0</v>
      </c>
      <c r="T135" s="6" t="s">
        <v>538</v>
      </c>
      <c r="U135" s="13" t="s">
        <v>25</v>
      </c>
      <c r="V135" s="6"/>
    </row>
    <row r="136" spans="1:22" ht="15.75" customHeight="1" x14ac:dyDescent="0.25">
      <c r="A136" s="10" t="s">
        <v>539</v>
      </c>
      <c r="B136" s="10" t="s">
        <v>540</v>
      </c>
      <c r="C136" s="10" t="s">
        <v>541</v>
      </c>
      <c r="D136" s="11">
        <v>1</v>
      </c>
      <c r="E136" s="11">
        <v>9</v>
      </c>
      <c r="F136" s="11">
        <v>0</v>
      </c>
      <c r="G136" s="12" t="s">
        <v>59</v>
      </c>
      <c r="H136" s="6" t="s">
        <v>542</v>
      </c>
      <c r="I136" s="7">
        <f ca="1">IFERROR(__xludf.DUMMYFUNCTION("split(H136,"","")"),3)</f>
        <v>3</v>
      </c>
      <c r="J136" s="8">
        <f ca="1">IFERROR(__xludf.DUMMYFUNCTION("""COMPUTED_VALUE"""),5)</f>
        <v>5</v>
      </c>
      <c r="K136" s="8"/>
      <c r="L136" s="6">
        <f t="shared" ca="1" si="0"/>
        <v>0</v>
      </c>
      <c r="M136" s="9" t="s">
        <v>64</v>
      </c>
      <c r="N136" s="6">
        <f t="shared" si="1"/>
        <v>0</v>
      </c>
      <c r="O136" s="9" t="s">
        <v>64</v>
      </c>
      <c r="R136" s="6">
        <f t="shared" si="2"/>
        <v>0</v>
      </c>
      <c r="S136" s="6">
        <f t="shared" ca="1" si="3"/>
        <v>0</v>
      </c>
      <c r="T136" s="6" t="s">
        <v>543</v>
      </c>
      <c r="U136" s="13" t="s">
        <v>31</v>
      </c>
      <c r="V136" s="6"/>
    </row>
    <row r="137" spans="1:22" ht="15.75" customHeight="1" x14ac:dyDescent="0.25">
      <c r="A137" s="10" t="s">
        <v>544</v>
      </c>
      <c r="B137" s="10" t="s">
        <v>545</v>
      </c>
      <c r="C137" s="10" t="s">
        <v>546</v>
      </c>
      <c r="D137" s="11">
        <v>4</v>
      </c>
      <c r="E137" s="11">
        <v>9</v>
      </c>
      <c r="F137" s="11">
        <v>0</v>
      </c>
      <c r="G137" s="12" t="s">
        <v>59</v>
      </c>
      <c r="H137" s="6" t="s">
        <v>25</v>
      </c>
      <c r="I137" s="7">
        <f ca="1">IFERROR(__xludf.DUMMYFUNCTION("split(H137,"","")"),0)</f>
        <v>0</v>
      </c>
      <c r="J137" s="8"/>
      <c r="K137" s="8"/>
      <c r="L137" s="6">
        <f t="shared" ca="1" si="0"/>
        <v>0</v>
      </c>
      <c r="M137" s="9" t="s">
        <v>45</v>
      </c>
      <c r="N137" s="6">
        <f t="shared" si="1"/>
        <v>0</v>
      </c>
      <c r="O137" s="9" t="s">
        <v>32</v>
      </c>
      <c r="R137" s="6">
        <f t="shared" si="2"/>
        <v>1</v>
      </c>
      <c r="S137" s="6">
        <f t="shared" ca="1" si="3"/>
        <v>1</v>
      </c>
      <c r="T137" s="6" t="s">
        <v>547</v>
      </c>
      <c r="U137" s="13" t="s">
        <v>25</v>
      </c>
    </row>
    <row r="138" spans="1:22" ht="15.75" customHeight="1" x14ac:dyDescent="0.25">
      <c r="A138" s="3" t="s">
        <v>548</v>
      </c>
      <c r="B138" s="3" t="s">
        <v>549</v>
      </c>
      <c r="C138" s="3" t="s">
        <v>550</v>
      </c>
      <c r="D138" s="4">
        <v>15</v>
      </c>
      <c r="E138" s="4">
        <v>9</v>
      </c>
      <c r="F138" s="4">
        <v>0</v>
      </c>
      <c r="G138" s="5" t="s">
        <v>59</v>
      </c>
      <c r="H138" s="6" t="s">
        <v>45</v>
      </c>
      <c r="I138" s="7">
        <f ca="1">IFERROR(__xludf.DUMMYFUNCTION("split(H138,"","")"),10)</f>
        <v>10</v>
      </c>
      <c r="J138" s="8"/>
      <c r="K138" s="8"/>
      <c r="L138" s="6">
        <f t="shared" ca="1" si="0"/>
        <v>0</v>
      </c>
      <c r="M138" s="9" t="s">
        <v>53</v>
      </c>
      <c r="N138" s="6">
        <f t="shared" si="1"/>
        <v>0</v>
      </c>
      <c r="O138" s="9" t="s">
        <v>159</v>
      </c>
      <c r="R138" s="6">
        <f t="shared" si="2"/>
        <v>1</v>
      </c>
      <c r="S138" s="6">
        <f t="shared" ca="1" si="3"/>
        <v>1</v>
      </c>
      <c r="T138" s="7"/>
      <c r="U138" s="13" t="s">
        <v>25</v>
      </c>
    </row>
    <row r="139" spans="1:22" ht="15.75" customHeight="1" x14ac:dyDescent="0.25">
      <c r="A139" s="3" t="s">
        <v>551</v>
      </c>
      <c r="B139" s="3" t="s">
        <v>552</v>
      </c>
      <c r="C139" s="3" t="s">
        <v>553</v>
      </c>
      <c r="D139" s="4">
        <v>4</v>
      </c>
      <c r="E139" s="4">
        <v>9</v>
      </c>
      <c r="F139" s="4">
        <v>0</v>
      </c>
      <c r="G139" s="5" t="s">
        <v>59</v>
      </c>
      <c r="H139" s="6" t="s">
        <v>25</v>
      </c>
      <c r="I139" s="7">
        <f ca="1">IFERROR(__xludf.DUMMYFUNCTION("split(H139,"","")"),0)</f>
        <v>0</v>
      </c>
      <c r="J139" s="8"/>
      <c r="K139" s="8"/>
      <c r="L139" s="6">
        <f t="shared" ca="1" si="0"/>
        <v>0</v>
      </c>
      <c r="M139" s="9" t="s">
        <v>53</v>
      </c>
      <c r="N139" s="6">
        <f t="shared" si="1"/>
        <v>0</v>
      </c>
      <c r="O139" s="9" t="s">
        <v>159</v>
      </c>
      <c r="R139" s="6">
        <f t="shared" si="2"/>
        <v>0</v>
      </c>
      <c r="S139" s="6">
        <f t="shared" ca="1" si="3"/>
        <v>0</v>
      </c>
      <c r="T139" s="6" t="s">
        <v>159</v>
      </c>
      <c r="U139" s="13" t="s">
        <v>25</v>
      </c>
    </row>
    <row r="140" spans="1:22" ht="15.75" customHeight="1" x14ac:dyDescent="0.25">
      <c r="A140" s="3" t="s">
        <v>554</v>
      </c>
      <c r="B140" s="3" t="s">
        <v>555</v>
      </c>
      <c r="C140" s="3" t="s">
        <v>556</v>
      </c>
      <c r="D140" s="4">
        <v>6</v>
      </c>
      <c r="E140" s="4">
        <v>0</v>
      </c>
      <c r="F140" s="4">
        <v>11</v>
      </c>
      <c r="G140" s="5" t="s">
        <v>59</v>
      </c>
      <c r="H140" s="6" t="s">
        <v>113</v>
      </c>
      <c r="I140" s="7">
        <f ca="1">IFERROR(__xludf.DUMMYFUNCTION("split(H140,"","")"),6)</f>
        <v>6</v>
      </c>
      <c r="J140" s="8"/>
      <c r="K140" s="8"/>
      <c r="L140" s="6">
        <f t="shared" ca="1" si="0"/>
        <v>1</v>
      </c>
      <c r="M140" s="9" t="s">
        <v>113</v>
      </c>
      <c r="N140" s="6">
        <f t="shared" si="1"/>
        <v>1</v>
      </c>
      <c r="O140" s="9" t="s">
        <v>113</v>
      </c>
      <c r="R140" s="6">
        <f t="shared" si="2"/>
        <v>1</v>
      </c>
      <c r="S140" s="6">
        <f t="shared" ca="1" si="3"/>
        <v>3</v>
      </c>
      <c r="T140" s="6" t="s">
        <v>500</v>
      </c>
      <c r="U140" s="13" t="s">
        <v>25</v>
      </c>
    </row>
    <row r="141" spans="1:22" ht="15.75" customHeight="1" x14ac:dyDescent="0.25">
      <c r="A141" s="3" t="s">
        <v>557</v>
      </c>
      <c r="B141" s="3" t="s">
        <v>558</v>
      </c>
      <c r="C141" s="3" t="s">
        <v>559</v>
      </c>
      <c r="D141" s="4">
        <v>14</v>
      </c>
      <c r="E141" s="4">
        <v>0</v>
      </c>
      <c r="F141" s="4">
        <v>11</v>
      </c>
      <c r="G141" s="5" t="s">
        <v>59</v>
      </c>
      <c r="H141" s="6" t="s">
        <v>112</v>
      </c>
      <c r="I141" s="7">
        <f ca="1">IFERROR(__xludf.DUMMYFUNCTION("split(H141,"","")"),14)</f>
        <v>14</v>
      </c>
      <c r="J141" s="8"/>
      <c r="K141" s="8"/>
      <c r="L141" s="6">
        <f t="shared" ca="1" si="0"/>
        <v>1</v>
      </c>
      <c r="M141" s="9" t="s">
        <v>112</v>
      </c>
      <c r="N141" s="6">
        <f t="shared" si="1"/>
        <v>1</v>
      </c>
      <c r="O141" s="9" t="s">
        <v>112</v>
      </c>
      <c r="R141" s="6">
        <f t="shared" si="2"/>
        <v>1</v>
      </c>
      <c r="S141" s="6">
        <f t="shared" ca="1" si="3"/>
        <v>3</v>
      </c>
      <c r="T141" s="7"/>
      <c r="U141" s="6" t="s">
        <v>560</v>
      </c>
    </row>
    <row r="142" spans="1:22" ht="15.75" customHeight="1" x14ac:dyDescent="0.25">
      <c r="A142" s="10" t="s">
        <v>561</v>
      </c>
      <c r="B142" s="10" t="s">
        <v>562</v>
      </c>
      <c r="C142" s="10" t="s">
        <v>563</v>
      </c>
      <c r="D142" s="11">
        <v>6</v>
      </c>
      <c r="E142" s="11">
        <v>9</v>
      </c>
      <c r="F142" s="11">
        <v>0</v>
      </c>
      <c r="G142" s="12" t="s">
        <v>59</v>
      </c>
      <c r="H142" s="6" t="s">
        <v>25</v>
      </c>
      <c r="I142" s="7">
        <f ca="1">IFERROR(__xludf.DUMMYFUNCTION("split(H142,"","")"),0)</f>
        <v>0</v>
      </c>
      <c r="J142" s="8"/>
      <c r="K142" s="8"/>
      <c r="L142" s="6">
        <f t="shared" ca="1" si="0"/>
        <v>0</v>
      </c>
      <c r="M142" s="9" t="s">
        <v>36</v>
      </c>
      <c r="N142" s="6">
        <f t="shared" si="1"/>
        <v>0</v>
      </c>
      <c r="O142" s="9" t="s">
        <v>104</v>
      </c>
      <c r="R142" s="6">
        <f t="shared" si="2"/>
        <v>0</v>
      </c>
      <c r="S142" s="6">
        <f t="shared" ca="1" si="3"/>
        <v>0</v>
      </c>
      <c r="T142" s="6" t="s">
        <v>547</v>
      </c>
      <c r="U142" s="13" t="s">
        <v>25</v>
      </c>
    </row>
    <row r="143" spans="1:22" ht="14.25" customHeight="1" x14ac:dyDescent="0.25">
      <c r="A143" s="3" t="s">
        <v>564</v>
      </c>
      <c r="B143" s="3" t="s">
        <v>565</v>
      </c>
      <c r="C143" s="3" t="s">
        <v>566</v>
      </c>
      <c r="D143" s="4">
        <v>1</v>
      </c>
      <c r="E143" s="4">
        <v>9</v>
      </c>
      <c r="F143" s="4">
        <v>0</v>
      </c>
      <c r="G143" s="5" t="s">
        <v>59</v>
      </c>
      <c r="H143" s="6" t="s">
        <v>25</v>
      </c>
      <c r="I143" s="7">
        <f ca="1">IFERROR(__xludf.DUMMYFUNCTION("split(H143,"","")"),0)</f>
        <v>0</v>
      </c>
      <c r="J143" s="8"/>
      <c r="K143" s="8"/>
      <c r="L143" s="6">
        <f t="shared" ca="1" si="0"/>
        <v>0</v>
      </c>
      <c r="M143" s="9" t="s">
        <v>36</v>
      </c>
      <c r="N143" s="6">
        <f t="shared" si="1"/>
        <v>0</v>
      </c>
      <c r="O143" s="9" t="s">
        <v>59</v>
      </c>
      <c r="R143" s="6">
        <f t="shared" si="2"/>
        <v>1</v>
      </c>
      <c r="S143" s="6">
        <f t="shared" ca="1" si="3"/>
        <v>1</v>
      </c>
      <c r="T143" s="6" t="s">
        <v>567</v>
      </c>
      <c r="U143" s="13" t="s">
        <v>54</v>
      </c>
      <c r="V143" s="6"/>
    </row>
    <row r="144" spans="1:22" ht="15.75" customHeight="1" x14ac:dyDescent="0.25">
      <c r="A144" s="10" t="s">
        <v>568</v>
      </c>
      <c r="B144" s="10" t="s">
        <v>569</v>
      </c>
      <c r="C144" s="10" t="s">
        <v>570</v>
      </c>
      <c r="D144" s="11">
        <v>7</v>
      </c>
      <c r="E144" s="11">
        <v>9</v>
      </c>
      <c r="F144" s="11">
        <v>0</v>
      </c>
      <c r="G144" s="12" t="s">
        <v>59</v>
      </c>
      <c r="H144" s="6" t="s">
        <v>31</v>
      </c>
      <c r="I144" s="7">
        <f ca="1">IFERROR(__xludf.DUMMYFUNCTION("split(H144,"","")"),8)</f>
        <v>8</v>
      </c>
      <c r="J144" s="8"/>
      <c r="K144" s="8"/>
      <c r="L144" s="6">
        <f t="shared" ca="1" si="0"/>
        <v>0</v>
      </c>
      <c r="M144" s="9" t="s">
        <v>36</v>
      </c>
      <c r="N144" s="6">
        <f t="shared" si="1"/>
        <v>0</v>
      </c>
      <c r="O144" s="9" t="s">
        <v>73</v>
      </c>
      <c r="R144" s="6">
        <f t="shared" si="2"/>
        <v>1</v>
      </c>
      <c r="S144" s="6">
        <f t="shared" ca="1" si="3"/>
        <v>1</v>
      </c>
      <c r="T144" s="6" t="s">
        <v>456</v>
      </c>
      <c r="U144" s="13" t="s">
        <v>25</v>
      </c>
    </row>
    <row r="145" spans="1:22" ht="15.75" customHeight="1" x14ac:dyDescent="0.25">
      <c r="A145" s="10" t="s">
        <v>571</v>
      </c>
      <c r="B145" s="10" t="s">
        <v>572</v>
      </c>
      <c r="C145" s="10" t="s">
        <v>573</v>
      </c>
      <c r="D145" s="11">
        <v>2</v>
      </c>
      <c r="E145" s="11">
        <v>9</v>
      </c>
      <c r="F145" s="11">
        <v>0</v>
      </c>
      <c r="G145" s="12" t="s">
        <v>59</v>
      </c>
      <c r="H145" s="6" t="s">
        <v>574</v>
      </c>
      <c r="I145" s="7">
        <f ca="1">IFERROR(__xludf.DUMMYFUNCTION("split(H145,"","")"),1)</f>
        <v>1</v>
      </c>
      <c r="J145" s="8">
        <f ca="1">IFERROR(__xludf.DUMMYFUNCTION("""COMPUTED_VALUE"""),4)</f>
        <v>4</v>
      </c>
      <c r="K145" s="8">
        <f ca="1">IFERROR(__xludf.DUMMYFUNCTION("""COMPUTED_VALUE"""),10)</f>
        <v>10</v>
      </c>
      <c r="L145" s="6">
        <f t="shared" ca="1" si="0"/>
        <v>0</v>
      </c>
      <c r="M145" s="9" t="s">
        <v>59</v>
      </c>
      <c r="N145" s="6">
        <f t="shared" si="1"/>
        <v>0</v>
      </c>
      <c r="O145" s="9" t="s">
        <v>32</v>
      </c>
      <c r="R145" s="6">
        <f t="shared" si="2"/>
        <v>0</v>
      </c>
      <c r="S145" s="6">
        <f t="shared" ca="1" si="3"/>
        <v>0</v>
      </c>
      <c r="T145" s="6" t="s">
        <v>520</v>
      </c>
      <c r="U145" s="6" t="s">
        <v>25</v>
      </c>
      <c r="V145" s="6"/>
    </row>
    <row r="146" spans="1:22" ht="15.75" customHeight="1" x14ac:dyDescent="0.25">
      <c r="A146" s="10" t="s">
        <v>575</v>
      </c>
      <c r="B146" s="10" t="s">
        <v>576</v>
      </c>
      <c r="C146" s="10" t="s">
        <v>577</v>
      </c>
      <c r="D146" s="11">
        <v>7</v>
      </c>
      <c r="E146" s="11">
        <v>0</v>
      </c>
      <c r="F146" s="11">
        <v>13</v>
      </c>
      <c r="G146" s="12" t="s">
        <v>59</v>
      </c>
      <c r="H146" s="6" t="s">
        <v>25</v>
      </c>
      <c r="I146" s="7">
        <f ca="1">IFERROR(__xludf.DUMMYFUNCTION("split(H146,"","")"),0)</f>
        <v>0</v>
      </c>
      <c r="J146" s="8"/>
      <c r="K146" s="8"/>
      <c r="L146" s="6">
        <f t="shared" ca="1" si="0"/>
        <v>0</v>
      </c>
      <c r="M146" s="9" t="s">
        <v>159</v>
      </c>
      <c r="N146" s="6">
        <f t="shared" si="1"/>
        <v>0</v>
      </c>
      <c r="O146" s="9" t="s">
        <v>104</v>
      </c>
      <c r="R146" s="6">
        <f t="shared" si="2"/>
        <v>0</v>
      </c>
      <c r="S146" s="6">
        <f t="shared" ca="1" si="3"/>
        <v>0</v>
      </c>
      <c r="T146" s="6" t="s">
        <v>456</v>
      </c>
      <c r="U146" s="6" t="s">
        <v>578</v>
      </c>
    </row>
    <row r="147" spans="1:22" ht="15.75" customHeight="1" x14ac:dyDescent="0.25">
      <c r="A147" s="10" t="s">
        <v>579</v>
      </c>
      <c r="B147" s="10" t="s">
        <v>580</v>
      </c>
      <c r="C147" s="10" t="s">
        <v>581</v>
      </c>
      <c r="D147" s="11">
        <v>4</v>
      </c>
      <c r="E147" s="11">
        <v>9</v>
      </c>
      <c r="F147" s="11">
        <v>0</v>
      </c>
      <c r="G147" s="12" t="s">
        <v>59</v>
      </c>
      <c r="H147" s="6" t="s">
        <v>25</v>
      </c>
      <c r="I147" s="7">
        <f ca="1">IFERROR(__xludf.DUMMYFUNCTION("split(H147,"","")"),0)</f>
        <v>0</v>
      </c>
      <c r="J147" s="8"/>
      <c r="K147" s="8"/>
      <c r="L147" s="6">
        <f t="shared" ca="1" si="0"/>
        <v>0</v>
      </c>
      <c r="M147" s="9" t="s">
        <v>159</v>
      </c>
      <c r="N147" s="6">
        <f t="shared" si="1"/>
        <v>0</v>
      </c>
      <c r="O147" s="9" t="s">
        <v>113</v>
      </c>
      <c r="R147" s="6">
        <f t="shared" si="2"/>
        <v>0</v>
      </c>
      <c r="S147" s="6">
        <f t="shared" ca="1" si="3"/>
        <v>0</v>
      </c>
      <c r="T147" s="6" t="s">
        <v>500</v>
      </c>
      <c r="U147" s="6" t="s">
        <v>582</v>
      </c>
    </row>
    <row r="148" spans="1:22" ht="15.75" customHeight="1" x14ac:dyDescent="0.25">
      <c r="A148" s="3" t="s">
        <v>583</v>
      </c>
      <c r="B148" s="3" t="s">
        <v>584</v>
      </c>
      <c r="C148" s="3" t="s">
        <v>585</v>
      </c>
      <c r="D148" s="4">
        <v>2</v>
      </c>
      <c r="E148" s="4">
        <v>9</v>
      </c>
      <c r="F148" s="4">
        <v>0</v>
      </c>
      <c r="G148" s="5" t="s">
        <v>59</v>
      </c>
      <c r="H148" s="6" t="s">
        <v>25</v>
      </c>
      <c r="I148" s="7">
        <f ca="1">IFERROR(__xludf.DUMMYFUNCTION("split(H148,"","")"),0)</f>
        <v>0</v>
      </c>
      <c r="J148" s="8"/>
      <c r="K148" s="8"/>
      <c r="L148" s="6">
        <f t="shared" ca="1" si="0"/>
        <v>0</v>
      </c>
      <c r="M148" s="9" t="s">
        <v>45</v>
      </c>
      <c r="N148" s="6">
        <f t="shared" si="1"/>
        <v>0</v>
      </c>
      <c r="O148" s="9" t="s">
        <v>75</v>
      </c>
      <c r="R148" s="6">
        <f t="shared" si="2"/>
        <v>0</v>
      </c>
      <c r="S148" s="6">
        <f t="shared" ca="1" si="3"/>
        <v>0</v>
      </c>
      <c r="T148" s="6" t="s">
        <v>45</v>
      </c>
      <c r="U148" s="6" t="s">
        <v>586</v>
      </c>
      <c r="V148" s="6"/>
    </row>
    <row r="149" spans="1:22" ht="15.75" customHeight="1" x14ac:dyDescent="0.25">
      <c r="A149" s="3" t="s">
        <v>587</v>
      </c>
      <c r="B149" s="3" t="s">
        <v>588</v>
      </c>
      <c r="C149" s="3" t="s">
        <v>589</v>
      </c>
      <c r="D149" s="4">
        <v>8</v>
      </c>
      <c r="E149" s="4">
        <v>0</v>
      </c>
      <c r="F149" s="4">
        <v>11</v>
      </c>
      <c r="G149" s="5" t="s">
        <v>59</v>
      </c>
      <c r="H149" s="6" t="s">
        <v>31</v>
      </c>
      <c r="I149" s="7">
        <f ca="1">IFERROR(__xludf.DUMMYFUNCTION("split(H149,"","")"),8)</f>
        <v>8</v>
      </c>
      <c r="J149" s="8"/>
      <c r="K149" s="8"/>
      <c r="L149" s="6">
        <f t="shared" ca="1" si="0"/>
        <v>1</v>
      </c>
      <c r="M149" s="9" t="s">
        <v>59</v>
      </c>
      <c r="N149" s="6">
        <f t="shared" si="1"/>
        <v>0</v>
      </c>
      <c r="O149" s="9" t="s">
        <v>45</v>
      </c>
      <c r="R149" s="6">
        <f t="shared" si="2"/>
        <v>0</v>
      </c>
      <c r="S149" s="6">
        <f t="shared" ca="1" si="3"/>
        <v>1</v>
      </c>
      <c r="T149" s="6" t="s">
        <v>456</v>
      </c>
      <c r="U149" s="13" t="s">
        <v>25</v>
      </c>
    </row>
    <row r="150" spans="1:22" ht="15.75" customHeight="1" x14ac:dyDescent="0.25">
      <c r="A150" s="3" t="s">
        <v>590</v>
      </c>
      <c r="B150" s="3" t="s">
        <v>591</v>
      </c>
      <c r="C150" s="3" t="s">
        <v>592</v>
      </c>
      <c r="D150" s="4">
        <v>15</v>
      </c>
      <c r="E150" s="4">
        <v>9</v>
      </c>
      <c r="F150" s="4">
        <v>0</v>
      </c>
      <c r="G150" s="5" t="s">
        <v>59</v>
      </c>
      <c r="H150" s="6" t="s">
        <v>25</v>
      </c>
      <c r="I150" s="7">
        <f ca="1">IFERROR(__xludf.DUMMYFUNCTION("split(H150,"","")"),0)</f>
        <v>0</v>
      </c>
      <c r="J150" s="8"/>
      <c r="K150" s="8"/>
      <c r="L150" s="6">
        <f t="shared" ca="1" si="0"/>
        <v>0</v>
      </c>
      <c r="M150" s="9" t="s">
        <v>36</v>
      </c>
      <c r="N150" s="6">
        <f t="shared" si="1"/>
        <v>0</v>
      </c>
      <c r="O150" s="9" t="s">
        <v>218</v>
      </c>
      <c r="R150" s="6">
        <f t="shared" si="2"/>
        <v>0</v>
      </c>
      <c r="S150" s="6">
        <f t="shared" ca="1" si="3"/>
        <v>0</v>
      </c>
      <c r="T150" s="7"/>
      <c r="U150" s="6" t="s">
        <v>25</v>
      </c>
    </row>
    <row r="151" spans="1:22" ht="15.75" customHeight="1" x14ac:dyDescent="0.25">
      <c r="A151" s="3" t="s">
        <v>593</v>
      </c>
      <c r="B151" s="3" t="s">
        <v>594</v>
      </c>
      <c r="C151" s="3" t="s">
        <v>595</v>
      </c>
      <c r="D151" s="4">
        <v>6</v>
      </c>
      <c r="E151" s="4">
        <v>0</v>
      </c>
      <c r="F151" s="4">
        <v>12</v>
      </c>
      <c r="G151" s="5" t="s">
        <v>59</v>
      </c>
      <c r="H151" s="6" t="s">
        <v>596</v>
      </c>
      <c r="I151" s="7">
        <f ca="1">IFERROR(__xludf.DUMMYFUNCTION("split(H151,"","")"),6)</f>
        <v>6</v>
      </c>
      <c r="J151" s="8">
        <f ca="1">IFERROR(__xludf.DUMMYFUNCTION("""COMPUTED_VALUE"""),16)</f>
        <v>16</v>
      </c>
      <c r="K151" s="8"/>
      <c r="L151" s="6">
        <f t="shared" ca="1" si="0"/>
        <v>1</v>
      </c>
      <c r="M151" s="9" t="s">
        <v>113</v>
      </c>
      <c r="N151" s="6">
        <f t="shared" si="1"/>
        <v>1</v>
      </c>
      <c r="O151" s="9" t="s">
        <v>113</v>
      </c>
      <c r="R151" s="6">
        <f t="shared" si="2"/>
        <v>1</v>
      </c>
      <c r="S151" s="6">
        <f t="shared" ca="1" si="3"/>
        <v>3</v>
      </c>
      <c r="T151" s="6" t="s">
        <v>104</v>
      </c>
      <c r="U151" s="13" t="s">
        <v>25</v>
      </c>
    </row>
    <row r="152" spans="1:22" ht="15.75" customHeight="1" x14ac:dyDescent="0.25">
      <c r="A152" s="3" t="s">
        <v>597</v>
      </c>
      <c r="B152" s="3" t="s">
        <v>598</v>
      </c>
      <c r="C152" s="3" t="s">
        <v>599</v>
      </c>
      <c r="D152" s="4">
        <v>7</v>
      </c>
      <c r="E152" s="4">
        <v>0</v>
      </c>
      <c r="F152" s="4">
        <v>11</v>
      </c>
      <c r="G152" s="5" t="s">
        <v>59</v>
      </c>
      <c r="H152" s="6" t="s">
        <v>73</v>
      </c>
      <c r="I152" s="7">
        <f ca="1">IFERROR(__xludf.DUMMYFUNCTION("split(H152,"","")"),7)</f>
        <v>7</v>
      </c>
      <c r="J152" s="8"/>
      <c r="K152" s="8"/>
      <c r="L152" s="6">
        <f t="shared" ca="1" si="0"/>
        <v>1</v>
      </c>
      <c r="M152" s="9" t="s">
        <v>104</v>
      </c>
      <c r="N152" s="6">
        <f t="shared" si="1"/>
        <v>0</v>
      </c>
      <c r="O152" s="9" t="s">
        <v>73</v>
      </c>
      <c r="R152" s="6">
        <f t="shared" si="2"/>
        <v>1</v>
      </c>
      <c r="S152" s="6">
        <f t="shared" ca="1" si="3"/>
        <v>2</v>
      </c>
      <c r="T152" s="6" t="s">
        <v>456</v>
      </c>
      <c r="U152" s="13" t="s">
        <v>25</v>
      </c>
    </row>
    <row r="153" spans="1:22" ht="15.75" customHeight="1" x14ac:dyDescent="0.25">
      <c r="A153" s="10" t="s">
        <v>600</v>
      </c>
      <c r="B153" s="10" t="s">
        <v>601</v>
      </c>
      <c r="C153" s="10" t="s">
        <v>602</v>
      </c>
      <c r="D153" s="11">
        <v>11</v>
      </c>
      <c r="E153" s="11">
        <v>4</v>
      </c>
      <c r="F153" s="11">
        <v>0</v>
      </c>
      <c r="G153" s="12" t="s">
        <v>59</v>
      </c>
      <c r="H153" s="6" t="s">
        <v>25</v>
      </c>
      <c r="I153" s="7">
        <f ca="1">IFERROR(__xludf.DUMMYFUNCTION("split(H153,"","")"),0)</f>
        <v>0</v>
      </c>
      <c r="J153" s="8"/>
      <c r="K153" s="8"/>
      <c r="L153" s="6">
        <f t="shared" ca="1" si="0"/>
        <v>0</v>
      </c>
      <c r="M153" s="9" t="s">
        <v>26</v>
      </c>
      <c r="N153" s="6">
        <f t="shared" si="1"/>
        <v>0</v>
      </c>
      <c r="O153" s="9" t="s">
        <v>75</v>
      </c>
      <c r="R153" s="6">
        <f t="shared" si="2"/>
        <v>1</v>
      </c>
      <c r="S153" s="6">
        <f t="shared" ca="1" si="3"/>
        <v>1</v>
      </c>
      <c r="T153" s="7"/>
      <c r="U153" s="13" t="s">
        <v>25</v>
      </c>
    </row>
    <row r="154" spans="1:22" ht="15.75" customHeight="1" x14ac:dyDescent="0.25">
      <c r="A154" s="10" t="s">
        <v>603</v>
      </c>
      <c r="B154" s="10" t="s">
        <v>604</v>
      </c>
      <c r="C154" s="10" t="s">
        <v>605</v>
      </c>
      <c r="D154" s="11">
        <v>13</v>
      </c>
      <c r="E154" s="11">
        <v>9</v>
      </c>
      <c r="F154" s="11">
        <v>0</v>
      </c>
      <c r="G154" s="12" t="s">
        <v>59</v>
      </c>
      <c r="H154" s="6" t="s">
        <v>25</v>
      </c>
      <c r="I154" s="7">
        <f ca="1">IFERROR(__xludf.DUMMYFUNCTION("split(H154,"","")"),0)</f>
        <v>0</v>
      </c>
      <c r="J154" s="8"/>
      <c r="K154" s="8"/>
      <c r="L154" s="6">
        <f t="shared" ca="1" si="0"/>
        <v>0</v>
      </c>
      <c r="M154" s="9" t="s">
        <v>36</v>
      </c>
      <c r="N154" s="6">
        <f t="shared" si="1"/>
        <v>0</v>
      </c>
      <c r="O154" s="9" t="s">
        <v>54</v>
      </c>
      <c r="R154" s="6">
        <f t="shared" si="2"/>
        <v>0</v>
      </c>
      <c r="S154" s="6">
        <f t="shared" ca="1" si="3"/>
        <v>0</v>
      </c>
      <c r="T154" s="7"/>
      <c r="U154" s="13" t="s">
        <v>25</v>
      </c>
    </row>
    <row r="155" spans="1:22" ht="15.75" customHeight="1" x14ac:dyDescent="0.25">
      <c r="A155" s="10" t="s">
        <v>606</v>
      </c>
      <c r="B155" s="10" t="s">
        <v>607</v>
      </c>
      <c r="C155" s="10" t="s">
        <v>608</v>
      </c>
      <c r="D155" s="11">
        <v>10</v>
      </c>
      <c r="E155" s="11">
        <v>0</v>
      </c>
      <c r="F155" s="11">
        <v>18</v>
      </c>
      <c r="G155" s="12" t="s">
        <v>59</v>
      </c>
      <c r="H155" s="6" t="s">
        <v>31</v>
      </c>
      <c r="I155" s="7">
        <f ca="1">IFERROR(__xludf.DUMMYFUNCTION("split(H155,"","")"),8)</f>
        <v>8</v>
      </c>
      <c r="J155" s="8"/>
      <c r="K155" s="8"/>
      <c r="L155" s="6">
        <f t="shared" ca="1" si="0"/>
        <v>0</v>
      </c>
      <c r="M155" s="9" t="s">
        <v>31</v>
      </c>
      <c r="N155" s="6">
        <f t="shared" si="1"/>
        <v>0</v>
      </c>
      <c r="O155" s="9" t="s">
        <v>31</v>
      </c>
      <c r="R155" s="6">
        <f t="shared" si="2"/>
        <v>0</v>
      </c>
      <c r="S155" s="6">
        <f t="shared" ca="1" si="3"/>
        <v>0</v>
      </c>
      <c r="T155" s="7"/>
      <c r="U155" s="6" t="s">
        <v>609</v>
      </c>
    </row>
    <row r="156" spans="1:22" ht="15.75" customHeight="1" x14ac:dyDescent="0.25">
      <c r="A156" s="3" t="s">
        <v>348</v>
      </c>
      <c r="B156" s="3" t="s">
        <v>610</v>
      </c>
      <c r="C156" s="3" t="s">
        <v>611</v>
      </c>
      <c r="D156" s="4">
        <v>12</v>
      </c>
      <c r="E156" s="4">
        <v>0</v>
      </c>
      <c r="F156" s="4">
        <v>28</v>
      </c>
      <c r="G156" s="5" t="s">
        <v>59</v>
      </c>
      <c r="H156" s="6" t="s">
        <v>612</v>
      </c>
      <c r="I156" s="7">
        <f ca="1">IFERROR(__xludf.DUMMYFUNCTION("split(H156,"","")"),12)</f>
        <v>12</v>
      </c>
      <c r="J156" s="8">
        <f ca="1">IFERROR(__xludf.DUMMYFUNCTION("""COMPUTED_VALUE"""),8)</f>
        <v>8</v>
      </c>
      <c r="K156" s="8"/>
      <c r="L156" s="6">
        <f t="shared" ca="1" si="0"/>
        <v>1</v>
      </c>
      <c r="M156" s="9" t="s">
        <v>31</v>
      </c>
      <c r="N156" s="6">
        <f t="shared" si="1"/>
        <v>0</v>
      </c>
      <c r="O156" s="9" t="s">
        <v>73</v>
      </c>
      <c r="R156" s="6">
        <f t="shared" si="2"/>
        <v>0</v>
      </c>
      <c r="S156" s="6">
        <f t="shared" ca="1" si="3"/>
        <v>1</v>
      </c>
      <c r="T156" s="7"/>
      <c r="U156" s="13" t="s">
        <v>25</v>
      </c>
    </row>
    <row r="157" spans="1:22" ht="15.75" customHeight="1" x14ac:dyDescent="0.25">
      <c r="A157" s="10" t="s">
        <v>613</v>
      </c>
      <c r="B157" s="10" t="s">
        <v>614</v>
      </c>
      <c r="C157" s="10" t="s">
        <v>615</v>
      </c>
      <c r="D157" s="11">
        <v>9</v>
      </c>
      <c r="E157" s="11">
        <v>4</v>
      </c>
      <c r="F157" s="11">
        <v>0</v>
      </c>
      <c r="G157" s="12" t="s">
        <v>59</v>
      </c>
      <c r="H157" s="6" t="s">
        <v>616</v>
      </c>
      <c r="I157" s="7">
        <f ca="1">IFERROR(__xludf.DUMMYFUNCTION("split(H157,"","")"),4)</f>
        <v>4</v>
      </c>
      <c r="J157" s="8">
        <f ca="1">IFERROR(__xludf.DUMMYFUNCTION("""COMPUTED_VALUE"""),8)</f>
        <v>8</v>
      </c>
      <c r="K157" s="8"/>
      <c r="L157" s="6">
        <f t="shared" ca="1" si="0"/>
        <v>0</v>
      </c>
      <c r="M157" s="9" t="s">
        <v>31</v>
      </c>
      <c r="N157" s="6">
        <f t="shared" si="1"/>
        <v>0</v>
      </c>
      <c r="O157" s="9" t="s">
        <v>54</v>
      </c>
      <c r="R157" s="6">
        <f t="shared" si="2"/>
        <v>1</v>
      </c>
      <c r="S157" s="6">
        <f t="shared" ca="1" si="3"/>
        <v>1</v>
      </c>
      <c r="T157" s="7"/>
      <c r="U157" s="13" t="s">
        <v>25</v>
      </c>
    </row>
    <row r="158" spans="1:22" ht="15.75" customHeight="1" x14ac:dyDescent="0.25">
      <c r="A158" s="10" t="s">
        <v>617</v>
      </c>
      <c r="B158" s="10" t="s">
        <v>618</v>
      </c>
      <c r="C158" s="10" t="s">
        <v>619</v>
      </c>
      <c r="D158" s="11">
        <v>8</v>
      </c>
      <c r="E158" s="11">
        <v>0</v>
      </c>
      <c r="F158" s="11">
        <v>12</v>
      </c>
      <c r="G158" s="12" t="s">
        <v>59</v>
      </c>
      <c r="H158" s="6" t="s">
        <v>31</v>
      </c>
      <c r="I158" s="7">
        <f ca="1">IFERROR(__xludf.DUMMYFUNCTION("split(H158,"","")"),8)</f>
        <v>8</v>
      </c>
      <c r="J158" s="8"/>
      <c r="K158" s="8"/>
      <c r="L158" s="6">
        <f t="shared" ca="1" si="0"/>
        <v>1</v>
      </c>
      <c r="M158" s="9" t="s">
        <v>31</v>
      </c>
      <c r="N158" s="6">
        <f t="shared" si="1"/>
        <v>1</v>
      </c>
      <c r="O158" s="9" t="s">
        <v>31</v>
      </c>
      <c r="R158" s="6">
        <f t="shared" si="2"/>
        <v>1</v>
      </c>
      <c r="S158" s="6">
        <f t="shared" ca="1" si="3"/>
        <v>3</v>
      </c>
      <c r="T158" s="6" t="s">
        <v>456</v>
      </c>
      <c r="U158" s="13" t="s">
        <v>25</v>
      </c>
    </row>
    <row r="159" spans="1:22" ht="15.75" customHeight="1" x14ac:dyDescent="0.25">
      <c r="A159" s="3" t="s">
        <v>568</v>
      </c>
      <c r="B159" s="3" t="s">
        <v>620</v>
      </c>
      <c r="C159" s="3" t="s">
        <v>621</v>
      </c>
      <c r="D159" s="4">
        <v>7</v>
      </c>
      <c r="E159" s="4">
        <v>9</v>
      </c>
      <c r="F159" s="4">
        <v>0</v>
      </c>
      <c r="G159" s="5" t="s">
        <v>59</v>
      </c>
      <c r="H159" s="6" t="s">
        <v>622</v>
      </c>
      <c r="I159" s="7">
        <f ca="1">IFERROR(__xludf.DUMMYFUNCTION("split(H159,"","")"),8)</f>
        <v>8</v>
      </c>
      <c r="J159" s="8">
        <f ca="1">IFERROR(__xludf.DUMMYFUNCTION("""COMPUTED_VALUE"""),11)</f>
        <v>11</v>
      </c>
      <c r="K159" s="8"/>
      <c r="L159" s="6">
        <f t="shared" ca="1" si="0"/>
        <v>0</v>
      </c>
      <c r="M159" s="9" t="s">
        <v>31</v>
      </c>
      <c r="N159" s="6">
        <f t="shared" si="1"/>
        <v>0</v>
      </c>
      <c r="O159" s="9" t="s">
        <v>32</v>
      </c>
      <c r="R159" s="6">
        <f t="shared" si="2"/>
        <v>0</v>
      </c>
      <c r="S159" s="6">
        <f t="shared" ca="1" si="3"/>
        <v>0</v>
      </c>
      <c r="T159" s="6" t="s">
        <v>447</v>
      </c>
      <c r="U159" s="6" t="s">
        <v>623</v>
      </c>
    </row>
    <row r="160" spans="1:22" ht="15.75" customHeight="1" x14ac:dyDescent="0.25">
      <c r="A160" s="10" t="s">
        <v>624</v>
      </c>
      <c r="B160" s="10" t="s">
        <v>625</v>
      </c>
      <c r="C160" s="10" t="s">
        <v>626</v>
      </c>
      <c r="D160" s="11">
        <v>1</v>
      </c>
      <c r="E160" s="11">
        <v>9</v>
      </c>
      <c r="F160" s="11">
        <v>0</v>
      </c>
      <c r="G160" s="12" t="s">
        <v>59</v>
      </c>
      <c r="H160" s="6" t="s">
        <v>627</v>
      </c>
      <c r="I160" s="7">
        <f ca="1">IFERROR(__xludf.DUMMYFUNCTION("split(H160,"","")"),10)</f>
        <v>10</v>
      </c>
      <c r="J160" s="8">
        <f ca="1">IFERROR(__xludf.DUMMYFUNCTION("""COMPUTED_VALUE"""),5)</f>
        <v>5</v>
      </c>
      <c r="K160" s="8"/>
      <c r="L160" s="6">
        <f t="shared" ca="1" si="0"/>
        <v>0</v>
      </c>
      <c r="M160" s="9" t="s">
        <v>64</v>
      </c>
      <c r="N160" s="6">
        <f t="shared" si="1"/>
        <v>0</v>
      </c>
      <c r="O160" s="9" t="s">
        <v>64</v>
      </c>
      <c r="R160" s="6">
        <f t="shared" si="2"/>
        <v>0</v>
      </c>
      <c r="S160" s="6">
        <f t="shared" ca="1" si="3"/>
        <v>0</v>
      </c>
      <c r="T160" s="6" t="s">
        <v>460</v>
      </c>
      <c r="U160" s="6" t="s">
        <v>628</v>
      </c>
      <c r="V160" s="6"/>
    </row>
    <row r="161" spans="1:22" ht="15.75" customHeight="1" x14ac:dyDescent="0.25">
      <c r="A161" s="14" t="s">
        <v>629</v>
      </c>
      <c r="B161" s="15" t="s">
        <v>630</v>
      </c>
      <c r="C161" s="15" t="s">
        <v>631</v>
      </c>
      <c r="D161" s="16">
        <v>1</v>
      </c>
      <c r="E161" s="16">
        <v>9</v>
      </c>
      <c r="F161" s="16">
        <v>0</v>
      </c>
      <c r="G161" s="17" t="s">
        <v>59</v>
      </c>
      <c r="H161" s="6" t="s">
        <v>25</v>
      </c>
      <c r="I161" s="7">
        <f ca="1">IFERROR(__xludf.DUMMYFUNCTION("split(H161,"","")"),0)</f>
        <v>0</v>
      </c>
      <c r="J161" s="8"/>
      <c r="K161" s="8"/>
      <c r="L161" s="6">
        <f t="shared" ca="1" si="0"/>
        <v>0</v>
      </c>
      <c r="M161" s="9" t="s">
        <v>26</v>
      </c>
      <c r="N161" s="6">
        <f t="shared" si="1"/>
        <v>0</v>
      </c>
      <c r="O161" s="9" t="s">
        <v>64</v>
      </c>
      <c r="R161" s="6">
        <f t="shared" si="2"/>
        <v>0</v>
      </c>
      <c r="S161" s="6">
        <f t="shared" ca="1" si="3"/>
        <v>0</v>
      </c>
      <c r="T161" s="6"/>
      <c r="U161" s="13" t="s">
        <v>75</v>
      </c>
      <c r="V161" s="6"/>
    </row>
    <row r="162" spans="1:22" ht="15.75" customHeight="1" x14ac:dyDescent="0.25">
      <c r="A162" s="18" t="s">
        <v>421</v>
      </c>
      <c r="B162" s="19" t="s">
        <v>632</v>
      </c>
      <c r="C162" s="19" t="s">
        <v>633</v>
      </c>
      <c r="D162" s="20">
        <v>15</v>
      </c>
      <c r="E162" s="20">
        <v>9</v>
      </c>
      <c r="F162" s="20">
        <v>0</v>
      </c>
      <c r="G162" s="21" t="s">
        <v>59</v>
      </c>
      <c r="H162" s="6" t="s">
        <v>25</v>
      </c>
      <c r="I162" s="7">
        <f ca="1">IFERROR(__xludf.DUMMYFUNCTION("split(H162,"","")"),0)</f>
        <v>0</v>
      </c>
      <c r="J162" s="8"/>
      <c r="K162" s="8"/>
      <c r="L162" s="6">
        <f t="shared" ca="1" si="0"/>
        <v>0</v>
      </c>
      <c r="M162" s="9" t="s">
        <v>53</v>
      </c>
      <c r="N162" s="6">
        <f t="shared" si="1"/>
        <v>0</v>
      </c>
      <c r="O162" s="9" t="s">
        <v>113</v>
      </c>
      <c r="R162" s="6">
        <f t="shared" si="2"/>
        <v>0</v>
      </c>
      <c r="S162" s="6">
        <f t="shared" ca="1" si="3"/>
        <v>0</v>
      </c>
      <c r="T162" s="7"/>
      <c r="U162" s="13" t="s">
        <v>25</v>
      </c>
    </row>
    <row r="163" spans="1:22" ht="15.75" customHeight="1" x14ac:dyDescent="0.25">
      <c r="A163" s="18" t="s">
        <v>634</v>
      </c>
      <c r="B163" s="19" t="s">
        <v>635</v>
      </c>
      <c r="C163" s="19" t="s">
        <v>636</v>
      </c>
      <c r="D163" s="20">
        <v>7</v>
      </c>
      <c r="E163" s="20">
        <v>9</v>
      </c>
      <c r="F163" s="20">
        <v>0</v>
      </c>
      <c r="G163" s="21" t="s">
        <v>59</v>
      </c>
      <c r="H163" s="6" t="s">
        <v>53</v>
      </c>
      <c r="I163" s="7">
        <f ca="1">IFERROR(__xludf.DUMMYFUNCTION("split(H163,"","")"),16)</f>
        <v>16</v>
      </c>
      <c r="J163" s="8"/>
      <c r="K163" s="8"/>
      <c r="L163" s="6">
        <f t="shared" ca="1" si="0"/>
        <v>0</v>
      </c>
      <c r="M163" s="9" t="s">
        <v>36</v>
      </c>
      <c r="N163" s="6">
        <f t="shared" si="1"/>
        <v>0</v>
      </c>
      <c r="O163" s="9" t="s">
        <v>73</v>
      </c>
      <c r="R163" s="6">
        <f t="shared" si="2"/>
        <v>1</v>
      </c>
      <c r="S163" s="6">
        <f t="shared" ca="1" si="3"/>
        <v>1</v>
      </c>
      <c r="T163" s="6" t="s">
        <v>456</v>
      </c>
      <c r="U163" s="13" t="s">
        <v>25</v>
      </c>
    </row>
    <row r="164" spans="1:22" ht="15.75" customHeight="1" x14ac:dyDescent="0.25">
      <c r="A164" s="18" t="s">
        <v>637</v>
      </c>
      <c r="B164" s="19" t="s">
        <v>638</v>
      </c>
      <c r="C164" s="19" t="s">
        <v>639</v>
      </c>
      <c r="D164" s="20">
        <v>14</v>
      </c>
      <c r="E164" s="20">
        <v>9</v>
      </c>
      <c r="F164" s="20">
        <v>0</v>
      </c>
      <c r="G164" s="21" t="s">
        <v>59</v>
      </c>
      <c r="H164" s="6" t="s">
        <v>640</v>
      </c>
      <c r="I164" s="7">
        <f ca="1">IFERROR(__xludf.DUMMYFUNCTION("split(H164,"","")"),2)</f>
        <v>2</v>
      </c>
      <c r="J164" s="8">
        <f ca="1">IFERROR(__xludf.DUMMYFUNCTION("""COMPUTED_VALUE"""),3)</f>
        <v>3</v>
      </c>
      <c r="K164" s="8"/>
      <c r="L164" s="6">
        <f t="shared" ca="1" si="0"/>
        <v>0</v>
      </c>
      <c r="M164" s="9" t="s">
        <v>74</v>
      </c>
      <c r="N164" s="6">
        <f t="shared" si="1"/>
        <v>0</v>
      </c>
      <c r="O164" s="9" t="s">
        <v>74</v>
      </c>
      <c r="R164" s="6">
        <f t="shared" si="2"/>
        <v>0</v>
      </c>
      <c r="S164" s="6">
        <f t="shared" ca="1" si="3"/>
        <v>0</v>
      </c>
      <c r="T164" s="7"/>
      <c r="U164" s="13" t="s">
        <v>25</v>
      </c>
    </row>
    <row r="165" spans="1:22" ht="15.75" customHeight="1" x14ac:dyDescent="0.25">
      <c r="A165" s="18" t="s">
        <v>641</v>
      </c>
      <c r="B165" s="19" t="s">
        <v>642</v>
      </c>
      <c r="C165" s="19" t="s">
        <v>643</v>
      </c>
      <c r="D165" s="20">
        <v>4</v>
      </c>
      <c r="E165" s="20">
        <v>0</v>
      </c>
      <c r="F165" s="20">
        <v>11</v>
      </c>
      <c r="G165" s="21" t="s">
        <v>59</v>
      </c>
      <c r="H165" s="6" t="s">
        <v>32</v>
      </c>
      <c r="I165" s="7">
        <f ca="1">IFERROR(__xludf.DUMMYFUNCTION("split(H165,"","")"),4)</f>
        <v>4</v>
      </c>
      <c r="J165" s="8"/>
      <c r="K165" s="8"/>
      <c r="L165" s="6">
        <f t="shared" ca="1" si="0"/>
        <v>1</v>
      </c>
      <c r="M165" s="9" t="s">
        <v>32</v>
      </c>
      <c r="N165" s="6">
        <f t="shared" si="1"/>
        <v>1</v>
      </c>
      <c r="O165" s="9" t="s">
        <v>32</v>
      </c>
      <c r="R165" s="6">
        <f t="shared" si="2"/>
        <v>1</v>
      </c>
      <c r="S165" s="6">
        <f t="shared" ca="1" si="3"/>
        <v>3</v>
      </c>
      <c r="T165" s="6" t="s">
        <v>520</v>
      </c>
      <c r="U165" s="13" t="s">
        <v>25</v>
      </c>
    </row>
    <row r="166" spans="1:22" ht="15.75" customHeight="1" x14ac:dyDescent="0.25">
      <c r="A166" s="18" t="s">
        <v>644</v>
      </c>
      <c r="B166" s="19" t="s">
        <v>645</v>
      </c>
      <c r="C166" s="19" t="s">
        <v>646</v>
      </c>
      <c r="D166" s="20">
        <v>12</v>
      </c>
      <c r="E166" s="20">
        <v>0</v>
      </c>
      <c r="F166" s="20">
        <v>41</v>
      </c>
      <c r="G166" s="21" t="s">
        <v>59</v>
      </c>
      <c r="H166" s="6" t="s">
        <v>218</v>
      </c>
      <c r="I166" s="7">
        <f ca="1">IFERROR(__xludf.DUMMYFUNCTION("split(H166,"","")"),12)</f>
        <v>12</v>
      </c>
      <c r="J166" s="8"/>
      <c r="K166" s="8"/>
      <c r="L166" s="6">
        <f t="shared" ca="1" si="0"/>
        <v>1</v>
      </c>
      <c r="M166" s="9" t="s">
        <v>218</v>
      </c>
      <c r="N166" s="6">
        <f t="shared" si="1"/>
        <v>1</v>
      </c>
      <c r="O166" s="9" t="s">
        <v>218</v>
      </c>
      <c r="R166" s="6">
        <f t="shared" si="2"/>
        <v>1</v>
      </c>
      <c r="S166" s="6">
        <f t="shared" ca="1" si="3"/>
        <v>3</v>
      </c>
      <c r="T166" s="7"/>
      <c r="U166" s="6" t="s">
        <v>647</v>
      </c>
    </row>
    <row r="167" spans="1:22" ht="15.75" customHeight="1" x14ac:dyDescent="0.25">
      <c r="A167" s="14" t="s">
        <v>648</v>
      </c>
      <c r="B167" s="15" t="s">
        <v>649</v>
      </c>
      <c r="C167" s="15" t="s">
        <v>650</v>
      </c>
      <c r="D167" s="16">
        <v>13</v>
      </c>
      <c r="E167" s="16">
        <v>0</v>
      </c>
      <c r="F167" s="16">
        <v>11</v>
      </c>
      <c r="G167" s="17" t="s">
        <v>59</v>
      </c>
      <c r="H167" s="6" t="s">
        <v>104</v>
      </c>
      <c r="I167" s="7">
        <f ca="1">IFERROR(__xludf.DUMMYFUNCTION("split(H167,"","")"),13)</f>
        <v>13</v>
      </c>
      <c r="J167" s="8"/>
      <c r="K167" s="8"/>
      <c r="L167" s="6">
        <f t="shared" ca="1" si="0"/>
        <v>1</v>
      </c>
      <c r="M167" s="9" t="s">
        <v>104</v>
      </c>
      <c r="N167" s="6">
        <f t="shared" si="1"/>
        <v>1</v>
      </c>
      <c r="O167" s="9" t="s">
        <v>104</v>
      </c>
      <c r="R167" s="6">
        <f t="shared" si="2"/>
        <v>1</v>
      </c>
      <c r="S167" s="6">
        <f t="shared" ca="1" si="3"/>
        <v>3</v>
      </c>
      <c r="T167" s="7"/>
      <c r="U167" s="13" t="s">
        <v>25</v>
      </c>
    </row>
    <row r="168" spans="1:22" ht="15.75" customHeight="1" x14ac:dyDescent="0.25">
      <c r="A168" s="14" t="s">
        <v>651</v>
      </c>
      <c r="B168" s="15" t="s">
        <v>652</v>
      </c>
      <c r="C168" s="15" t="s">
        <v>653</v>
      </c>
      <c r="D168" s="16">
        <v>6</v>
      </c>
      <c r="E168" s="16">
        <v>9</v>
      </c>
      <c r="F168" s="16">
        <v>0</v>
      </c>
      <c r="G168" s="17" t="s">
        <v>59</v>
      </c>
      <c r="H168" s="6" t="s">
        <v>25</v>
      </c>
      <c r="I168" s="7">
        <f ca="1">IFERROR(__xludf.DUMMYFUNCTION("split(H168,"","")"),0)</f>
        <v>0</v>
      </c>
      <c r="J168" s="8"/>
      <c r="K168" s="8"/>
      <c r="L168" s="6">
        <f t="shared" ca="1" si="0"/>
        <v>0</v>
      </c>
      <c r="M168" s="9" t="s">
        <v>159</v>
      </c>
      <c r="N168" s="6">
        <f t="shared" si="1"/>
        <v>0</v>
      </c>
      <c r="O168" s="9" t="s">
        <v>113</v>
      </c>
      <c r="R168" s="6">
        <f t="shared" si="2"/>
        <v>1</v>
      </c>
      <c r="S168" s="6">
        <f t="shared" ca="1" si="3"/>
        <v>1</v>
      </c>
      <c r="T168" s="6" t="s">
        <v>500</v>
      </c>
      <c r="U168" s="6" t="s">
        <v>114</v>
      </c>
    </row>
    <row r="169" spans="1:22" ht="15.75" customHeight="1" x14ac:dyDescent="0.25">
      <c r="A169" s="14" t="s">
        <v>654</v>
      </c>
      <c r="B169" s="15" t="s">
        <v>655</v>
      </c>
      <c r="C169" s="15" t="s">
        <v>656</v>
      </c>
      <c r="D169" s="16">
        <v>7</v>
      </c>
      <c r="E169" s="16">
        <v>10</v>
      </c>
      <c r="F169" s="16">
        <v>0</v>
      </c>
      <c r="G169" s="17" t="s">
        <v>59</v>
      </c>
      <c r="H169" s="6" t="s">
        <v>31</v>
      </c>
      <c r="I169" s="7">
        <f ca="1">IFERROR(__xludf.DUMMYFUNCTION("split(H169,"","")"),8)</f>
        <v>8</v>
      </c>
      <c r="J169" s="8"/>
      <c r="K169" s="8"/>
      <c r="L169" s="6">
        <f t="shared" ca="1" si="0"/>
        <v>0</v>
      </c>
      <c r="M169" s="9" t="s">
        <v>31</v>
      </c>
      <c r="N169" s="6">
        <f t="shared" si="1"/>
        <v>0</v>
      </c>
      <c r="O169" s="9" t="s">
        <v>31</v>
      </c>
      <c r="R169" s="6">
        <f t="shared" si="2"/>
        <v>0</v>
      </c>
      <c r="S169" s="6">
        <f t="shared" ca="1" si="3"/>
        <v>0</v>
      </c>
      <c r="T169" s="6" t="s">
        <v>456</v>
      </c>
      <c r="U169" s="6" t="s">
        <v>657</v>
      </c>
    </row>
    <row r="170" spans="1:22" ht="15.75" customHeight="1" x14ac:dyDescent="0.25">
      <c r="A170" s="18" t="s">
        <v>658</v>
      </c>
      <c r="B170" s="19" t="s">
        <v>659</v>
      </c>
      <c r="C170" s="19" t="s">
        <v>660</v>
      </c>
      <c r="D170" s="20">
        <v>8</v>
      </c>
      <c r="E170" s="20">
        <v>4</v>
      </c>
      <c r="F170" s="20">
        <v>0</v>
      </c>
      <c r="G170" s="21" t="s">
        <v>59</v>
      </c>
      <c r="H170" s="6" t="s">
        <v>104</v>
      </c>
      <c r="I170" s="7">
        <f ca="1">IFERROR(__xludf.DUMMYFUNCTION("split(H170,"","")"),13)</f>
        <v>13</v>
      </c>
      <c r="J170" s="8"/>
      <c r="K170" s="8"/>
      <c r="L170" s="6">
        <f t="shared" ca="1" si="0"/>
        <v>0</v>
      </c>
      <c r="M170" s="9" t="s">
        <v>113</v>
      </c>
      <c r="N170" s="6">
        <f t="shared" si="1"/>
        <v>0</v>
      </c>
      <c r="O170" s="9" t="s">
        <v>113</v>
      </c>
      <c r="R170" s="6">
        <f t="shared" si="2"/>
        <v>0</v>
      </c>
      <c r="S170" s="6">
        <f t="shared" ca="1" si="3"/>
        <v>0</v>
      </c>
      <c r="T170" s="6" t="s">
        <v>456</v>
      </c>
      <c r="U170" s="13" t="s">
        <v>54</v>
      </c>
    </row>
    <row r="171" spans="1:22" ht="15.75" customHeight="1" x14ac:dyDescent="0.25">
      <c r="A171" s="14" t="s">
        <v>661</v>
      </c>
      <c r="B171" s="15" t="s">
        <v>662</v>
      </c>
      <c r="C171" s="15" t="s">
        <v>663</v>
      </c>
      <c r="D171" s="16">
        <v>11</v>
      </c>
      <c r="E171" s="16">
        <v>4</v>
      </c>
      <c r="F171" s="16">
        <v>0</v>
      </c>
      <c r="G171" s="17" t="s">
        <v>59</v>
      </c>
      <c r="H171" s="6" t="s">
        <v>25</v>
      </c>
      <c r="I171" s="7">
        <f ca="1">IFERROR(__xludf.DUMMYFUNCTION("split(H171,"","")"),0)</f>
        <v>0</v>
      </c>
      <c r="J171" s="8"/>
      <c r="K171" s="8"/>
      <c r="L171" s="6">
        <f t="shared" ca="1" si="0"/>
        <v>0</v>
      </c>
      <c r="M171" s="9" t="s">
        <v>36</v>
      </c>
      <c r="N171" s="6">
        <f t="shared" si="1"/>
        <v>0</v>
      </c>
      <c r="O171" s="9" t="s">
        <v>45</v>
      </c>
      <c r="R171" s="6">
        <f t="shared" si="2"/>
        <v>0</v>
      </c>
      <c r="S171" s="6">
        <f t="shared" ca="1" si="3"/>
        <v>0</v>
      </c>
      <c r="T171" s="7"/>
      <c r="U171" s="13" t="s">
        <v>25</v>
      </c>
    </row>
    <row r="172" spans="1:22" ht="15.75" customHeight="1" x14ac:dyDescent="0.25">
      <c r="A172" s="14" t="s">
        <v>664</v>
      </c>
      <c r="B172" s="15" t="s">
        <v>665</v>
      </c>
      <c r="C172" s="15" t="s">
        <v>666</v>
      </c>
      <c r="D172" s="16">
        <v>11</v>
      </c>
      <c r="E172" s="16">
        <v>0</v>
      </c>
      <c r="F172" s="16">
        <v>12</v>
      </c>
      <c r="G172" s="17" t="s">
        <v>59</v>
      </c>
      <c r="H172" s="6" t="s">
        <v>25</v>
      </c>
      <c r="I172" s="7">
        <f ca="1">IFERROR(__xludf.DUMMYFUNCTION("split(H172,"","")"),0)</f>
        <v>0</v>
      </c>
      <c r="J172" s="8"/>
      <c r="K172" s="8"/>
      <c r="L172" s="6">
        <f t="shared" ca="1" si="0"/>
        <v>0</v>
      </c>
      <c r="M172" s="9" t="s">
        <v>45</v>
      </c>
      <c r="N172" s="6">
        <f t="shared" si="1"/>
        <v>0</v>
      </c>
      <c r="O172" s="9" t="s">
        <v>75</v>
      </c>
      <c r="R172" s="6">
        <f t="shared" si="2"/>
        <v>1</v>
      </c>
      <c r="S172" s="6">
        <f t="shared" ca="1" si="3"/>
        <v>1</v>
      </c>
      <c r="T172" s="7"/>
      <c r="U172" s="13" t="s">
        <v>25</v>
      </c>
    </row>
    <row r="173" spans="1:22" ht="15.75" customHeight="1" x14ac:dyDescent="0.25">
      <c r="A173" s="14" t="s">
        <v>667</v>
      </c>
      <c r="B173" s="15" t="s">
        <v>668</v>
      </c>
      <c r="C173" s="15" t="s">
        <v>669</v>
      </c>
      <c r="D173" s="16">
        <v>5</v>
      </c>
      <c r="E173" s="16">
        <v>0</v>
      </c>
      <c r="F173" s="16">
        <v>12</v>
      </c>
      <c r="G173" s="17" t="s">
        <v>59</v>
      </c>
      <c r="H173" s="6" t="s">
        <v>64</v>
      </c>
      <c r="I173" s="7">
        <f ca="1">IFERROR(__xludf.DUMMYFUNCTION("split(H173,"","")"),5)</f>
        <v>5</v>
      </c>
      <c r="J173" s="8"/>
      <c r="K173" s="8"/>
      <c r="L173" s="6">
        <f t="shared" ca="1" si="0"/>
        <v>1</v>
      </c>
      <c r="M173" s="9" t="s">
        <v>64</v>
      </c>
      <c r="N173" s="6">
        <f t="shared" si="1"/>
        <v>1</v>
      </c>
      <c r="O173" s="9" t="s">
        <v>64</v>
      </c>
      <c r="R173" s="6">
        <f t="shared" si="2"/>
        <v>1</v>
      </c>
      <c r="S173" s="6">
        <f t="shared" ca="1" si="3"/>
        <v>3</v>
      </c>
      <c r="T173" s="6" t="s">
        <v>538</v>
      </c>
      <c r="U173" s="13" t="s">
        <v>25</v>
      </c>
    </row>
    <row r="174" spans="1:22" ht="15.75" customHeight="1" x14ac:dyDescent="0.25">
      <c r="A174" s="18" t="s">
        <v>670</v>
      </c>
      <c r="B174" s="19" t="s">
        <v>671</v>
      </c>
      <c r="C174" s="19" t="s">
        <v>672</v>
      </c>
      <c r="D174" s="20">
        <v>6</v>
      </c>
      <c r="E174" s="20">
        <v>9</v>
      </c>
      <c r="F174" s="20">
        <v>0</v>
      </c>
      <c r="G174" s="21" t="s">
        <v>59</v>
      </c>
      <c r="H174" s="6" t="s">
        <v>75</v>
      </c>
      <c r="I174" s="7">
        <f ca="1">IFERROR(__xludf.DUMMYFUNCTION("split(H174,"","")"),11)</f>
        <v>11</v>
      </c>
      <c r="J174" s="8"/>
      <c r="K174" s="8"/>
      <c r="L174" s="6">
        <f t="shared" ca="1" si="0"/>
        <v>0</v>
      </c>
      <c r="M174" s="9" t="s">
        <v>75</v>
      </c>
      <c r="N174" s="6">
        <f t="shared" si="1"/>
        <v>0</v>
      </c>
      <c r="O174" s="9" t="s">
        <v>75</v>
      </c>
      <c r="R174" s="6">
        <f t="shared" si="2"/>
        <v>0</v>
      </c>
      <c r="S174" s="6">
        <f t="shared" ca="1" si="3"/>
        <v>0</v>
      </c>
      <c r="T174" s="6" t="s">
        <v>673</v>
      </c>
      <c r="U174" s="6" t="s">
        <v>674</v>
      </c>
    </row>
    <row r="175" spans="1:22" ht="18" customHeight="1" x14ac:dyDescent="0.25">
      <c r="A175" s="14" t="s">
        <v>375</v>
      </c>
      <c r="B175" s="15" t="s">
        <v>675</v>
      </c>
      <c r="C175" s="15" t="s">
        <v>676</v>
      </c>
      <c r="D175" s="16">
        <v>13</v>
      </c>
      <c r="E175" s="16">
        <v>9</v>
      </c>
      <c r="F175" s="16">
        <v>0</v>
      </c>
      <c r="G175" s="17" t="s">
        <v>59</v>
      </c>
      <c r="H175" s="6" t="s">
        <v>31</v>
      </c>
      <c r="I175" s="7">
        <f ca="1">IFERROR(__xludf.DUMMYFUNCTION("split(H175,"","")"),8)</f>
        <v>8</v>
      </c>
      <c r="J175" s="8"/>
      <c r="K175" s="8"/>
      <c r="L175" s="6">
        <f t="shared" ca="1" si="0"/>
        <v>0</v>
      </c>
      <c r="M175" s="9" t="s">
        <v>59</v>
      </c>
      <c r="N175" s="6">
        <f t="shared" si="1"/>
        <v>0</v>
      </c>
      <c r="O175" s="9" t="s">
        <v>59</v>
      </c>
      <c r="R175" s="6">
        <f t="shared" si="2"/>
        <v>0</v>
      </c>
      <c r="S175" s="6">
        <f t="shared" ca="1" si="3"/>
        <v>0</v>
      </c>
      <c r="T175" s="7"/>
      <c r="U175" s="6" t="s">
        <v>677</v>
      </c>
    </row>
    <row r="176" spans="1:22" ht="15.75" customHeight="1" x14ac:dyDescent="0.25">
      <c r="A176" s="18" t="s">
        <v>678</v>
      </c>
      <c r="B176" s="19" t="s">
        <v>679</v>
      </c>
      <c r="C176" s="19" t="s">
        <v>680</v>
      </c>
      <c r="D176" s="20">
        <v>4</v>
      </c>
      <c r="E176" s="20">
        <v>0</v>
      </c>
      <c r="F176" s="20">
        <v>12</v>
      </c>
      <c r="G176" s="21" t="s">
        <v>59</v>
      </c>
      <c r="H176" s="6" t="s">
        <v>32</v>
      </c>
      <c r="I176" s="7">
        <f ca="1">IFERROR(__xludf.DUMMYFUNCTION("split(H176,"","")"),4)</f>
        <v>4</v>
      </c>
      <c r="J176" s="8"/>
      <c r="K176" s="8"/>
      <c r="L176" s="6">
        <f t="shared" ca="1" si="0"/>
        <v>1</v>
      </c>
      <c r="M176" s="9" t="s">
        <v>75</v>
      </c>
      <c r="N176" s="6">
        <f t="shared" si="1"/>
        <v>0</v>
      </c>
      <c r="O176" s="9" t="s">
        <v>32</v>
      </c>
      <c r="R176" s="6">
        <f t="shared" si="2"/>
        <v>1</v>
      </c>
      <c r="S176" s="6">
        <f t="shared" ca="1" si="3"/>
        <v>2</v>
      </c>
      <c r="T176" s="6" t="s">
        <v>520</v>
      </c>
      <c r="U176" s="6" t="s">
        <v>681</v>
      </c>
    </row>
    <row r="177" spans="1:22" ht="15.75" customHeight="1" x14ac:dyDescent="0.25">
      <c r="A177" s="18" t="s">
        <v>682</v>
      </c>
      <c r="B177" s="19" t="s">
        <v>683</v>
      </c>
      <c r="C177" s="19" t="s">
        <v>684</v>
      </c>
      <c r="D177" s="20">
        <v>7</v>
      </c>
      <c r="E177" s="20">
        <v>0</v>
      </c>
      <c r="F177" s="20">
        <v>11</v>
      </c>
      <c r="G177" s="21" t="s">
        <v>59</v>
      </c>
      <c r="H177" s="6" t="s">
        <v>73</v>
      </c>
      <c r="I177" s="7">
        <f ca="1">IFERROR(__xludf.DUMMYFUNCTION("split(H177,"","")"),7)</f>
        <v>7</v>
      </c>
      <c r="J177" s="8"/>
      <c r="K177" s="8"/>
      <c r="L177" s="6">
        <f t="shared" ca="1" si="0"/>
        <v>1</v>
      </c>
      <c r="M177" s="9" t="s">
        <v>73</v>
      </c>
      <c r="N177" s="6">
        <f t="shared" si="1"/>
        <v>1</v>
      </c>
      <c r="O177" s="9" t="s">
        <v>73</v>
      </c>
      <c r="R177" s="6">
        <f t="shared" si="2"/>
        <v>1</v>
      </c>
      <c r="S177" s="6">
        <f t="shared" ca="1" si="3"/>
        <v>3</v>
      </c>
      <c r="T177" s="6" t="s">
        <v>456</v>
      </c>
      <c r="U177" s="13" t="s">
        <v>25</v>
      </c>
    </row>
    <row r="178" spans="1:22" ht="15.75" customHeight="1" x14ac:dyDescent="0.25">
      <c r="A178" s="18" t="s">
        <v>685</v>
      </c>
      <c r="B178" s="19" t="s">
        <v>686</v>
      </c>
      <c r="C178" s="19" t="s">
        <v>687</v>
      </c>
      <c r="D178" s="20">
        <v>2</v>
      </c>
      <c r="E178" s="20">
        <v>0</v>
      </c>
      <c r="F178" s="16">
        <v>10</v>
      </c>
      <c r="G178" s="17" t="s">
        <v>59</v>
      </c>
      <c r="H178" s="6" t="s">
        <v>688</v>
      </c>
      <c r="I178" s="7">
        <f ca="1">IFERROR(__xludf.DUMMYFUNCTION("split(H178,"","")"),10)</f>
        <v>10</v>
      </c>
      <c r="J178" s="8">
        <f ca="1">IFERROR(__xludf.DUMMYFUNCTION("""COMPUTED_VALUE"""),8)</f>
        <v>8</v>
      </c>
      <c r="K178" s="8"/>
      <c r="L178" s="6">
        <f t="shared" ca="1" si="0"/>
        <v>0</v>
      </c>
      <c r="M178" s="9" t="s">
        <v>74</v>
      </c>
      <c r="N178" s="6">
        <f t="shared" si="1"/>
        <v>1</v>
      </c>
      <c r="O178" s="9" t="s">
        <v>74</v>
      </c>
      <c r="R178" s="6">
        <f t="shared" si="2"/>
        <v>1</v>
      </c>
      <c r="S178" s="6">
        <f t="shared" ca="1" si="3"/>
        <v>2</v>
      </c>
      <c r="T178" s="6" t="s">
        <v>63</v>
      </c>
      <c r="U178" s="6" t="s">
        <v>689</v>
      </c>
      <c r="V178" s="6"/>
    </row>
    <row r="179" spans="1:22" ht="15.75" customHeight="1" x14ac:dyDescent="0.25">
      <c r="A179" s="14" t="s">
        <v>690</v>
      </c>
      <c r="B179" s="15" t="s">
        <v>691</v>
      </c>
      <c r="C179" s="15" t="s">
        <v>692</v>
      </c>
      <c r="D179" s="16">
        <v>7</v>
      </c>
      <c r="E179" s="16">
        <v>0</v>
      </c>
      <c r="F179" s="16">
        <v>11</v>
      </c>
      <c r="G179" s="17" t="s">
        <v>59</v>
      </c>
      <c r="H179" s="6" t="s">
        <v>73</v>
      </c>
      <c r="I179" s="7">
        <f ca="1">IFERROR(__xludf.DUMMYFUNCTION("split(H179,"","")"),7)</f>
        <v>7</v>
      </c>
      <c r="J179" s="8"/>
      <c r="K179" s="8"/>
      <c r="L179" s="6">
        <f t="shared" ca="1" si="0"/>
        <v>1</v>
      </c>
      <c r="M179" s="9" t="s">
        <v>36</v>
      </c>
      <c r="N179" s="6">
        <f t="shared" si="1"/>
        <v>0</v>
      </c>
      <c r="O179" s="9" t="s">
        <v>73</v>
      </c>
      <c r="R179" s="6">
        <f t="shared" si="2"/>
        <v>1</v>
      </c>
      <c r="S179" s="6">
        <f t="shared" ca="1" si="3"/>
        <v>2</v>
      </c>
      <c r="T179" s="6" t="s">
        <v>456</v>
      </c>
      <c r="U179" s="13" t="s">
        <v>25</v>
      </c>
    </row>
    <row r="180" spans="1:22" ht="15.75" customHeight="1" x14ac:dyDescent="0.25">
      <c r="A180" s="18" t="s">
        <v>693</v>
      </c>
      <c r="B180" s="19" t="s">
        <v>694</v>
      </c>
      <c r="C180" s="19" t="s">
        <v>695</v>
      </c>
      <c r="D180" s="20">
        <v>5</v>
      </c>
      <c r="E180" s="20">
        <v>0</v>
      </c>
      <c r="F180" s="20">
        <v>12</v>
      </c>
      <c r="G180" s="21" t="s">
        <v>59</v>
      </c>
      <c r="H180" s="6" t="s">
        <v>696</v>
      </c>
      <c r="I180" s="7">
        <f ca="1">IFERROR(__xludf.DUMMYFUNCTION("split(H180,"","")"),5)</f>
        <v>5</v>
      </c>
      <c r="J180" s="8">
        <f ca="1">IFERROR(__xludf.DUMMYFUNCTION("""COMPUTED_VALUE"""),8)</f>
        <v>8</v>
      </c>
      <c r="K180" s="8"/>
      <c r="L180" s="6">
        <f t="shared" ca="1" si="0"/>
        <v>1</v>
      </c>
      <c r="M180" s="9" t="s">
        <v>64</v>
      </c>
      <c r="N180" s="6">
        <f t="shared" si="1"/>
        <v>1</v>
      </c>
      <c r="O180" s="9" t="s">
        <v>64</v>
      </c>
      <c r="R180" s="6">
        <f t="shared" si="2"/>
        <v>1</v>
      </c>
      <c r="S180" s="6">
        <f t="shared" ca="1" si="3"/>
        <v>3</v>
      </c>
      <c r="T180" s="6" t="s">
        <v>63</v>
      </c>
      <c r="U180" s="13" t="s">
        <v>25</v>
      </c>
    </row>
    <row r="181" spans="1:22" ht="15.75" customHeight="1" x14ac:dyDescent="0.25">
      <c r="A181" s="18" t="s">
        <v>697</v>
      </c>
      <c r="B181" s="19" t="s">
        <v>698</v>
      </c>
      <c r="C181" s="19" t="s">
        <v>699</v>
      </c>
      <c r="D181" s="20">
        <v>9</v>
      </c>
      <c r="E181" s="20">
        <v>0</v>
      </c>
      <c r="F181" s="20">
        <v>64</v>
      </c>
      <c r="G181" s="21" t="s">
        <v>59</v>
      </c>
      <c r="H181" s="6" t="s">
        <v>54</v>
      </c>
      <c r="I181" s="7">
        <f ca="1">IFERROR(__xludf.DUMMYFUNCTION("split(H181,"","")"),9)</f>
        <v>9</v>
      </c>
      <c r="J181" s="8"/>
      <c r="K181" s="8"/>
      <c r="L181" s="6">
        <f t="shared" ca="1" si="0"/>
        <v>1</v>
      </c>
      <c r="M181" s="9" t="s">
        <v>31</v>
      </c>
      <c r="N181" s="6">
        <f t="shared" si="1"/>
        <v>0</v>
      </c>
      <c r="O181" s="9" t="s">
        <v>54</v>
      </c>
      <c r="R181" s="6">
        <f t="shared" si="2"/>
        <v>1</v>
      </c>
      <c r="S181" s="6">
        <f t="shared" ca="1" si="3"/>
        <v>2</v>
      </c>
      <c r="T181" s="6" t="s">
        <v>456</v>
      </c>
      <c r="U181" s="13" t="s">
        <v>25</v>
      </c>
    </row>
    <row r="182" spans="1:22" ht="15.75" customHeight="1" x14ac:dyDescent="0.25">
      <c r="A182" s="14" t="s">
        <v>261</v>
      </c>
      <c r="B182" s="15" t="s">
        <v>700</v>
      </c>
      <c r="C182" s="15" t="s">
        <v>701</v>
      </c>
      <c r="D182" s="16">
        <v>6</v>
      </c>
      <c r="E182" s="16">
        <v>9</v>
      </c>
      <c r="F182" s="16">
        <v>0</v>
      </c>
      <c r="G182" s="17" t="s">
        <v>59</v>
      </c>
      <c r="H182" s="6" t="s">
        <v>73</v>
      </c>
      <c r="I182" s="7">
        <f ca="1">IFERROR(__xludf.DUMMYFUNCTION("split(H182,"","")"),7)</f>
        <v>7</v>
      </c>
      <c r="J182" s="8"/>
      <c r="K182" s="8"/>
      <c r="L182" s="6">
        <f t="shared" ca="1" si="0"/>
        <v>0</v>
      </c>
      <c r="M182" s="9" t="s">
        <v>73</v>
      </c>
      <c r="N182" s="6">
        <f t="shared" si="1"/>
        <v>0</v>
      </c>
      <c r="O182" s="9" t="s">
        <v>113</v>
      </c>
      <c r="R182" s="6">
        <f t="shared" si="2"/>
        <v>1</v>
      </c>
      <c r="S182" s="6">
        <f t="shared" ca="1" si="3"/>
        <v>1</v>
      </c>
      <c r="T182" s="6" t="s">
        <v>702</v>
      </c>
      <c r="U182" s="13" t="s">
        <v>25</v>
      </c>
    </row>
    <row r="183" spans="1:22" ht="15.75" customHeight="1" x14ac:dyDescent="0.25">
      <c r="A183" s="18" t="s">
        <v>703</v>
      </c>
      <c r="B183" s="19" t="s">
        <v>704</v>
      </c>
      <c r="C183" s="19" t="s">
        <v>705</v>
      </c>
      <c r="D183" s="20">
        <v>13</v>
      </c>
      <c r="E183" s="20">
        <v>9</v>
      </c>
      <c r="F183" s="20">
        <v>0</v>
      </c>
      <c r="G183" s="21" t="s">
        <v>59</v>
      </c>
      <c r="H183" s="6" t="s">
        <v>25</v>
      </c>
      <c r="I183" s="7">
        <f ca="1">IFERROR(__xludf.DUMMYFUNCTION("split(H183,"","")"),0)</f>
        <v>0</v>
      </c>
      <c r="J183" s="8"/>
      <c r="K183" s="8"/>
      <c r="L183" s="6">
        <f t="shared" ca="1" si="0"/>
        <v>0</v>
      </c>
      <c r="M183" s="9" t="s">
        <v>36</v>
      </c>
      <c r="N183" s="6">
        <f t="shared" si="1"/>
        <v>0</v>
      </c>
      <c r="O183" s="9" t="s">
        <v>104</v>
      </c>
      <c r="R183" s="6">
        <f t="shared" si="2"/>
        <v>1</v>
      </c>
      <c r="S183" s="6">
        <f t="shared" ca="1" si="3"/>
        <v>1</v>
      </c>
      <c r="T183" s="7"/>
      <c r="U183" s="13" t="s">
        <v>25</v>
      </c>
    </row>
    <row r="184" spans="1:22" ht="15.75" customHeight="1" x14ac:dyDescent="0.25">
      <c r="A184" s="14" t="s">
        <v>706</v>
      </c>
      <c r="B184" s="15" t="s">
        <v>707</v>
      </c>
      <c r="C184" s="15" t="s">
        <v>708</v>
      </c>
      <c r="D184" s="16">
        <v>10</v>
      </c>
      <c r="E184" s="16">
        <v>0</v>
      </c>
      <c r="F184" s="16">
        <v>11</v>
      </c>
      <c r="G184" s="17" t="s">
        <v>59</v>
      </c>
      <c r="H184" s="6" t="s">
        <v>688</v>
      </c>
      <c r="I184" s="7">
        <f ca="1">IFERROR(__xludf.DUMMYFUNCTION("split(H184,"","")"),10)</f>
        <v>10</v>
      </c>
      <c r="J184" s="8">
        <f ca="1">IFERROR(__xludf.DUMMYFUNCTION("""COMPUTED_VALUE"""),8)</f>
        <v>8</v>
      </c>
      <c r="K184" s="8"/>
      <c r="L184" s="6">
        <f t="shared" ca="1" si="0"/>
        <v>1</v>
      </c>
      <c r="M184" s="9" t="s">
        <v>31</v>
      </c>
      <c r="N184" s="6">
        <f t="shared" si="1"/>
        <v>0</v>
      </c>
      <c r="O184" s="9" t="s">
        <v>74</v>
      </c>
      <c r="R184" s="6">
        <f t="shared" si="2"/>
        <v>0</v>
      </c>
      <c r="S184" s="6">
        <f t="shared" ca="1" si="3"/>
        <v>1</v>
      </c>
      <c r="T184" s="7"/>
      <c r="U184" s="6" t="s">
        <v>709</v>
      </c>
    </row>
    <row r="185" spans="1:22" ht="15.75" customHeight="1" x14ac:dyDescent="0.25">
      <c r="A185" s="18" t="s">
        <v>710</v>
      </c>
      <c r="B185" s="19" t="s">
        <v>711</v>
      </c>
      <c r="C185" s="19" t="s">
        <v>712</v>
      </c>
      <c r="D185" s="20">
        <v>8</v>
      </c>
      <c r="E185" s="20">
        <v>0</v>
      </c>
      <c r="F185" s="20">
        <v>11</v>
      </c>
      <c r="G185" s="21" t="s">
        <v>59</v>
      </c>
      <c r="H185" s="6" t="s">
        <v>688</v>
      </c>
      <c r="I185" s="7">
        <f ca="1">IFERROR(__xludf.DUMMYFUNCTION("split(H185,"","")"),10)</f>
        <v>10</v>
      </c>
      <c r="J185" s="8">
        <f ca="1">IFERROR(__xludf.DUMMYFUNCTION("""COMPUTED_VALUE"""),8)</f>
        <v>8</v>
      </c>
      <c r="K185" s="8"/>
      <c r="L185" s="6">
        <f t="shared" ca="1" si="0"/>
        <v>0</v>
      </c>
      <c r="M185" s="9" t="s">
        <v>31</v>
      </c>
      <c r="N185" s="6">
        <f t="shared" si="1"/>
        <v>1</v>
      </c>
      <c r="O185" s="9" t="s">
        <v>59</v>
      </c>
      <c r="R185" s="6">
        <f t="shared" si="2"/>
        <v>0</v>
      </c>
      <c r="S185" s="6">
        <f t="shared" ca="1" si="3"/>
        <v>2</v>
      </c>
      <c r="T185" s="6" t="s">
        <v>447</v>
      </c>
      <c r="U185" s="6" t="s">
        <v>713</v>
      </c>
    </row>
    <row r="186" spans="1:22" ht="15.75" customHeight="1" x14ac:dyDescent="0.25">
      <c r="A186" s="18" t="s">
        <v>714</v>
      </c>
      <c r="B186" s="19" t="s">
        <v>715</v>
      </c>
      <c r="C186" s="19" t="s">
        <v>716</v>
      </c>
      <c r="D186" s="20">
        <v>11</v>
      </c>
      <c r="E186" s="20">
        <v>0</v>
      </c>
      <c r="F186" s="20">
        <v>19</v>
      </c>
      <c r="G186" s="21" t="s">
        <v>59</v>
      </c>
      <c r="H186" s="6" t="s">
        <v>25</v>
      </c>
      <c r="I186" s="7">
        <f ca="1">IFERROR(__xludf.DUMMYFUNCTION("split(H186,"","")"),0)</f>
        <v>0</v>
      </c>
      <c r="J186" s="8"/>
      <c r="K186" s="8"/>
      <c r="L186" s="6">
        <f t="shared" ca="1" si="0"/>
        <v>0</v>
      </c>
      <c r="M186" s="9" t="s">
        <v>73</v>
      </c>
      <c r="N186" s="6">
        <f t="shared" si="1"/>
        <v>0</v>
      </c>
      <c r="O186" s="9" t="s">
        <v>75</v>
      </c>
      <c r="R186" s="6">
        <f t="shared" si="2"/>
        <v>1</v>
      </c>
      <c r="S186" s="6">
        <f t="shared" ca="1" si="3"/>
        <v>1</v>
      </c>
      <c r="T186" s="7"/>
      <c r="U186" s="13" t="s">
        <v>25</v>
      </c>
    </row>
    <row r="187" spans="1:22" ht="15.75" customHeight="1" x14ac:dyDescent="0.25">
      <c r="A187" s="18" t="s">
        <v>717</v>
      </c>
      <c r="B187" s="19" t="s">
        <v>718</v>
      </c>
      <c r="C187" s="19" t="s">
        <v>719</v>
      </c>
      <c r="D187" s="20">
        <v>5</v>
      </c>
      <c r="E187" s="20">
        <v>0</v>
      </c>
      <c r="F187" s="20">
        <v>14</v>
      </c>
      <c r="G187" s="21" t="s">
        <v>59</v>
      </c>
      <c r="H187" s="6" t="s">
        <v>720</v>
      </c>
      <c r="I187" s="7">
        <f ca="1">IFERROR(__xludf.DUMMYFUNCTION("split(H187,"","")"),5)</f>
        <v>5</v>
      </c>
      <c r="J187" s="8">
        <f ca="1">IFERROR(__xludf.DUMMYFUNCTION("""COMPUTED_VALUE"""),3)</f>
        <v>3</v>
      </c>
      <c r="K187" s="8"/>
      <c r="L187" s="6">
        <f t="shared" ca="1" si="0"/>
        <v>1</v>
      </c>
      <c r="M187" s="9" t="s">
        <v>64</v>
      </c>
      <c r="N187" s="6">
        <f t="shared" si="1"/>
        <v>1</v>
      </c>
      <c r="O187" s="9" t="s">
        <v>64</v>
      </c>
      <c r="R187" s="6">
        <f t="shared" si="2"/>
        <v>1</v>
      </c>
      <c r="S187" s="6">
        <f t="shared" ca="1" si="3"/>
        <v>3</v>
      </c>
      <c r="T187" s="6" t="s">
        <v>538</v>
      </c>
      <c r="U187" s="13" t="s">
        <v>25</v>
      </c>
    </row>
    <row r="188" spans="1:22" ht="15.75" customHeight="1" x14ac:dyDescent="0.25">
      <c r="A188" s="18" t="s">
        <v>721</v>
      </c>
      <c r="B188" s="19" t="s">
        <v>722</v>
      </c>
      <c r="C188" s="19" t="s">
        <v>723</v>
      </c>
      <c r="D188" s="20">
        <v>9</v>
      </c>
      <c r="E188" s="20">
        <v>6</v>
      </c>
      <c r="F188" s="20">
        <v>0</v>
      </c>
      <c r="G188" s="21" t="s">
        <v>59</v>
      </c>
      <c r="H188" s="6" t="s">
        <v>31</v>
      </c>
      <c r="I188" s="7">
        <f ca="1">IFERROR(__xludf.DUMMYFUNCTION("split(H188,"","")"),8)</f>
        <v>8</v>
      </c>
      <c r="J188" s="8"/>
      <c r="K188" s="8"/>
      <c r="L188" s="6">
        <f t="shared" ca="1" si="0"/>
        <v>0</v>
      </c>
      <c r="M188" s="9" t="s">
        <v>31</v>
      </c>
      <c r="N188" s="6">
        <f t="shared" si="1"/>
        <v>0</v>
      </c>
      <c r="O188" s="9" t="s">
        <v>45</v>
      </c>
      <c r="R188" s="6">
        <f t="shared" si="2"/>
        <v>0</v>
      </c>
      <c r="S188" s="6">
        <f t="shared" ca="1" si="3"/>
        <v>0</v>
      </c>
      <c r="T188" s="7"/>
      <c r="U188" s="13" t="s">
        <v>25</v>
      </c>
    </row>
    <row r="189" spans="1:22" ht="15.75" customHeight="1" x14ac:dyDescent="0.25">
      <c r="A189" s="14" t="s">
        <v>724</v>
      </c>
      <c r="B189" s="15" t="s">
        <v>725</v>
      </c>
      <c r="C189" s="15" t="s">
        <v>726</v>
      </c>
      <c r="D189" s="16">
        <v>13</v>
      </c>
      <c r="E189" s="16">
        <v>0</v>
      </c>
      <c r="F189" s="16">
        <v>12</v>
      </c>
      <c r="G189" s="17" t="s">
        <v>59</v>
      </c>
      <c r="H189" s="6" t="s">
        <v>104</v>
      </c>
      <c r="I189" s="7">
        <f ca="1">IFERROR(__xludf.DUMMYFUNCTION("split(H189,"","")"),13)</f>
        <v>13</v>
      </c>
      <c r="J189" s="8"/>
      <c r="K189" s="8"/>
      <c r="L189" s="6">
        <f t="shared" ca="1" si="0"/>
        <v>1</v>
      </c>
      <c r="M189" s="9" t="s">
        <v>104</v>
      </c>
      <c r="N189" s="6">
        <f t="shared" si="1"/>
        <v>1</v>
      </c>
      <c r="O189" s="9" t="s">
        <v>104</v>
      </c>
      <c r="R189" s="6">
        <f t="shared" si="2"/>
        <v>1</v>
      </c>
      <c r="S189" s="6">
        <f t="shared" ca="1" si="3"/>
        <v>3</v>
      </c>
      <c r="T189" s="7"/>
      <c r="U189" s="13" t="s">
        <v>25</v>
      </c>
    </row>
    <row r="190" spans="1:22" ht="15.75" customHeight="1" x14ac:dyDescent="0.25">
      <c r="A190" s="18" t="s">
        <v>727</v>
      </c>
      <c r="B190" s="19" t="s">
        <v>728</v>
      </c>
      <c r="C190" s="19" t="s">
        <v>729</v>
      </c>
      <c r="D190" s="20">
        <v>11</v>
      </c>
      <c r="E190" s="20">
        <v>4</v>
      </c>
      <c r="F190" s="20">
        <v>0</v>
      </c>
      <c r="G190" s="21" t="s">
        <v>59</v>
      </c>
      <c r="H190" s="6" t="s">
        <v>730</v>
      </c>
      <c r="I190" s="7">
        <f ca="1">IFERROR(__xludf.DUMMYFUNCTION("split(H190,"","")"),9)</f>
        <v>9</v>
      </c>
      <c r="J190" s="8">
        <f ca="1">IFERROR(__xludf.DUMMYFUNCTION("""COMPUTED_VALUE"""),8)</f>
        <v>8</v>
      </c>
      <c r="K190" s="8"/>
      <c r="L190" s="6">
        <f t="shared" ca="1" si="0"/>
        <v>0</v>
      </c>
      <c r="M190" s="9" t="s">
        <v>31</v>
      </c>
      <c r="N190" s="6">
        <f t="shared" si="1"/>
        <v>0</v>
      </c>
      <c r="O190" s="9" t="s">
        <v>218</v>
      </c>
      <c r="R190" s="6">
        <f t="shared" si="2"/>
        <v>0</v>
      </c>
      <c r="S190" s="6">
        <f t="shared" ca="1" si="3"/>
        <v>0</v>
      </c>
      <c r="T190" s="7"/>
      <c r="U190" s="13" t="s">
        <v>75</v>
      </c>
    </row>
    <row r="191" spans="1:22" ht="15.75" customHeight="1" x14ac:dyDescent="0.25">
      <c r="A191" s="18" t="s">
        <v>731</v>
      </c>
      <c r="B191" s="19" t="s">
        <v>732</v>
      </c>
      <c r="C191" s="19" t="s">
        <v>733</v>
      </c>
      <c r="D191" s="20">
        <v>1</v>
      </c>
      <c r="E191" s="20">
        <v>0</v>
      </c>
      <c r="F191" s="20">
        <v>12</v>
      </c>
      <c r="G191" s="21" t="s">
        <v>59</v>
      </c>
      <c r="H191" s="6" t="s">
        <v>734</v>
      </c>
      <c r="I191" s="7">
        <f ca="1">IFERROR(__xludf.DUMMYFUNCTION("split(H191,"","")"),8)</f>
        <v>8</v>
      </c>
      <c r="J191" s="8">
        <f ca="1">IFERROR(__xludf.DUMMYFUNCTION("""COMPUTED_VALUE"""),1)</f>
        <v>1</v>
      </c>
      <c r="K191" s="8"/>
      <c r="L191" s="6">
        <f t="shared" ca="1" si="0"/>
        <v>0</v>
      </c>
      <c r="M191" s="9" t="s">
        <v>59</v>
      </c>
      <c r="N191" s="6">
        <f t="shared" si="1"/>
        <v>1</v>
      </c>
      <c r="O191" s="9" t="s">
        <v>59</v>
      </c>
      <c r="R191" s="6">
        <f t="shared" si="2"/>
        <v>1</v>
      </c>
      <c r="S191" s="6">
        <f t="shared" ca="1" si="3"/>
        <v>4</v>
      </c>
      <c r="T191" s="6"/>
      <c r="U191" s="6" t="s">
        <v>735</v>
      </c>
      <c r="V191" s="6"/>
    </row>
    <row r="192" spans="1:22" ht="15.75" customHeight="1" x14ac:dyDescent="0.25">
      <c r="A192" s="14" t="s">
        <v>736</v>
      </c>
      <c r="B192" s="15" t="s">
        <v>737</v>
      </c>
      <c r="C192" s="15" t="s">
        <v>738</v>
      </c>
      <c r="D192" s="16">
        <v>13</v>
      </c>
      <c r="E192" s="16">
        <v>9</v>
      </c>
      <c r="F192" s="16">
        <v>0</v>
      </c>
      <c r="G192" s="17" t="s">
        <v>59</v>
      </c>
      <c r="H192" s="6" t="s">
        <v>53</v>
      </c>
      <c r="I192" s="7">
        <f ca="1">IFERROR(__xludf.DUMMYFUNCTION("split(H192,"","")"),16)</f>
        <v>16</v>
      </c>
      <c r="J192" s="8"/>
      <c r="K192" s="8"/>
      <c r="L192" s="6">
        <f t="shared" ca="1" si="0"/>
        <v>0</v>
      </c>
      <c r="M192" s="9" t="s">
        <v>53</v>
      </c>
      <c r="N192" s="6">
        <f t="shared" si="1"/>
        <v>0</v>
      </c>
      <c r="O192" s="9" t="s">
        <v>104</v>
      </c>
      <c r="R192" s="6">
        <f t="shared" si="2"/>
        <v>1</v>
      </c>
      <c r="S192" s="6">
        <f t="shared" ca="1" si="3"/>
        <v>1</v>
      </c>
      <c r="T192" s="7"/>
      <c r="U192" s="6" t="s">
        <v>25</v>
      </c>
    </row>
    <row r="193" spans="1:22" ht="15.75" customHeight="1" x14ac:dyDescent="0.25">
      <c r="A193" s="18" t="s">
        <v>706</v>
      </c>
      <c r="B193" s="19" t="s">
        <v>739</v>
      </c>
      <c r="C193" s="19" t="s">
        <v>740</v>
      </c>
      <c r="D193" s="20">
        <v>10</v>
      </c>
      <c r="E193" s="20">
        <v>9</v>
      </c>
      <c r="F193" s="20">
        <v>0</v>
      </c>
      <c r="G193" s="21" t="s">
        <v>59</v>
      </c>
      <c r="H193" s="6" t="s">
        <v>104</v>
      </c>
      <c r="I193" s="7">
        <f ca="1">IFERROR(__xludf.DUMMYFUNCTION("split(H193,"","")"),13)</f>
        <v>13</v>
      </c>
      <c r="J193" s="8"/>
      <c r="K193" s="8"/>
      <c r="L193" s="6">
        <f t="shared" ca="1" si="0"/>
        <v>0</v>
      </c>
      <c r="M193" s="9" t="s">
        <v>73</v>
      </c>
      <c r="N193" s="6">
        <f t="shared" si="1"/>
        <v>0</v>
      </c>
      <c r="O193" s="9" t="s">
        <v>73</v>
      </c>
      <c r="R193" s="6">
        <f t="shared" si="2"/>
        <v>0</v>
      </c>
      <c r="S193" s="6">
        <f t="shared" ca="1" si="3"/>
        <v>0</v>
      </c>
      <c r="T193" s="7"/>
      <c r="U193" s="13" t="s">
        <v>25</v>
      </c>
    </row>
    <row r="194" spans="1:22" ht="15.75" customHeight="1" x14ac:dyDescent="0.25">
      <c r="A194" s="18" t="s">
        <v>435</v>
      </c>
      <c r="B194" s="19" t="s">
        <v>741</v>
      </c>
      <c r="C194" s="19" t="s">
        <v>742</v>
      </c>
      <c r="D194" s="20">
        <v>13</v>
      </c>
      <c r="E194" s="20">
        <v>9</v>
      </c>
      <c r="F194" s="20">
        <v>0</v>
      </c>
      <c r="G194" s="21" t="s">
        <v>59</v>
      </c>
      <c r="H194" s="6" t="s">
        <v>25</v>
      </c>
      <c r="I194" s="7">
        <f ca="1">IFERROR(__xludf.DUMMYFUNCTION("split(H194,"","")"),0)</f>
        <v>0</v>
      </c>
      <c r="J194" s="8"/>
      <c r="K194" s="8"/>
      <c r="L194" s="6">
        <f t="shared" ca="1" si="0"/>
        <v>0</v>
      </c>
      <c r="M194" s="9" t="s">
        <v>54</v>
      </c>
      <c r="N194" s="6">
        <f t="shared" si="1"/>
        <v>0</v>
      </c>
      <c r="O194" s="9" t="s">
        <v>54</v>
      </c>
      <c r="R194" s="6">
        <f t="shared" si="2"/>
        <v>0</v>
      </c>
      <c r="S194" s="6">
        <f t="shared" ca="1" si="3"/>
        <v>0</v>
      </c>
      <c r="T194" s="7"/>
      <c r="U194" s="6" t="s">
        <v>743</v>
      </c>
    </row>
    <row r="195" spans="1:22" ht="15.75" customHeight="1" x14ac:dyDescent="0.25">
      <c r="A195" s="14" t="s">
        <v>744</v>
      </c>
      <c r="B195" s="15" t="s">
        <v>745</v>
      </c>
      <c r="C195" s="15" t="s">
        <v>746</v>
      </c>
      <c r="D195" s="16">
        <v>7</v>
      </c>
      <c r="E195" s="16">
        <v>9</v>
      </c>
      <c r="F195" s="16">
        <v>0</v>
      </c>
      <c r="G195" s="17" t="s">
        <v>59</v>
      </c>
      <c r="H195" s="6" t="s">
        <v>747</v>
      </c>
      <c r="I195" s="7">
        <f ca="1">IFERROR(__xludf.DUMMYFUNCTION("split(H195,"","")"),1)</f>
        <v>1</v>
      </c>
      <c r="J195" s="8">
        <f ca="1">IFERROR(__xludf.DUMMYFUNCTION("""COMPUTED_VALUE"""),8)</f>
        <v>8</v>
      </c>
      <c r="K195" s="8"/>
      <c r="L195" s="6">
        <f t="shared" ca="1" si="0"/>
        <v>0</v>
      </c>
      <c r="M195" s="9" t="s">
        <v>59</v>
      </c>
      <c r="N195" s="6">
        <f t="shared" si="1"/>
        <v>0</v>
      </c>
      <c r="O195" s="9" t="s">
        <v>54</v>
      </c>
      <c r="R195" s="6">
        <f t="shared" si="2"/>
        <v>0</v>
      </c>
      <c r="S195" s="6">
        <f t="shared" ca="1" si="3"/>
        <v>0</v>
      </c>
      <c r="T195" s="6" t="s">
        <v>447</v>
      </c>
      <c r="U195" s="6" t="s">
        <v>748</v>
      </c>
    </row>
    <row r="196" spans="1:22" ht="15.75" customHeight="1" x14ac:dyDescent="0.25">
      <c r="A196" s="18" t="s">
        <v>482</v>
      </c>
      <c r="B196" s="19" t="s">
        <v>749</v>
      </c>
      <c r="C196" s="19" t="s">
        <v>750</v>
      </c>
      <c r="D196" s="20">
        <v>4</v>
      </c>
      <c r="E196" s="20">
        <v>10</v>
      </c>
      <c r="F196" s="20">
        <v>0</v>
      </c>
      <c r="G196" s="21" t="s">
        <v>59</v>
      </c>
      <c r="H196" s="6" t="s">
        <v>54</v>
      </c>
      <c r="I196" s="7">
        <f ca="1">IFERROR(__xludf.DUMMYFUNCTION("split(H196,"","")"),9)</f>
        <v>9</v>
      </c>
      <c r="J196" s="8"/>
      <c r="K196" s="8"/>
      <c r="L196" s="6">
        <f t="shared" ca="1" si="0"/>
        <v>0</v>
      </c>
      <c r="M196" s="9" t="s">
        <v>36</v>
      </c>
      <c r="N196" s="6">
        <f t="shared" si="1"/>
        <v>0</v>
      </c>
      <c r="O196" s="9" t="s">
        <v>32</v>
      </c>
      <c r="R196" s="6">
        <f t="shared" si="2"/>
        <v>1</v>
      </c>
      <c r="S196" s="6">
        <f t="shared" ca="1" si="3"/>
        <v>1</v>
      </c>
      <c r="T196" s="6" t="s">
        <v>702</v>
      </c>
      <c r="U196" s="13" t="s">
        <v>25</v>
      </c>
    </row>
    <row r="197" spans="1:22" ht="15.75" customHeight="1" x14ac:dyDescent="0.25">
      <c r="A197" s="18" t="s">
        <v>751</v>
      </c>
      <c r="B197" s="19" t="s">
        <v>752</v>
      </c>
      <c r="C197" s="19" t="s">
        <v>753</v>
      </c>
      <c r="D197" s="20">
        <v>14</v>
      </c>
      <c r="E197" s="20">
        <v>0</v>
      </c>
      <c r="F197" s="20">
        <v>11</v>
      </c>
      <c r="G197" s="21" t="s">
        <v>59</v>
      </c>
      <c r="H197" s="6" t="s">
        <v>25</v>
      </c>
      <c r="I197" s="7">
        <f ca="1">IFERROR(__xludf.DUMMYFUNCTION("split(H197,"","")"),0)</f>
        <v>0</v>
      </c>
      <c r="J197" s="8"/>
      <c r="K197" s="8"/>
      <c r="L197" s="6">
        <f t="shared" ca="1" si="0"/>
        <v>0</v>
      </c>
      <c r="M197" s="9" t="s">
        <v>112</v>
      </c>
      <c r="N197" s="6">
        <f t="shared" si="1"/>
        <v>1</v>
      </c>
      <c r="O197" s="9" t="s">
        <v>112</v>
      </c>
      <c r="R197" s="6">
        <f t="shared" si="2"/>
        <v>1</v>
      </c>
      <c r="S197" s="6">
        <f t="shared" ca="1" si="3"/>
        <v>2</v>
      </c>
      <c r="T197" s="7"/>
      <c r="U197" s="6" t="s">
        <v>25</v>
      </c>
    </row>
    <row r="198" spans="1:22" ht="15.75" customHeight="1" x14ac:dyDescent="0.25">
      <c r="A198" s="14" t="s">
        <v>754</v>
      </c>
      <c r="B198" s="15" t="s">
        <v>755</v>
      </c>
      <c r="C198" s="15" t="s">
        <v>756</v>
      </c>
      <c r="D198" s="16">
        <v>2</v>
      </c>
      <c r="E198" s="16">
        <v>0</v>
      </c>
      <c r="F198" s="20">
        <v>10</v>
      </c>
      <c r="G198" s="21" t="s">
        <v>59</v>
      </c>
      <c r="H198" s="6" t="s">
        <v>31</v>
      </c>
      <c r="I198" s="7">
        <f ca="1">IFERROR(__xludf.DUMMYFUNCTION("split(H198,"","")"),8)</f>
        <v>8</v>
      </c>
      <c r="J198" s="8"/>
      <c r="K198" s="8"/>
      <c r="L198" s="6">
        <f t="shared" ca="1" si="0"/>
        <v>0</v>
      </c>
      <c r="M198" s="9" t="s">
        <v>74</v>
      </c>
      <c r="N198" s="6">
        <f t="shared" si="1"/>
        <v>1</v>
      </c>
      <c r="O198" s="9" t="s">
        <v>74</v>
      </c>
      <c r="R198" s="6">
        <f t="shared" si="2"/>
        <v>1</v>
      </c>
      <c r="S198" s="6">
        <f t="shared" ca="1" si="3"/>
        <v>2</v>
      </c>
      <c r="T198" s="6" t="s">
        <v>63</v>
      </c>
      <c r="U198" s="13" t="s">
        <v>25</v>
      </c>
      <c r="V198" s="6"/>
    </row>
    <row r="199" spans="1:22" ht="15.75" customHeight="1" x14ac:dyDescent="0.25">
      <c r="A199" s="18" t="s">
        <v>757</v>
      </c>
      <c r="B199" s="19" t="s">
        <v>758</v>
      </c>
      <c r="C199" s="19" t="s">
        <v>759</v>
      </c>
      <c r="D199" s="20">
        <v>9</v>
      </c>
      <c r="E199" s="20">
        <v>0</v>
      </c>
      <c r="F199" s="20">
        <v>47</v>
      </c>
      <c r="G199" s="21" t="s">
        <v>59</v>
      </c>
      <c r="H199" s="6" t="s">
        <v>31</v>
      </c>
      <c r="I199" s="7">
        <f ca="1">IFERROR(__xludf.DUMMYFUNCTION("split(H199,"","")"),8)</f>
        <v>8</v>
      </c>
      <c r="J199" s="8"/>
      <c r="K199" s="8"/>
      <c r="L199" s="6">
        <f t="shared" ca="1" si="0"/>
        <v>0</v>
      </c>
      <c r="M199" s="9" t="s">
        <v>59</v>
      </c>
      <c r="N199" s="6">
        <f t="shared" si="1"/>
        <v>0</v>
      </c>
      <c r="O199" s="9" t="s">
        <v>54</v>
      </c>
      <c r="R199" s="6">
        <f t="shared" si="2"/>
        <v>1</v>
      </c>
      <c r="S199" s="6">
        <f t="shared" ca="1" si="3"/>
        <v>1</v>
      </c>
      <c r="T199" s="6" t="s">
        <v>456</v>
      </c>
      <c r="U199" s="6" t="s">
        <v>155</v>
      </c>
    </row>
    <row r="200" spans="1:22" ht="15.75" customHeight="1" x14ac:dyDescent="0.25">
      <c r="A200" s="14" t="s">
        <v>760</v>
      </c>
      <c r="B200" s="15" t="s">
        <v>761</v>
      </c>
      <c r="C200" s="15" t="s">
        <v>762</v>
      </c>
      <c r="D200" s="16">
        <v>14</v>
      </c>
      <c r="E200" s="16">
        <v>0</v>
      </c>
      <c r="F200" s="16">
        <v>11</v>
      </c>
      <c r="G200" s="17" t="s">
        <v>59</v>
      </c>
      <c r="H200" s="6" t="s">
        <v>112</v>
      </c>
      <c r="I200" s="7">
        <f ca="1">IFERROR(__xludf.DUMMYFUNCTION("split(H200,"","")"),14)</f>
        <v>14</v>
      </c>
      <c r="J200" s="8"/>
      <c r="K200" s="8"/>
      <c r="L200" s="6">
        <f t="shared" ca="1" si="0"/>
        <v>1</v>
      </c>
      <c r="M200" s="9" t="s">
        <v>112</v>
      </c>
      <c r="N200" s="6">
        <f t="shared" si="1"/>
        <v>1</v>
      </c>
      <c r="O200" s="9" t="s">
        <v>112</v>
      </c>
      <c r="R200" s="6">
        <f t="shared" si="2"/>
        <v>1</v>
      </c>
      <c r="S200" s="6">
        <f t="shared" ca="1" si="3"/>
        <v>3</v>
      </c>
      <c r="T200" s="7"/>
      <c r="U200" s="6" t="s">
        <v>288</v>
      </c>
    </row>
    <row r="201" spans="1:22" ht="15.75" customHeight="1" x14ac:dyDescent="0.25">
      <c r="A201" s="14" t="s">
        <v>763</v>
      </c>
      <c r="B201" s="15" t="s">
        <v>764</v>
      </c>
      <c r="C201" s="15" t="s">
        <v>765</v>
      </c>
      <c r="D201" s="16">
        <v>15</v>
      </c>
      <c r="E201" s="16">
        <v>9</v>
      </c>
      <c r="F201" s="16">
        <v>0</v>
      </c>
      <c r="G201" s="17" t="s">
        <v>59</v>
      </c>
      <c r="H201" s="6" t="s">
        <v>25</v>
      </c>
      <c r="I201" s="7">
        <f ca="1">IFERROR(__xludf.DUMMYFUNCTION("split(H201,"","")"),0)</f>
        <v>0</v>
      </c>
      <c r="J201" s="8"/>
      <c r="K201" s="8"/>
      <c r="L201" s="6">
        <f t="shared" ca="1" si="0"/>
        <v>0</v>
      </c>
      <c r="M201" s="9" t="s">
        <v>31</v>
      </c>
      <c r="N201" s="6">
        <f t="shared" si="1"/>
        <v>0</v>
      </c>
      <c r="O201" s="9" t="s">
        <v>31</v>
      </c>
      <c r="R201" s="6">
        <f t="shared" si="2"/>
        <v>0</v>
      </c>
      <c r="S201" s="6">
        <f t="shared" ca="1" si="3"/>
        <v>0</v>
      </c>
      <c r="T201" s="7"/>
      <c r="U201" s="13" t="s">
        <v>25</v>
      </c>
    </row>
    <row r="202" spans="1:22" ht="15.75" customHeight="1" x14ac:dyDescent="0.25">
      <c r="A202" s="14" t="s">
        <v>766</v>
      </c>
      <c r="B202" s="15" t="s">
        <v>767</v>
      </c>
      <c r="C202" s="15" t="s">
        <v>768</v>
      </c>
      <c r="D202" s="16">
        <v>11</v>
      </c>
      <c r="E202" s="16">
        <v>4</v>
      </c>
      <c r="F202" s="16">
        <v>0</v>
      </c>
      <c r="G202" s="17" t="s">
        <v>59</v>
      </c>
      <c r="H202" s="6" t="s">
        <v>25</v>
      </c>
      <c r="I202" s="7">
        <f ca="1">IFERROR(__xludf.DUMMYFUNCTION("split(H202,"","")"),0)</f>
        <v>0</v>
      </c>
      <c r="J202" s="8"/>
      <c r="K202" s="8"/>
      <c r="L202" s="6">
        <f t="shared" ca="1" si="0"/>
        <v>0</v>
      </c>
      <c r="M202" s="9" t="s">
        <v>104</v>
      </c>
      <c r="N202" s="6">
        <f t="shared" si="1"/>
        <v>0</v>
      </c>
      <c r="O202" s="9" t="s">
        <v>104</v>
      </c>
      <c r="R202" s="6">
        <f t="shared" si="2"/>
        <v>0</v>
      </c>
      <c r="S202" s="6">
        <f t="shared" ca="1" si="3"/>
        <v>0</v>
      </c>
      <c r="T202" s="7"/>
      <c r="U202" s="13" t="s">
        <v>25</v>
      </c>
    </row>
    <row r="203" spans="1:22" ht="15.75" customHeight="1" x14ac:dyDescent="0.25">
      <c r="A203" s="18" t="s">
        <v>769</v>
      </c>
      <c r="B203" s="19" t="s">
        <v>770</v>
      </c>
      <c r="C203" s="19" t="s">
        <v>771</v>
      </c>
      <c r="D203" s="20">
        <v>1</v>
      </c>
      <c r="E203" s="20">
        <v>0</v>
      </c>
      <c r="F203" s="20">
        <v>12</v>
      </c>
      <c r="G203" s="21" t="s">
        <v>59</v>
      </c>
      <c r="H203" s="6" t="s">
        <v>89</v>
      </c>
      <c r="I203" s="7">
        <f ca="1">IFERROR(__xludf.DUMMYFUNCTION("split(H203,"","")"),10)</f>
        <v>10</v>
      </c>
      <c r="J203" s="8">
        <f ca="1">IFERROR(__xludf.DUMMYFUNCTION("""COMPUTED_VALUE"""),8)</f>
        <v>8</v>
      </c>
      <c r="K203" s="8">
        <f ca="1">IFERROR(__xludf.DUMMYFUNCTION("""COMPUTED_VALUE"""),1)</f>
        <v>1</v>
      </c>
      <c r="L203" s="6">
        <f t="shared" ca="1" si="0"/>
        <v>0</v>
      </c>
      <c r="M203" s="9" t="s">
        <v>59</v>
      </c>
      <c r="N203" s="6">
        <f t="shared" si="1"/>
        <v>1</v>
      </c>
      <c r="O203" s="9" t="s">
        <v>59</v>
      </c>
      <c r="R203" s="6">
        <f t="shared" si="2"/>
        <v>1</v>
      </c>
      <c r="S203" s="6">
        <f t="shared" ca="1" si="3"/>
        <v>4</v>
      </c>
      <c r="T203" s="6" t="s">
        <v>45</v>
      </c>
      <c r="U203" s="13" t="s">
        <v>25</v>
      </c>
      <c r="V203" s="6"/>
    </row>
    <row r="204" spans="1:22" ht="15.75" customHeight="1" x14ac:dyDescent="0.25">
      <c r="A204" s="18" t="s">
        <v>772</v>
      </c>
      <c r="B204" s="19" t="s">
        <v>773</v>
      </c>
      <c r="C204" s="19" t="s">
        <v>774</v>
      </c>
      <c r="D204" s="20">
        <v>1</v>
      </c>
      <c r="E204" s="20">
        <v>0</v>
      </c>
      <c r="F204" s="20">
        <v>14</v>
      </c>
      <c r="G204" s="21" t="s">
        <v>59</v>
      </c>
      <c r="H204" s="6" t="s">
        <v>82</v>
      </c>
      <c r="I204" s="7">
        <f ca="1">IFERROR(__xludf.DUMMYFUNCTION("split(H204,"","")"),10)</f>
        <v>10</v>
      </c>
      <c r="J204" s="8">
        <f ca="1">IFERROR(__xludf.DUMMYFUNCTION("""COMPUTED_VALUE"""),1)</f>
        <v>1</v>
      </c>
      <c r="K204" s="8"/>
      <c r="L204" s="6">
        <f t="shared" ca="1" si="0"/>
        <v>0</v>
      </c>
      <c r="M204" s="9" t="s">
        <v>59</v>
      </c>
      <c r="N204" s="6">
        <f t="shared" si="1"/>
        <v>1</v>
      </c>
      <c r="O204" s="9" t="s">
        <v>59</v>
      </c>
      <c r="R204" s="6">
        <f t="shared" si="2"/>
        <v>1</v>
      </c>
      <c r="S204" s="6">
        <f t="shared" ca="1" si="3"/>
        <v>4</v>
      </c>
      <c r="T204" s="6" t="s">
        <v>775</v>
      </c>
      <c r="U204" s="13" t="s">
        <v>25</v>
      </c>
      <c r="V204" s="6"/>
    </row>
    <row r="205" spans="1:22" ht="15.75" customHeight="1" x14ac:dyDescent="0.25">
      <c r="A205" s="18" t="s">
        <v>132</v>
      </c>
      <c r="B205" s="19" t="s">
        <v>776</v>
      </c>
      <c r="C205" s="19" t="s">
        <v>777</v>
      </c>
      <c r="D205" s="20">
        <v>12</v>
      </c>
      <c r="E205" s="20">
        <v>9</v>
      </c>
      <c r="F205" s="20">
        <v>0</v>
      </c>
      <c r="G205" s="21" t="s">
        <v>59</v>
      </c>
      <c r="H205" s="6" t="s">
        <v>25</v>
      </c>
      <c r="I205" s="7">
        <f ca="1">IFERROR(__xludf.DUMMYFUNCTION("split(H205,"","")"),0)</f>
        <v>0</v>
      </c>
      <c r="J205" s="8"/>
      <c r="K205" s="8"/>
      <c r="L205" s="6">
        <f t="shared" ca="1" si="0"/>
        <v>0</v>
      </c>
      <c r="M205" s="9" t="s">
        <v>36</v>
      </c>
      <c r="N205" s="6">
        <f t="shared" si="1"/>
        <v>0</v>
      </c>
      <c r="O205" s="9" t="s">
        <v>159</v>
      </c>
      <c r="R205" s="6">
        <f t="shared" si="2"/>
        <v>0</v>
      </c>
      <c r="S205" s="6">
        <f t="shared" ca="1" si="3"/>
        <v>0</v>
      </c>
      <c r="T205" s="7"/>
      <c r="U205" s="6" t="s">
        <v>114</v>
      </c>
    </row>
    <row r="206" spans="1:22" ht="15.75" customHeight="1" x14ac:dyDescent="0.25">
      <c r="A206" s="18" t="s">
        <v>531</v>
      </c>
      <c r="B206" s="19" t="s">
        <v>778</v>
      </c>
      <c r="C206" s="19" t="s">
        <v>779</v>
      </c>
      <c r="D206" s="20">
        <v>6</v>
      </c>
      <c r="E206" s="20">
        <v>9</v>
      </c>
      <c r="F206" s="20">
        <v>0</v>
      </c>
      <c r="G206" s="21" t="s">
        <v>59</v>
      </c>
      <c r="H206" s="6" t="s">
        <v>54</v>
      </c>
      <c r="I206" s="7">
        <f ca="1">IFERROR(__xludf.DUMMYFUNCTION("split(H206,"","")"),9)</f>
        <v>9</v>
      </c>
      <c r="J206" s="8"/>
      <c r="K206" s="8"/>
      <c r="L206" s="6">
        <f t="shared" ca="1" si="0"/>
        <v>0</v>
      </c>
      <c r="M206" s="9" t="s">
        <v>36</v>
      </c>
      <c r="N206" s="6">
        <f t="shared" si="1"/>
        <v>0</v>
      </c>
      <c r="O206" s="9" t="s">
        <v>73</v>
      </c>
      <c r="R206" s="6">
        <f t="shared" si="2"/>
        <v>0</v>
      </c>
      <c r="S206" s="6">
        <f t="shared" ca="1" si="3"/>
        <v>0</v>
      </c>
      <c r="T206" s="6" t="s">
        <v>500</v>
      </c>
      <c r="U206" s="13" t="s">
        <v>31</v>
      </c>
    </row>
    <row r="207" spans="1:22" ht="15.75" customHeight="1" x14ac:dyDescent="0.25">
      <c r="A207" s="14" t="s">
        <v>780</v>
      </c>
      <c r="B207" s="15" t="s">
        <v>781</v>
      </c>
      <c r="C207" s="15" t="s">
        <v>782</v>
      </c>
      <c r="D207" s="16">
        <v>11</v>
      </c>
      <c r="E207" s="16">
        <v>9</v>
      </c>
      <c r="F207" s="16">
        <v>0</v>
      </c>
      <c r="G207" s="17" t="s">
        <v>59</v>
      </c>
      <c r="H207" s="6" t="s">
        <v>25</v>
      </c>
      <c r="I207" s="7">
        <f ca="1">IFERROR(__xludf.DUMMYFUNCTION("split(H207,"","")"),0)</f>
        <v>0</v>
      </c>
      <c r="J207" s="8"/>
      <c r="K207" s="8"/>
      <c r="L207" s="6">
        <f t="shared" ca="1" si="0"/>
        <v>0</v>
      </c>
      <c r="M207" s="9" t="s">
        <v>31</v>
      </c>
      <c r="N207" s="6">
        <f t="shared" si="1"/>
        <v>0</v>
      </c>
      <c r="O207" s="9" t="s">
        <v>31</v>
      </c>
      <c r="R207" s="6">
        <f t="shared" si="2"/>
        <v>0</v>
      </c>
      <c r="S207" s="6">
        <f t="shared" ca="1" si="3"/>
        <v>0</v>
      </c>
      <c r="T207" s="7"/>
      <c r="U207" s="13" t="s">
        <v>25</v>
      </c>
    </row>
    <row r="208" spans="1:22" ht="15.75" customHeight="1" x14ac:dyDescent="0.25">
      <c r="A208" s="14" t="s">
        <v>783</v>
      </c>
      <c r="B208" s="15" t="s">
        <v>784</v>
      </c>
      <c r="C208" s="15" t="s">
        <v>785</v>
      </c>
      <c r="D208" s="16">
        <v>1</v>
      </c>
      <c r="E208" s="16">
        <v>0</v>
      </c>
      <c r="F208" s="16">
        <v>13</v>
      </c>
      <c r="G208" s="17" t="s">
        <v>59</v>
      </c>
      <c r="H208" s="6" t="s">
        <v>59</v>
      </c>
      <c r="I208" s="7">
        <f ca="1">IFERROR(__xludf.DUMMYFUNCTION("split(H208,"","")"),1)</f>
        <v>1</v>
      </c>
      <c r="J208" s="8"/>
      <c r="K208" s="8"/>
      <c r="L208" s="6">
        <f t="shared" ca="1" si="0"/>
        <v>1</v>
      </c>
      <c r="M208" s="9" t="s">
        <v>59</v>
      </c>
      <c r="N208" s="6">
        <f t="shared" si="1"/>
        <v>1</v>
      </c>
      <c r="O208" s="9" t="s">
        <v>59</v>
      </c>
      <c r="R208" s="6">
        <f t="shared" si="2"/>
        <v>1</v>
      </c>
      <c r="S208" s="6">
        <f t="shared" ca="1" si="3"/>
        <v>5</v>
      </c>
      <c r="T208" s="6" t="s">
        <v>59</v>
      </c>
      <c r="U208" s="6" t="s">
        <v>786</v>
      </c>
      <c r="V208" s="6"/>
    </row>
    <row r="209" spans="1:22" ht="15.75" customHeight="1" x14ac:dyDescent="0.25">
      <c r="A209" s="14" t="s">
        <v>787</v>
      </c>
      <c r="B209" s="15" t="s">
        <v>788</v>
      </c>
      <c r="C209" s="15" t="s">
        <v>789</v>
      </c>
      <c r="D209" s="16">
        <v>5</v>
      </c>
      <c r="E209" s="16">
        <v>0</v>
      </c>
      <c r="F209" s="16">
        <v>12</v>
      </c>
      <c r="G209" s="17" t="s">
        <v>59</v>
      </c>
      <c r="H209" s="6" t="s">
        <v>696</v>
      </c>
      <c r="I209" s="7">
        <f ca="1">IFERROR(__xludf.DUMMYFUNCTION("split(H209,"","")"),5)</f>
        <v>5</v>
      </c>
      <c r="J209" s="8">
        <f ca="1">IFERROR(__xludf.DUMMYFUNCTION("""COMPUTED_VALUE"""),8)</f>
        <v>8</v>
      </c>
      <c r="K209" s="8"/>
      <c r="L209" s="6">
        <f t="shared" ca="1" si="0"/>
        <v>1</v>
      </c>
      <c r="M209" s="9" t="s">
        <v>64</v>
      </c>
      <c r="N209" s="6">
        <f t="shared" si="1"/>
        <v>1</v>
      </c>
      <c r="O209" s="9" t="s">
        <v>64</v>
      </c>
      <c r="R209" s="6">
        <f t="shared" si="2"/>
        <v>1</v>
      </c>
      <c r="S209" s="6">
        <f t="shared" ca="1" si="3"/>
        <v>3</v>
      </c>
      <c r="T209" s="6" t="s">
        <v>790</v>
      </c>
      <c r="U209" s="13" t="s">
        <v>25</v>
      </c>
    </row>
    <row r="210" spans="1:22" ht="15.75" customHeight="1" x14ac:dyDescent="0.25">
      <c r="A210" s="14" t="s">
        <v>791</v>
      </c>
      <c r="B210" s="15" t="s">
        <v>792</v>
      </c>
      <c r="C210" s="15" t="s">
        <v>793</v>
      </c>
      <c r="D210" s="16">
        <v>8</v>
      </c>
      <c r="E210" s="16">
        <v>4</v>
      </c>
      <c r="F210" s="16">
        <v>0</v>
      </c>
      <c r="G210" s="17" t="s">
        <v>59</v>
      </c>
      <c r="H210" s="6" t="s">
        <v>53</v>
      </c>
      <c r="I210" s="7">
        <f ca="1">IFERROR(__xludf.DUMMYFUNCTION("split(H210,"","")"),16)</f>
        <v>16</v>
      </c>
      <c r="J210" s="8"/>
      <c r="K210" s="8"/>
      <c r="L210" s="6">
        <f t="shared" ca="1" si="0"/>
        <v>0</v>
      </c>
      <c r="M210" s="9" t="s">
        <v>53</v>
      </c>
      <c r="N210" s="6">
        <f t="shared" si="1"/>
        <v>0</v>
      </c>
      <c r="O210" s="9" t="s">
        <v>75</v>
      </c>
      <c r="R210" s="6">
        <f t="shared" si="2"/>
        <v>0</v>
      </c>
      <c r="S210" s="6">
        <f t="shared" ca="1" si="3"/>
        <v>0</v>
      </c>
      <c r="T210" s="6" t="s">
        <v>456</v>
      </c>
      <c r="U210" s="6" t="s">
        <v>794</v>
      </c>
    </row>
    <row r="211" spans="1:22" ht="15.75" customHeight="1" x14ac:dyDescent="0.25">
      <c r="A211" s="18" t="s">
        <v>795</v>
      </c>
      <c r="B211" s="19" t="s">
        <v>796</v>
      </c>
      <c r="C211" s="19" t="s">
        <v>797</v>
      </c>
      <c r="D211" s="20">
        <v>8</v>
      </c>
      <c r="E211" s="20">
        <v>4</v>
      </c>
      <c r="F211" s="20">
        <v>0</v>
      </c>
      <c r="G211" s="21" t="s">
        <v>59</v>
      </c>
      <c r="H211" s="6" t="s">
        <v>26</v>
      </c>
      <c r="I211" s="7">
        <f ca="1">IFERROR(__xludf.DUMMYFUNCTION("split(H211,"","")"),3)</f>
        <v>3</v>
      </c>
      <c r="J211" s="8"/>
      <c r="K211" s="8"/>
      <c r="L211" s="6">
        <f t="shared" ca="1" si="0"/>
        <v>0</v>
      </c>
      <c r="M211" s="9" t="s">
        <v>26</v>
      </c>
      <c r="N211" s="6">
        <f t="shared" si="1"/>
        <v>0</v>
      </c>
      <c r="O211" s="9" t="s">
        <v>26</v>
      </c>
      <c r="R211" s="6">
        <f t="shared" si="2"/>
        <v>0</v>
      </c>
      <c r="S211" s="6">
        <f t="shared" ca="1" si="3"/>
        <v>0</v>
      </c>
      <c r="T211" s="6" t="s">
        <v>456</v>
      </c>
      <c r="U211" s="6" t="s">
        <v>747</v>
      </c>
    </row>
    <row r="212" spans="1:22" ht="15.75" customHeight="1" x14ac:dyDescent="0.25">
      <c r="A212" s="18" t="s">
        <v>174</v>
      </c>
      <c r="B212" s="19" t="s">
        <v>798</v>
      </c>
      <c r="C212" s="19" t="s">
        <v>799</v>
      </c>
      <c r="D212" s="20">
        <v>14</v>
      </c>
      <c r="E212" s="20">
        <v>0</v>
      </c>
      <c r="F212" s="20">
        <v>14</v>
      </c>
      <c r="G212" s="21" t="s">
        <v>59</v>
      </c>
      <c r="H212" s="6" t="s">
        <v>800</v>
      </c>
      <c r="I212" s="7">
        <f ca="1">IFERROR(__xludf.DUMMYFUNCTION("split(H212,"","")"),14)</f>
        <v>14</v>
      </c>
      <c r="J212" s="8">
        <f ca="1">IFERROR(__xludf.DUMMYFUNCTION("""COMPUTED_VALUE"""),2)</f>
        <v>2</v>
      </c>
      <c r="K212" s="8"/>
      <c r="L212" s="6">
        <f t="shared" ca="1" si="0"/>
        <v>1</v>
      </c>
      <c r="M212" s="9" t="s">
        <v>112</v>
      </c>
      <c r="N212" s="6">
        <f t="shared" si="1"/>
        <v>1</v>
      </c>
      <c r="O212" s="9" t="s">
        <v>112</v>
      </c>
      <c r="R212" s="6">
        <f t="shared" si="2"/>
        <v>1</v>
      </c>
      <c r="S212" s="6">
        <f t="shared" ca="1" si="3"/>
        <v>3</v>
      </c>
      <c r="T212" s="7"/>
      <c r="U212" s="6" t="s">
        <v>801</v>
      </c>
    </row>
    <row r="213" spans="1:22" ht="15.75" customHeight="1" x14ac:dyDescent="0.25">
      <c r="A213" s="14" t="s">
        <v>802</v>
      </c>
      <c r="B213" s="15" t="s">
        <v>803</v>
      </c>
      <c r="C213" s="15" t="s">
        <v>804</v>
      </c>
      <c r="D213" s="16">
        <v>8</v>
      </c>
      <c r="E213" s="16">
        <v>0</v>
      </c>
      <c r="F213" s="16">
        <v>11</v>
      </c>
      <c r="G213" s="17" t="s">
        <v>59</v>
      </c>
      <c r="H213" s="6" t="s">
        <v>31</v>
      </c>
      <c r="I213" s="7">
        <f ca="1">IFERROR(__xludf.DUMMYFUNCTION("split(H213,"","")"),8)</f>
        <v>8</v>
      </c>
      <c r="J213" s="8"/>
      <c r="K213" s="8"/>
      <c r="L213" s="6">
        <f t="shared" ca="1" si="0"/>
        <v>1</v>
      </c>
      <c r="M213" s="9" t="s">
        <v>31</v>
      </c>
      <c r="N213" s="6">
        <f t="shared" si="1"/>
        <v>1</v>
      </c>
      <c r="O213" s="9" t="s">
        <v>31</v>
      </c>
      <c r="R213" s="6">
        <f t="shared" si="2"/>
        <v>1</v>
      </c>
      <c r="S213" s="6">
        <f t="shared" ca="1" si="3"/>
        <v>3</v>
      </c>
      <c r="T213" s="6" t="s">
        <v>456</v>
      </c>
      <c r="U213" s="13" t="s">
        <v>25</v>
      </c>
    </row>
    <row r="214" spans="1:22" ht="15.75" customHeight="1" x14ac:dyDescent="0.25">
      <c r="A214" s="14" t="s">
        <v>805</v>
      </c>
      <c r="B214" s="15" t="s">
        <v>806</v>
      </c>
      <c r="C214" s="15" t="s">
        <v>807</v>
      </c>
      <c r="D214" s="16">
        <v>14</v>
      </c>
      <c r="E214" s="16">
        <v>9</v>
      </c>
      <c r="F214" s="16">
        <v>0</v>
      </c>
      <c r="G214" s="17" t="s">
        <v>59</v>
      </c>
      <c r="H214" s="6" t="s">
        <v>31</v>
      </c>
      <c r="I214" s="7">
        <f ca="1">IFERROR(__xludf.DUMMYFUNCTION("split(H214,"","")"),8)</f>
        <v>8</v>
      </c>
      <c r="J214" s="8"/>
      <c r="K214" s="8"/>
      <c r="L214" s="6">
        <f t="shared" ca="1" si="0"/>
        <v>0</v>
      </c>
      <c r="M214" s="9" t="s">
        <v>31</v>
      </c>
      <c r="N214" s="6">
        <f t="shared" si="1"/>
        <v>0</v>
      </c>
      <c r="O214" s="9" t="s">
        <v>54</v>
      </c>
      <c r="R214" s="6">
        <f t="shared" si="2"/>
        <v>0</v>
      </c>
      <c r="S214" s="6">
        <f t="shared" ca="1" si="3"/>
        <v>0</v>
      </c>
      <c r="T214" s="7"/>
      <c r="U214" s="6" t="s">
        <v>808</v>
      </c>
    </row>
    <row r="215" spans="1:22" ht="15.75" customHeight="1" x14ac:dyDescent="0.25">
      <c r="A215" s="18" t="s">
        <v>809</v>
      </c>
      <c r="B215" s="19" t="s">
        <v>810</v>
      </c>
      <c r="C215" s="19" t="s">
        <v>811</v>
      </c>
      <c r="D215" s="20">
        <v>10</v>
      </c>
      <c r="E215" s="20">
        <v>0</v>
      </c>
      <c r="F215" s="20">
        <v>11</v>
      </c>
      <c r="G215" s="21" t="s">
        <v>59</v>
      </c>
      <c r="H215" s="6" t="s">
        <v>747</v>
      </c>
      <c r="I215" s="7">
        <f ca="1">IFERROR(__xludf.DUMMYFUNCTION("split(H215,"","")"),1)</f>
        <v>1</v>
      </c>
      <c r="J215" s="8">
        <f ca="1">IFERROR(__xludf.DUMMYFUNCTION("""COMPUTED_VALUE"""),8)</f>
        <v>8</v>
      </c>
      <c r="K215" s="8"/>
      <c r="L215" s="6">
        <f t="shared" ca="1" si="0"/>
        <v>0</v>
      </c>
      <c r="M215" s="9" t="s">
        <v>59</v>
      </c>
      <c r="N215" s="6">
        <f t="shared" si="1"/>
        <v>0</v>
      </c>
      <c r="O215" s="9" t="s">
        <v>45</v>
      </c>
      <c r="R215" s="6">
        <f t="shared" si="2"/>
        <v>1</v>
      </c>
      <c r="S215" s="6">
        <f t="shared" ca="1" si="3"/>
        <v>1</v>
      </c>
      <c r="T215" s="7"/>
      <c r="U215" s="13" t="s">
        <v>25</v>
      </c>
    </row>
    <row r="216" spans="1:22" ht="15.75" customHeight="1" x14ac:dyDescent="0.25">
      <c r="A216" s="18" t="s">
        <v>812</v>
      </c>
      <c r="B216" s="19" t="s">
        <v>813</v>
      </c>
      <c r="C216" s="19" t="s">
        <v>814</v>
      </c>
      <c r="D216" s="20">
        <v>14</v>
      </c>
      <c r="E216" s="20">
        <v>9</v>
      </c>
      <c r="F216" s="20">
        <v>0</v>
      </c>
      <c r="G216" s="21" t="s">
        <v>59</v>
      </c>
      <c r="H216" s="6" t="s">
        <v>159</v>
      </c>
      <c r="I216" s="7">
        <f ca="1">IFERROR(__xludf.DUMMYFUNCTION("split(H216,"","")"),15)</f>
        <v>15</v>
      </c>
      <c r="J216" s="8"/>
      <c r="K216" s="8"/>
      <c r="L216" s="6">
        <f t="shared" ca="1" si="0"/>
        <v>0</v>
      </c>
      <c r="M216" s="9" t="s">
        <v>74</v>
      </c>
      <c r="N216" s="6">
        <f t="shared" si="1"/>
        <v>0</v>
      </c>
      <c r="O216" s="9" t="s">
        <v>159</v>
      </c>
      <c r="R216" s="6">
        <f t="shared" si="2"/>
        <v>0</v>
      </c>
      <c r="S216" s="6">
        <f t="shared" ca="1" si="3"/>
        <v>0</v>
      </c>
      <c r="T216" s="7"/>
      <c r="U216" s="13" t="s">
        <v>25</v>
      </c>
    </row>
    <row r="217" spans="1:22" ht="15.75" customHeight="1" x14ac:dyDescent="0.25">
      <c r="A217" s="14" t="s">
        <v>815</v>
      </c>
      <c r="B217" s="15" t="s">
        <v>816</v>
      </c>
      <c r="C217" s="15" t="s">
        <v>817</v>
      </c>
      <c r="D217" s="16">
        <v>8</v>
      </c>
      <c r="E217" s="16">
        <v>0</v>
      </c>
      <c r="F217" s="16">
        <v>13</v>
      </c>
      <c r="G217" s="17" t="s">
        <v>59</v>
      </c>
      <c r="H217" s="6" t="s">
        <v>40</v>
      </c>
      <c r="I217" s="7">
        <f ca="1">IFERROR(__xludf.DUMMYFUNCTION("split(H217,"","")"),16)</f>
        <v>16</v>
      </c>
      <c r="J217" s="8">
        <f ca="1">IFERROR(__xludf.DUMMYFUNCTION("""COMPUTED_VALUE"""),4)</f>
        <v>4</v>
      </c>
      <c r="K217" s="8"/>
      <c r="L217" s="6">
        <f t="shared" ca="1" si="0"/>
        <v>0</v>
      </c>
      <c r="M217" s="9" t="s">
        <v>54</v>
      </c>
      <c r="N217" s="6">
        <f t="shared" si="1"/>
        <v>0</v>
      </c>
      <c r="O217" s="9" t="s">
        <v>73</v>
      </c>
      <c r="R217" s="6">
        <f t="shared" si="2"/>
        <v>0</v>
      </c>
      <c r="S217" s="6">
        <f t="shared" ca="1" si="3"/>
        <v>0</v>
      </c>
      <c r="T217" s="6" t="s">
        <v>456</v>
      </c>
      <c r="U217" s="13" t="s">
        <v>25</v>
      </c>
    </row>
    <row r="218" spans="1:22" ht="15.75" customHeight="1" x14ac:dyDescent="0.25">
      <c r="A218" s="14" t="s">
        <v>818</v>
      </c>
      <c r="B218" s="15" t="s">
        <v>819</v>
      </c>
      <c r="C218" s="15" t="s">
        <v>820</v>
      </c>
      <c r="D218" s="16">
        <v>10</v>
      </c>
      <c r="E218" s="16">
        <v>9</v>
      </c>
      <c r="F218" s="16">
        <v>0</v>
      </c>
      <c r="G218" s="17" t="s">
        <v>59</v>
      </c>
      <c r="H218" s="6" t="s">
        <v>104</v>
      </c>
      <c r="I218" s="7">
        <f ca="1">IFERROR(__xludf.DUMMYFUNCTION("split(H218,"","")"),13)</f>
        <v>13</v>
      </c>
      <c r="J218" s="8"/>
      <c r="K218" s="8"/>
      <c r="L218" s="6">
        <f t="shared" ca="1" si="0"/>
        <v>0</v>
      </c>
      <c r="M218" s="9" t="s">
        <v>75</v>
      </c>
      <c r="N218" s="6">
        <f t="shared" si="1"/>
        <v>0</v>
      </c>
      <c r="O218" s="9" t="s">
        <v>75</v>
      </c>
      <c r="R218" s="6">
        <f t="shared" si="2"/>
        <v>0</v>
      </c>
      <c r="S218" s="6">
        <f t="shared" ca="1" si="3"/>
        <v>0</v>
      </c>
      <c r="T218" s="7"/>
      <c r="U218" s="13" t="s">
        <v>25</v>
      </c>
    </row>
    <row r="219" spans="1:22" ht="15.75" customHeight="1" x14ac:dyDescent="0.25">
      <c r="A219" s="14" t="s">
        <v>821</v>
      </c>
      <c r="B219" s="15" t="s">
        <v>822</v>
      </c>
      <c r="C219" s="15" t="s">
        <v>823</v>
      </c>
      <c r="D219" s="16">
        <v>14</v>
      </c>
      <c r="E219" s="16">
        <v>9</v>
      </c>
      <c r="F219" s="16">
        <v>0</v>
      </c>
      <c r="G219" s="17" t="s">
        <v>59</v>
      </c>
      <c r="H219" s="6" t="s">
        <v>25</v>
      </c>
      <c r="I219" s="7">
        <f ca="1">IFERROR(__xludf.DUMMYFUNCTION("split(H219,"","")"),0)</f>
        <v>0</v>
      </c>
      <c r="J219" s="8"/>
      <c r="K219" s="8"/>
      <c r="L219" s="6">
        <f t="shared" ca="1" si="0"/>
        <v>0</v>
      </c>
      <c r="M219" s="9" t="s">
        <v>75</v>
      </c>
      <c r="N219" s="6">
        <f t="shared" si="1"/>
        <v>0</v>
      </c>
      <c r="O219" s="9" t="s">
        <v>159</v>
      </c>
      <c r="R219" s="6">
        <f t="shared" si="2"/>
        <v>0</v>
      </c>
      <c r="S219" s="6">
        <f t="shared" ca="1" si="3"/>
        <v>0</v>
      </c>
      <c r="T219" s="7"/>
      <c r="U219" s="13" t="s">
        <v>25</v>
      </c>
    </row>
    <row r="220" spans="1:22" ht="15.75" customHeight="1" x14ac:dyDescent="0.25">
      <c r="A220" s="14" t="s">
        <v>824</v>
      </c>
      <c r="B220" s="15" t="s">
        <v>825</v>
      </c>
      <c r="C220" s="15" t="s">
        <v>826</v>
      </c>
      <c r="D220" s="16">
        <v>9</v>
      </c>
      <c r="E220" s="16">
        <v>5</v>
      </c>
      <c r="F220" s="16">
        <v>0</v>
      </c>
      <c r="G220" s="17" t="s">
        <v>59</v>
      </c>
      <c r="H220" s="6" t="s">
        <v>75</v>
      </c>
      <c r="I220" s="7">
        <f ca="1">IFERROR(__xludf.DUMMYFUNCTION("split(H220,"","")"),11)</f>
        <v>11</v>
      </c>
      <c r="J220" s="8"/>
      <c r="K220" s="8"/>
      <c r="L220" s="6">
        <f t="shared" ca="1" si="0"/>
        <v>0</v>
      </c>
      <c r="M220" s="9" t="s">
        <v>75</v>
      </c>
      <c r="N220" s="6">
        <f t="shared" si="1"/>
        <v>0</v>
      </c>
      <c r="O220" s="9" t="s">
        <v>54</v>
      </c>
      <c r="R220" s="6">
        <f t="shared" si="2"/>
        <v>1</v>
      </c>
      <c r="S220" s="6">
        <f t="shared" ca="1" si="3"/>
        <v>1</v>
      </c>
      <c r="T220" s="7"/>
      <c r="U220" s="13" t="s">
        <v>31</v>
      </c>
    </row>
    <row r="221" spans="1:22" ht="15.75" customHeight="1" x14ac:dyDescent="0.25">
      <c r="A221" s="14" t="s">
        <v>508</v>
      </c>
      <c r="B221" s="15" t="s">
        <v>827</v>
      </c>
      <c r="C221" s="15" t="s">
        <v>828</v>
      </c>
      <c r="D221" s="16">
        <v>9</v>
      </c>
      <c r="E221" s="16">
        <v>0</v>
      </c>
      <c r="F221" s="16">
        <v>56</v>
      </c>
      <c r="G221" s="17" t="s">
        <v>59</v>
      </c>
      <c r="H221" s="6" t="s">
        <v>32</v>
      </c>
      <c r="I221" s="7">
        <f ca="1">IFERROR(__xludf.DUMMYFUNCTION("split(H221,"","")"),4)</f>
        <v>4</v>
      </c>
      <c r="J221" s="8"/>
      <c r="K221" s="8"/>
      <c r="L221" s="6">
        <f t="shared" ca="1" si="0"/>
        <v>0</v>
      </c>
      <c r="M221" s="9" t="s">
        <v>31</v>
      </c>
      <c r="N221" s="6">
        <f t="shared" si="1"/>
        <v>0</v>
      </c>
      <c r="O221" s="9" t="s">
        <v>54</v>
      </c>
      <c r="R221" s="6">
        <f t="shared" si="2"/>
        <v>1</v>
      </c>
      <c r="S221" s="6">
        <f t="shared" ca="1" si="3"/>
        <v>1</v>
      </c>
      <c r="T221" s="6" t="s">
        <v>447</v>
      </c>
      <c r="U221" s="13" t="s">
        <v>25</v>
      </c>
    </row>
    <row r="222" spans="1:22" ht="15.75" customHeight="1" x14ac:dyDescent="0.25">
      <c r="A222" s="14" t="s">
        <v>829</v>
      </c>
      <c r="B222" s="15" t="s">
        <v>830</v>
      </c>
      <c r="C222" s="15" t="s">
        <v>831</v>
      </c>
      <c r="D222" s="16">
        <v>4</v>
      </c>
      <c r="E222" s="16">
        <v>0</v>
      </c>
      <c r="F222" s="16">
        <v>11</v>
      </c>
      <c r="G222" s="17" t="s">
        <v>59</v>
      </c>
      <c r="H222" s="6" t="s">
        <v>32</v>
      </c>
      <c r="I222" s="7">
        <f ca="1">IFERROR(__xludf.DUMMYFUNCTION("split(H222,"","")"),4)</f>
        <v>4</v>
      </c>
      <c r="J222" s="8"/>
      <c r="K222" s="8"/>
      <c r="L222" s="6">
        <f t="shared" ca="1" si="0"/>
        <v>1</v>
      </c>
      <c r="M222" s="9" t="s">
        <v>32</v>
      </c>
      <c r="N222" s="6">
        <f t="shared" si="1"/>
        <v>1</v>
      </c>
      <c r="O222" s="9" t="s">
        <v>32</v>
      </c>
      <c r="R222" s="6">
        <f t="shared" si="2"/>
        <v>1</v>
      </c>
      <c r="S222" s="6">
        <f t="shared" ca="1" si="3"/>
        <v>3</v>
      </c>
      <c r="T222" s="6" t="s">
        <v>520</v>
      </c>
      <c r="U222" s="13" t="s">
        <v>25</v>
      </c>
    </row>
    <row r="223" spans="1:22" ht="15.75" customHeight="1" x14ac:dyDescent="0.25">
      <c r="A223" s="18" t="s">
        <v>548</v>
      </c>
      <c r="B223" s="19" t="s">
        <v>832</v>
      </c>
      <c r="C223" s="19" t="s">
        <v>833</v>
      </c>
      <c r="D223" s="20">
        <v>15</v>
      </c>
      <c r="E223" s="20">
        <v>9</v>
      </c>
      <c r="F223" s="20">
        <v>0</v>
      </c>
      <c r="G223" s="21" t="s">
        <v>59</v>
      </c>
      <c r="H223" s="6" t="s">
        <v>26</v>
      </c>
      <c r="I223" s="7">
        <f ca="1">IFERROR(__xludf.DUMMYFUNCTION("split(H223,"","")"),3)</f>
        <v>3</v>
      </c>
      <c r="J223" s="8"/>
      <c r="K223" s="8"/>
      <c r="L223" s="6">
        <f t="shared" ca="1" si="0"/>
        <v>0</v>
      </c>
      <c r="M223" s="9" t="s">
        <v>36</v>
      </c>
      <c r="N223" s="6">
        <f t="shared" si="1"/>
        <v>0</v>
      </c>
      <c r="O223" s="9" t="s">
        <v>26</v>
      </c>
      <c r="R223" s="6">
        <f t="shared" si="2"/>
        <v>0</v>
      </c>
      <c r="S223" s="6">
        <f t="shared" ca="1" si="3"/>
        <v>0</v>
      </c>
      <c r="T223" s="7"/>
      <c r="U223" s="13" t="s">
        <v>25</v>
      </c>
    </row>
    <row r="224" spans="1:22" ht="15.75" customHeight="1" x14ac:dyDescent="0.25">
      <c r="A224" s="18" t="s">
        <v>834</v>
      </c>
      <c r="B224" s="19" t="s">
        <v>835</v>
      </c>
      <c r="C224" s="19" t="s">
        <v>836</v>
      </c>
      <c r="D224" s="20">
        <v>2</v>
      </c>
      <c r="E224" s="20">
        <v>0</v>
      </c>
      <c r="F224" s="16">
        <v>10</v>
      </c>
      <c r="G224" s="17" t="s">
        <v>59</v>
      </c>
      <c r="H224" s="6" t="s">
        <v>59</v>
      </c>
      <c r="I224" s="7">
        <f ca="1">IFERROR(__xludf.DUMMYFUNCTION("split(H224,"","")"),1)</f>
        <v>1</v>
      </c>
      <c r="J224" s="8"/>
      <c r="K224" s="8"/>
      <c r="L224" s="6">
        <f t="shared" ca="1" si="0"/>
        <v>0</v>
      </c>
      <c r="M224" s="9" t="s">
        <v>59</v>
      </c>
      <c r="N224" s="6">
        <f t="shared" si="1"/>
        <v>0</v>
      </c>
      <c r="O224" s="9" t="s">
        <v>59</v>
      </c>
      <c r="R224" s="6">
        <f t="shared" si="2"/>
        <v>0</v>
      </c>
      <c r="S224" s="6">
        <f t="shared" ca="1" si="3"/>
        <v>0</v>
      </c>
      <c r="T224" s="6" t="s">
        <v>837</v>
      </c>
      <c r="U224" s="13" t="s">
        <v>25</v>
      </c>
      <c r="V224" s="6"/>
    </row>
    <row r="225" spans="1:22" ht="15.75" customHeight="1" x14ac:dyDescent="0.25">
      <c r="A225" s="14" t="s">
        <v>838</v>
      </c>
      <c r="B225" s="15" t="s">
        <v>839</v>
      </c>
      <c r="C225" s="15" t="s">
        <v>840</v>
      </c>
      <c r="D225" s="16">
        <v>8</v>
      </c>
      <c r="E225" s="16">
        <v>6</v>
      </c>
      <c r="F225" s="16">
        <v>0</v>
      </c>
      <c r="G225" s="17" t="s">
        <v>59</v>
      </c>
      <c r="H225" s="6" t="s">
        <v>73</v>
      </c>
      <c r="I225" s="7">
        <f ca="1">IFERROR(__xludf.DUMMYFUNCTION("split(H225,"","")"),7)</f>
        <v>7</v>
      </c>
      <c r="J225" s="8"/>
      <c r="K225" s="8"/>
      <c r="L225" s="6">
        <f t="shared" ca="1" si="0"/>
        <v>0</v>
      </c>
      <c r="M225" s="9" t="s">
        <v>74</v>
      </c>
      <c r="N225" s="6">
        <f t="shared" si="1"/>
        <v>0</v>
      </c>
      <c r="O225" s="9" t="s">
        <v>31</v>
      </c>
      <c r="R225" s="6">
        <f t="shared" si="2"/>
        <v>1</v>
      </c>
      <c r="S225" s="6">
        <f t="shared" ca="1" si="3"/>
        <v>1</v>
      </c>
      <c r="T225" s="6" t="s">
        <v>456</v>
      </c>
      <c r="U225" s="6" t="s">
        <v>609</v>
      </c>
    </row>
    <row r="226" spans="1:22" ht="15.75" customHeight="1" x14ac:dyDescent="0.25">
      <c r="A226" s="18" t="s">
        <v>841</v>
      </c>
      <c r="B226" s="19" t="s">
        <v>842</v>
      </c>
      <c r="C226" s="19" t="s">
        <v>843</v>
      </c>
      <c r="D226" s="20">
        <v>2</v>
      </c>
      <c r="E226" s="20">
        <v>0</v>
      </c>
      <c r="F226" s="20">
        <v>10</v>
      </c>
      <c r="G226" s="21" t="s">
        <v>59</v>
      </c>
      <c r="H226" s="6" t="s">
        <v>31</v>
      </c>
      <c r="I226" s="7">
        <f ca="1">IFERROR(__xludf.DUMMYFUNCTION("split(H226,"","")"),8)</f>
        <v>8</v>
      </c>
      <c r="J226" s="8"/>
      <c r="K226" s="8"/>
      <c r="L226" s="6">
        <f t="shared" ca="1" si="0"/>
        <v>0</v>
      </c>
      <c r="M226" s="9" t="s">
        <v>59</v>
      </c>
      <c r="N226" s="6">
        <f t="shared" si="1"/>
        <v>0</v>
      </c>
      <c r="O226" s="9" t="s">
        <v>74</v>
      </c>
      <c r="R226" s="6">
        <f t="shared" si="2"/>
        <v>1</v>
      </c>
      <c r="S226" s="6">
        <f t="shared" ca="1" si="3"/>
        <v>1</v>
      </c>
      <c r="T226" s="6" t="s">
        <v>63</v>
      </c>
      <c r="U226" s="13" t="s">
        <v>53</v>
      </c>
      <c r="V226" s="6"/>
    </row>
    <row r="227" spans="1:22" ht="15.75" customHeight="1" x14ac:dyDescent="0.25">
      <c r="A227" s="18" t="s">
        <v>844</v>
      </c>
      <c r="B227" s="19" t="s">
        <v>845</v>
      </c>
      <c r="C227" s="19" t="s">
        <v>846</v>
      </c>
      <c r="D227" s="20">
        <v>14</v>
      </c>
      <c r="E227" s="20">
        <v>8</v>
      </c>
      <c r="F227" s="20">
        <v>0</v>
      </c>
      <c r="G227" s="21" t="s">
        <v>59</v>
      </c>
      <c r="H227" s="6" t="s">
        <v>25</v>
      </c>
      <c r="I227" s="7">
        <f ca="1">IFERROR(__xludf.DUMMYFUNCTION("split(H227,"","")"),0)</f>
        <v>0</v>
      </c>
      <c r="J227" s="8"/>
      <c r="K227" s="8"/>
      <c r="L227" s="6">
        <f t="shared" ca="1" si="0"/>
        <v>0</v>
      </c>
      <c r="M227" s="9" t="s">
        <v>53</v>
      </c>
      <c r="N227" s="6">
        <f t="shared" si="1"/>
        <v>0</v>
      </c>
      <c r="O227" s="9" t="s">
        <v>159</v>
      </c>
      <c r="R227" s="6">
        <f t="shared" si="2"/>
        <v>0</v>
      </c>
      <c r="S227" s="6">
        <f t="shared" ca="1" si="3"/>
        <v>0</v>
      </c>
      <c r="T227" s="7"/>
      <c r="U227" s="13" t="s">
        <v>25</v>
      </c>
    </row>
    <row r="228" spans="1:22" ht="15.75" customHeight="1" x14ac:dyDescent="0.25">
      <c r="A228" s="14" t="s">
        <v>192</v>
      </c>
      <c r="B228" s="15" t="s">
        <v>847</v>
      </c>
      <c r="C228" s="15" t="s">
        <v>848</v>
      </c>
      <c r="D228" s="16">
        <v>3</v>
      </c>
      <c r="E228" s="16">
        <v>1</v>
      </c>
      <c r="F228" s="16">
        <v>14</v>
      </c>
      <c r="G228" s="17">
        <v>-1</v>
      </c>
      <c r="H228" s="6" t="s">
        <v>849</v>
      </c>
      <c r="I228" s="7">
        <f ca="1">IFERROR(__xludf.DUMMYFUNCTION("split(H228,"","")"),3)</f>
        <v>3</v>
      </c>
      <c r="J228" s="8">
        <f ca="1">IFERROR(__xludf.DUMMYFUNCTION("""COMPUTED_VALUE"""),16)</f>
        <v>16</v>
      </c>
      <c r="K228" s="8"/>
      <c r="L228" s="6">
        <f t="shared" ca="1" si="0"/>
        <v>1</v>
      </c>
      <c r="M228" s="9" t="s">
        <v>26</v>
      </c>
      <c r="N228" s="6">
        <f t="shared" si="1"/>
        <v>1</v>
      </c>
      <c r="O228" s="9" t="s">
        <v>26</v>
      </c>
      <c r="R228" s="6">
        <f t="shared" si="2"/>
        <v>1</v>
      </c>
      <c r="S228" s="6">
        <f t="shared" ca="1" si="3"/>
        <v>3</v>
      </c>
      <c r="T228" s="6" t="s">
        <v>520</v>
      </c>
      <c r="U228" s="6" t="s">
        <v>41</v>
      </c>
    </row>
    <row r="229" spans="1:22" ht="15.75" customHeight="1" x14ac:dyDescent="0.25">
      <c r="A229" s="18" t="s">
        <v>22</v>
      </c>
      <c r="B229" s="19" t="s">
        <v>850</v>
      </c>
      <c r="C229" s="19" t="s">
        <v>851</v>
      </c>
      <c r="D229" s="20">
        <v>3</v>
      </c>
      <c r="E229" s="20">
        <v>63</v>
      </c>
      <c r="F229" s="20">
        <v>908</v>
      </c>
      <c r="G229" s="17" t="s">
        <v>852</v>
      </c>
      <c r="H229" s="6" t="s">
        <v>26</v>
      </c>
      <c r="I229" s="7">
        <f ca="1">IFERROR(__xludf.DUMMYFUNCTION("split(H229,"","")"),3)</f>
        <v>3</v>
      </c>
      <c r="J229" s="8"/>
      <c r="K229" s="8"/>
      <c r="L229" s="6">
        <f t="shared" ca="1" si="0"/>
        <v>1</v>
      </c>
      <c r="M229" s="9" t="s">
        <v>26</v>
      </c>
      <c r="N229" s="6">
        <f t="shared" si="1"/>
        <v>1</v>
      </c>
      <c r="O229" s="9" t="s">
        <v>112</v>
      </c>
      <c r="R229" s="6">
        <f t="shared" si="2"/>
        <v>0</v>
      </c>
      <c r="S229" s="6">
        <f t="shared" ca="1" si="3"/>
        <v>2</v>
      </c>
      <c r="T229" s="6" t="s">
        <v>743</v>
      </c>
      <c r="U229" s="13" t="s">
        <v>25</v>
      </c>
    </row>
    <row r="230" spans="1:22" ht="15.75" customHeight="1" x14ac:dyDescent="0.25">
      <c r="A230" s="14" t="s">
        <v>853</v>
      </c>
      <c r="B230" s="15" t="s">
        <v>854</v>
      </c>
      <c r="C230" s="15" t="s">
        <v>855</v>
      </c>
      <c r="D230" s="16">
        <v>4</v>
      </c>
      <c r="E230" s="16">
        <v>106</v>
      </c>
      <c r="F230" s="16">
        <v>859</v>
      </c>
      <c r="G230" s="17" t="s">
        <v>852</v>
      </c>
      <c r="H230" s="6" t="s">
        <v>856</v>
      </c>
      <c r="I230" s="7">
        <f ca="1">IFERROR(__xludf.DUMMYFUNCTION("split(H230,"","")"),4)</f>
        <v>4</v>
      </c>
      <c r="J230" s="8">
        <f ca="1">IFERROR(__xludf.DUMMYFUNCTION("""COMPUTED_VALUE"""),1)</f>
        <v>1</v>
      </c>
      <c r="K230" s="8"/>
      <c r="L230" s="6">
        <f t="shared" ca="1" si="0"/>
        <v>1</v>
      </c>
      <c r="M230" s="9" t="s">
        <v>59</v>
      </c>
      <c r="N230" s="6">
        <f t="shared" si="1"/>
        <v>0</v>
      </c>
      <c r="O230" s="9" t="s">
        <v>32</v>
      </c>
      <c r="R230" s="6">
        <f t="shared" si="2"/>
        <v>1</v>
      </c>
      <c r="S230" s="6">
        <f t="shared" ca="1" si="3"/>
        <v>2</v>
      </c>
      <c r="T230" s="6" t="s">
        <v>520</v>
      </c>
      <c r="U230" s="6" t="s">
        <v>41</v>
      </c>
    </row>
    <row r="231" spans="1:22" ht="15.75" customHeight="1" x14ac:dyDescent="0.25">
      <c r="A231" s="14" t="s">
        <v>857</v>
      </c>
      <c r="B231" s="15" t="s">
        <v>858</v>
      </c>
      <c r="C231" s="15" t="s">
        <v>859</v>
      </c>
      <c r="D231" s="16">
        <v>3</v>
      </c>
      <c r="E231" s="16">
        <v>9</v>
      </c>
      <c r="F231" s="16">
        <v>0</v>
      </c>
      <c r="G231" s="22" t="s">
        <v>59</v>
      </c>
      <c r="H231" s="6" t="s">
        <v>32</v>
      </c>
      <c r="I231" s="7">
        <f ca="1">IFERROR(__xludf.DUMMYFUNCTION("split(H231,"","")"),4)</f>
        <v>4</v>
      </c>
      <c r="J231" s="8"/>
      <c r="K231" s="8"/>
      <c r="L231" s="6">
        <f t="shared" ca="1" si="0"/>
        <v>0</v>
      </c>
      <c r="M231" s="9" t="s">
        <v>32</v>
      </c>
      <c r="N231" s="6">
        <f t="shared" si="1"/>
        <v>0</v>
      </c>
      <c r="O231" s="9" t="s">
        <v>32</v>
      </c>
      <c r="R231" s="6">
        <f t="shared" si="2"/>
        <v>0</v>
      </c>
      <c r="S231" s="6">
        <f t="shared" ca="1" si="3"/>
        <v>0</v>
      </c>
      <c r="T231" s="6" t="s">
        <v>520</v>
      </c>
      <c r="U231" s="6" t="s">
        <v>860</v>
      </c>
    </row>
    <row r="232" spans="1:22" ht="15.75" customHeight="1" x14ac:dyDescent="0.25">
      <c r="A232" s="18" t="s">
        <v>205</v>
      </c>
      <c r="B232" s="19" t="s">
        <v>861</v>
      </c>
      <c r="C232" s="19" t="s">
        <v>862</v>
      </c>
      <c r="D232" s="20">
        <v>3</v>
      </c>
      <c r="E232" s="20">
        <v>0</v>
      </c>
      <c r="F232" s="20">
        <v>13</v>
      </c>
      <c r="G232" s="22" t="s">
        <v>59</v>
      </c>
      <c r="H232" s="6" t="s">
        <v>26</v>
      </c>
      <c r="I232" s="7">
        <f ca="1">IFERROR(__xludf.DUMMYFUNCTION("split(H232,"","")"),3)</f>
        <v>3</v>
      </c>
      <c r="J232" s="8"/>
      <c r="K232" s="8"/>
      <c r="L232" s="6">
        <f t="shared" ca="1" si="0"/>
        <v>1</v>
      </c>
      <c r="M232" s="9" t="s">
        <v>53</v>
      </c>
      <c r="N232" s="6">
        <f t="shared" si="1"/>
        <v>0</v>
      </c>
      <c r="O232" s="9" t="s">
        <v>26</v>
      </c>
      <c r="R232" s="6">
        <f t="shared" si="2"/>
        <v>1</v>
      </c>
      <c r="S232" s="6">
        <f t="shared" ca="1" si="3"/>
        <v>2</v>
      </c>
      <c r="T232" s="6" t="s">
        <v>520</v>
      </c>
      <c r="U232" s="6" t="s">
        <v>863</v>
      </c>
    </row>
    <row r="233" spans="1:22" ht="15.75" customHeight="1" x14ac:dyDescent="0.25">
      <c r="A233" s="14" t="s">
        <v>864</v>
      </c>
      <c r="B233" s="15" t="s">
        <v>865</v>
      </c>
      <c r="C233" s="15" t="s">
        <v>866</v>
      </c>
      <c r="D233" s="16">
        <v>3</v>
      </c>
      <c r="E233" s="16">
        <v>0</v>
      </c>
      <c r="F233" s="16">
        <v>12</v>
      </c>
      <c r="G233" s="22" t="s">
        <v>59</v>
      </c>
      <c r="H233" s="6" t="s">
        <v>867</v>
      </c>
      <c r="I233" s="7">
        <f ca="1">IFERROR(__xludf.DUMMYFUNCTION("split(H233,"","")"),10)</f>
        <v>10</v>
      </c>
      <c r="J233" s="8">
        <f ca="1">IFERROR(__xludf.DUMMYFUNCTION("""COMPUTED_VALUE"""),2)</f>
        <v>2</v>
      </c>
      <c r="K233" s="8"/>
      <c r="L233" s="6">
        <f t="shared" ca="1" si="0"/>
        <v>0</v>
      </c>
      <c r="M233" s="9" t="s">
        <v>26</v>
      </c>
      <c r="N233" s="6">
        <f t="shared" si="1"/>
        <v>1</v>
      </c>
      <c r="O233" s="9" t="s">
        <v>26</v>
      </c>
      <c r="R233" s="6">
        <f t="shared" si="2"/>
        <v>1</v>
      </c>
      <c r="S233" s="6">
        <f t="shared" ca="1" si="3"/>
        <v>2</v>
      </c>
      <c r="T233" s="6" t="s">
        <v>868</v>
      </c>
      <c r="U233" s="13" t="s">
        <v>25</v>
      </c>
    </row>
    <row r="234" spans="1:22" ht="15.75" customHeight="1" x14ac:dyDescent="0.25">
      <c r="A234" s="18" t="s">
        <v>869</v>
      </c>
      <c r="B234" s="19" t="s">
        <v>870</v>
      </c>
      <c r="C234" s="19" t="s">
        <v>871</v>
      </c>
      <c r="D234" s="20">
        <v>3</v>
      </c>
      <c r="E234" s="20">
        <v>9</v>
      </c>
      <c r="F234" s="20">
        <v>0</v>
      </c>
      <c r="G234" s="22" t="s">
        <v>59</v>
      </c>
      <c r="H234" s="6" t="s">
        <v>31</v>
      </c>
      <c r="I234" s="7">
        <f ca="1">IFERROR(__xludf.DUMMYFUNCTION("split(H234,"","")"),8)</f>
        <v>8</v>
      </c>
      <c r="J234" s="8"/>
      <c r="K234" s="8"/>
      <c r="L234" s="6">
        <f t="shared" ca="1" si="0"/>
        <v>0</v>
      </c>
      <c r="M234" s="9" t="s">
        <v>31</v>
      </c>
      <c r="N234" s="6">
        <f t="shared" si="1"/>
        <v>0</v>
      </c>
      <c r="O234" s="9" t="s">
        <v>32</v>
      </c>
      <c r="R234" s="6">
        <f t="shared" si="2"/>
        <v>0</v>
      </c>
      <c r="S234" s="6">
        <f t="shared" ca="1" si="3"/>
        <v>0</v>
      </c>
      <c r="T234" s="6" t="s">
        <v>63</v>
      </c>
      <c r="U234" s="13" t="s">
        <v>25</v>
      </c>
    </row>
    <row r="235" spans="1:22" ht="15.75" customHeight="1" x14ac:dyDescent="0.25">
      <c r="A235" s="14" t="s">
        <v>872</v>
      </c>
      <c r="B235" s="15" t="s">
        <v>873</v>
      </c>
      <c r="C235" s="15" t="s">
        <v>874</v>
      </c>
      <c r="D235" s="16">
        <v>3</v>
      </c>
      <c r="E235" s="16">
        <v>9</v>
      </c>
      <c r="F235" s="16">
        <v>0</v>
      </c>
      <c r="G235" s="22" t="s">
        <v>59</v>
      </c>
      <c r="H235" s="6" t="s">
        <v>31</v>
      </c>
      <c r="I235" s="7">
        <f ca="1">IFERROR(__xludf.DUMMYFUNCTION("split(H235,"","")"),8)</f>
        <v>8</v>
      </c>
      <c r="J235" s="8"/>
      <c r="K235" s="8"/>
      <c r="L235" s="6">
        <f t="shared" ca="1" si="0"/>
        <v>0</v>
      </c>
      <c r="M235" s="9" t="s">
        <v>53</v>
      </c>
      <c r="N235" s="6">
        <f t="shared" si="1"/>
        <v>0</v>
      </c>
      <c r="O235" s="9" t="s">
        <v>75</v>
      </c>
      <c r="R235" s="6">
        <f t="shared" si="2"/>
        <v>0</v>
      </c>
      <c r="S235" s="6">
        <f t="shared" ca="1" si="3"/>
        <v>0</v>
      </c>
      <c r="T235" s="6" t="s">
        <v>520</v>
      </c>
      <c r="U235" s="13" t="s">
        <v>25</v>
      </c>
    </row>
    <row r="236" spans="1:22" ht="15.75" customHeight="1" x14ac:dyDescent="0.25">
      <c r="A236" s="18" t="s">
        <v>205</v>
      </c>
      <c r="B236" s="19" t="s">
        <v>875</v>
      </c>
      <c r="C236" s="19" t="s">
        <v>876</v>
      </c>
      <c r="D236" s="20">
        <v>3</v>
      </c>
      <c r="E236" s="20">
        <v>9</v>
      </c>
      <c r="F236" s="20">
        <v>0</v>
      </c>
      <c r="G236" s="22" t="s">
        <v>59</v>
      </c>
      <c r="H236" s="6" t="s">
        <v>31</v>
      </c>
      <c r="I236" s="7">
        <f ca="1">IFERROR(__xludf.DUMMYFUNCTION("split(H236,"","")"),8)</f>
        <v>8</v>
      </c>
      <c r="J236" s="8"/>
      <c r="K236" s="8"/>
      <c r="L236" s="6">
        <f t="shared" ca="1" si="0"/>
        <v>0</v>
      </c>
      <c r="M236" s="9" t="s">
        <v>31</v>
      </c>
      <c r="N236" s="6">
        <f t="shared" si="1"/>
        <v>0</v>
      </c>
      <c r="O236" s="9" t="s">
        <v>64</v>
      </c>
      <c r="R236" s="6">
        <f t="shared" si="2"/>
        <v>0</v>
      </c>
      <c r="S236" s="6">
        <f t="shared" ca="1" si="3"/>
        <v>0</v>
      </c>
      <c r="T236" s="6" t="s">
        <v>520</v>
      </c>
      <c r="U236" s="6" t="s">
        <v>877</v>
      </c>
    </row>
    <row r="237" spans="1:22" ht="15.75" customHeight="1" x14ac:dyDescent="0.25">
      <c r="A237" s="14" t="s">
        <v>164</v>
      </c>
      <c r="B237" s="15" t="s">
        <v>878</v>
      </c>
      <c r="C237" s="15" t="s">
        <v>879</v>
      </c>
      <c r="D237" s="16">
        <v>3</v>
      </c>
      <c r="E237" s="16">
        <v>9</v>
      </c>
      <c r="F237" s="16">
        <v>0</v>
      </c>
      <c r="G237" s="22" t="s">
        <v>59</v>
      </c>
      <c r="H237" s="6" t="s">
        <v>54</v>
      </c>
      <c r="I237" s="7">
        <f ca="1">IFERROR(__xludf.DUMMYFUNCTION("split(H237,"","")"),9)</f>
        <v>9</v>
      </c>
      <c r="J237" s="8"/>
      <c r="K237" s="8"/>
      <c r="L237" s="6">
        <f t="shared" ca="1" si="0"/>
        <v>0</v>
      </c>
      <c r="M237" s="9" t="s">
        <v>74</v>
      </c>
      <c r="N237" s="6">
        <f t="shared" si="1"/>
        <v>0</v>
      </c>
      <c r="O237" s="9" t="s">
        <v>26</v>
      </c>
      <c r="R237" s="6">
        <f t="shared" si="2"/>
        <v>1</v>
      </c>
      <c r="S237" s="6">
        <f t="shared" ca="1" si="3"/>
        <v>1</v>
      </c>
      <c r="T237" s="6" t="s">
        <v>880</v>
      </c>
      <c r="U237" s="13" t="s">
        <v>25</v>
      </c>
    </row>
    <row r="238" spans="1:22" ht="15.75" customHeight="1" x14ac:dyDescent="0.25">
      <c r="A238" s="14" t="s">
        <v>881</v>
      </c>
      <c r="B238" s="15" t="s">
        <v>882</v>
      </c>
      <c r="C238" s="15" t="s">
        <v>883</v>
      </c>
      <c r="D238" s="16">
        <v>1</v>
      </c>
      <c r="E238" s="16">
        <v>0</v>
      </c>
      <c r="F238" s="16">
        <v>12</v>
      </c>
      <c r="G238" s="22" t="s">
        <v>59</v>
      </c>
      <c r="H238" s="6" t="s">
        <v>59</v>
      </c>
      <c r="I238" s="7">
        <f ca="1">IFERROR(__xludf.DUMMYFUNCTION("split(H238,"","")"),1)</f>
        <v>1</v>
      </c>
      <c r="J238" s="8"/>
      <c r="K238" s="8">
        <v>8</v>
      </c>
      <c r="L238" s="6">
        <f t="shared" ca="1" si="0"/>
        <v>1</v>
      </c>
      <c r="M238" s="9" t="s">
        <v>59</v>
      </c>
      <c r="N238" s="6">
        <f t="shared" si="1"/>
        <v>1</v>
      </c>
      <c r="O238" s="9" t="s">
        <v>59</v>
      </c>
      <c r="R238" s="6">
        <f t="shared" si="2"/>
        <v>1</v>
      </c>
      <c r="S238" s="6">
        <f t="shared" ca="1" si="3"/>
        <v>5</v>
      </c>
      <c r="T238" s="6" t="s">
        <v>884</v>
      </c>
      <c r="U238" s="13" t="s">
        <v>25</v>
      </c>
      <c r="V238" s="6"/>
    </row>
    <row r="239" spans="1:22" ht="12" customHeight="1" x14ac:dyDescent="0.2">
      <c r="D239" s="8">
        <f>COUNT(D2:D238)</f>
        <v>237</v>
      </c>
      <c r="G239" s="7"/>
      <c r="L239" s="7">
        <f ca="1">SUM(L2:L238)</f>
        <v>57</v>
      </c>
      <c r="N239" s="7">
        <f>SUM(N2:N238)</f>
        <v>61</v>
      </c>
      <c r="R239" s="7">
        <f>SUM(R2:R238)</f>
        <v>140</v>
      </c>
      <c r="S239" s="7"/>
      <c r="T239" s="7"/>
      <c r="U239" s="7"/>
    </row>
    <row r="240" spans="1:22" ht="15.75" customHeight="1" x14ac:dyDescent="0.2">
      <c r="C240" s="23">
        <v>1</v>
      </c>
      <c r="D240" s="23">
        <f>COUNTIF($D$2:D$238,1)</f>
        <v>15</v>
      </c>
      <c r="F240" s="23">
        <v>1</v>
      </c>
      <c r="G240" s="23">
        <f>COUNTIF($G$2:G$238,1)</f>
        <v>122</v>
      </c>
      <c r="H240" s="7"/>
      <c r="I240" s="23">
        <f ca="1">COUNTIF(I$2:I$238,1)</f>
        <v>8</v>
      </c>
      <c r="M240" s="23">
        <f>COUNTIF(M$2:M$238,1)</f>
        <v>25</v>
      </c>
      <c r="O240" s="23">
        <f>COUNTIF(O$2:O$238,1)</f>
        <v>12</v>
      </c>
      <c r="R240" s="7"/>
      <c r="S240" s="7"/>
      <c r="T240" s="7"/>
      <c r="U240" s="7"/>
    </row>
    <row r="241" spans="3:21" ht="15.75" customHeight="1" x14ac:dyDescent="0.2">
      <c r="C241" s="23">
        <v>2</v>
      </c>
      <c r="D241" s="23">
        <f>COUNTIF(D$2:D$238,2)</f>
        <v>15</v>
      </c>
      <c r="F241" s="23">
        <v>-1</v>
      </c>
      <c r="G241" s="23">
        <f>COUNTIF($G$2:G$238,-1)</f>
        <v>3</v>
      </c>
      <c r="H241" s="7"/>
      <c r="I241" s="23">
        <f ca="1">COUNTIF(I$2:I$238,2)</f>
        <v>3</v>
      </c>
      <c r="M241" s="23">
        <f>COUNTIF(M$2:M$238,2)</f>
        <v>14</v>
      </c>
      <c r="O241" s="23">
        <f>COUNTIF(O$2:O$238,2)</f>
        <v>17</v>
      </c>
      <c r="R241" s="7"/>
      <c r="S241" s="7"/>
      <c r="T241" s="7"/>
      <c r="U241" s="7"/>
    </row>
    <row r="242" spans="3:21" ht="15.75" customHeight="1" x14ac:dyDescent="0.2">
      <c r="C242" s="23">
        <v>3</v>
      </c>
      <c r="D242" s="23">
        <f>COUNTIF(D$2:D$238,3)</f>
        <v>15</v>
      </c>
      <c r="F242" s="24" t="s">
        <v>885</v>
      </c>
      <c r="G242" s="23">
        <f>COUNTIF($G$2:G$238,"&lt;0.3")</f>
        <v>78</v>
      </c>
      <c r="H242" s="7"/>
      <c r="I242" s="23">
        <f ca="1">COUNTIF(I$2:I$238,3)</f>
        <v>7</v>
      </c>
      <c r="M242" s="23">
        <f>COUNTIF(M$2:M$238,3)</f>
        <v>9</v>
      </c>
      <c r="O242" s="23">
        <f>COUNTIF(O$2:O$238,3)</f>
        <v>13</v>
      </c>
      <c r="R242" s="7"/>
      <c r="S242" s="7"/>
      <c r="T242" s="7"/>
      <c r="U242" s="7"/>
    </row>
    <row r="243" spans="3:21" ht="15.75" customHeight="1" x14ac:dyDescent="0.2">
      <c r="C243" s="23">
        <v>4</v>
      </c>
      <c r="D243" s="23">
        <f>COUNTIF(D$2:D$238,4)</f>
        <v>15</v>
      </c>
      <c r="F243" s="24" t="s">
        <v>886</v>
      </c>
      <c r="G243" s="23">
        <f>COUNTIF($G$2:G$238,"&gt;0.2")</f>
        <v>157</v>
      </c>
      <c r="H243" s="7"/>
      <c r="I243" s="23">
        <f ca="1">COUNTIF(I$2:I$238,4)</f>
        <v>15</v>
      </c>
      <c r="M243" s="23">
        <f>COUNTIF(M$2:M$238,4)</f>
        <v>6</v>
      </c>
      <c r="O243" s="23">
        <f>COUNTIF(O$2:O$238,4)</f>
        <v>20</v>
      </c>
      <c r="R243" s="7"/>
      <c r="S243" s="7"/>
      <c r="T243" s="7"/>
      <c r="U243" s="7"/>
    </row>
    <row r="244" spans="3:21" ht="15.75" customHeight="1" x14ac:dyDescent="0.2">
      <c r="C244" s="23">
        <v>5</v>
      </c>
      <c r="D244" s="23">
        <f>COUNTIF(D$2:D$238,5)</f>
        <v>15</v>
      </c>
      <c r="F244" s="24" t="s">
        <v>887</v>
      </c>
      <c r="G244" s="25">
        <f>G243-G240</f>
        <v>35</v>
      </c>
      <c r="H244" s="7"/>
      <c r="I244" s="23">
        <f ca="1">COUNTIF(I$2:I$238,5)</f>
        <v>6</v>
      </c>
      <c r="M244" s="23">
        <f>COUNTIF(M$2:M$238,5)</f>
        <v>13</v>
      </c>
      <c r="O244" s="23">
        <f>COUNTIF(O$2:O$238,5)</f>
        <v>17</v>
      </c>
      <c r="R244" s="7"/>
      <c r="S244" s="7"/>
      <c r="T244" s="7"/>
      <c r="U244" s="7"/>
    </row>
    <row r="245" spans="3:21" ht="15.75" customHeight="1" x14ac:dyDescent="0.2">
      <c r="C245" s="23">
        <v>6</v>
      </c>
      <c r="D245" s="23">
        <f>COUNTIF(D$2:D$238,6)</f>
        <v>15</v>
      </c>
      <c r="G245" s="25">
        <f>SUM(G244,G242,G241,G240)</f>
        <v>238</v>
      </c>
      <c r="H245" s="7"/>
      <c r="I245" s="23">
        <f ca="1">COUNTIF(I$2:I$238,6)</f>
        <v>5</v>
      </c>
      <c r="M245" s="23">
        <f>COUNTIF(M$2:M$238,6)</f>
        <v>9</v>
      </c>
      <c r="O245" s="23">
        <f>COUNTIF(O$2:O$238,6)</f>
        <v>17</v>
      </c>
      <c r="R245" s="7"/>
      <c r="S245" s="7"/>
      <c r="T245" s="7"/>
      <c r="U245" s="7"/>
    </row>
    <row r="246" spans="3:21" ht="15.75" customHeight="1" x14ac:dyDescent="0.2">
      <c r="C246" s="23">
        <v>7</v>
      </c>
      <c r="D246" s="23">
        <f>COUNTIF(D$2:D$238,7)</f>
        <v>15</v>
      </c>
      <c r="G246" s="7"/>
      <c r="H246" s="7"/>
      <c r="I246" s="23">
        <f ca="1">COUNTIF(I$2:I$238,7)</f>
        <v>8</v>
      </c>
      <c r="M246" s="23">
        <f>COUNTIF(M$2:M$238,7)</f>
        <v>5</v>
      </c>
      <c r="O246" s="23">
        <f>COUNTIF(O$2:O$238,7)</f>
        <v>14</v>
      </c>
      <c r="R246" s="7"/>
      <c r="S246" s="7"/>
      <c r="T246" s="7"/>
      <c r="U246" s="7"/>
    </row>
    <row r="247" spans="3:21" ht="15.75" customHeight="1" x14ac:dyDescent="0.2">
      <c r="C247" s="23">
        <v>8</v>
      </c>
      <c r="D247" s="23">
        <f>COUNTIF(D$2:D$238,8)</f>
        <v>15</v>
      </c>
      <c r="G247" s="7"/>
      <c r="H247" s="7"/>
      <c r="I247" s="23">
        <f ca="1">COUNTIF(I$2:I$238,8)</f>
        <v>32</v>
      </c>
      <c r="M247" s="23">
        <f>COUNTIF(M$2:M$238,8)</f>
        <v>36</v>
      </c>
      <c r="O247" s="23">
        <f>COUNTIF(O$2:O$238,8)</f>
        <v>13</v>
      </c>
      <c r="R247" s="7"/>
      <c r="S247" s="7"/>
      <c r="T247" s="7"/>
      <c r="U247" s="7"/>
    </row>
    <row r="248" spans="3:21" ht="15.75" customHeight="1" x14ac:dyDescent="0.2">
      <c r="C248" s="23">
        <v>9</v>
      </c>
      <c r="D248" s="23">
        <f>COUNTIF(D$2:D$238,9)</f>
        <v>15</v>
      </c>
      <c r="G248" s="7"/>
      <c r="H248" s="7"/>
      <c r="I248" s="23">
        <f ca="1">COUNTIF(I$2:I$238,9)</f>
        <v>9</v>
      </c>
      <c r="M248" s="23">
        <f>COUNTIF(M$2:M$238,9)</f>
        <v>7</v>
      </c>
      <c r="O248" s="23">
        <f>COUNTIF(O$2:O$238,9)</f>
        <v>17</v>
      </c>
      <c r="R248" s="7"/>
      <c r="S248" s="7"/>
      <c r="T248" s="7"/>
      <c r="U248" s="7"/>
    </row>
    <row r="249" spans="3:21" ht="15.75" customHeight="1" x14ac:dyDescent="0.2">
      <c r="C249" s="23">
        <v>10</v>
      </c>
      <c r="D249" s="23">
        <f>COUNTIF(D$2:D$238,10)</f>
        <v>15</v>
      </c>
      <c r="G249" s="7"/>
      <c r="H249" s="7"/>
      <c r="I249" s="23">
        <f ca="1">COUNTIF(I$2:I$238,10)</f>
        <v>14</v>
      </c>
      <c r="M249" s="23">
        <f>COUNTIF(M$2:M$238,10)</f>
        <v>7</v>
      </c>
      <c r="O249" s="23">
        <f>COUNTIF(O$2:O$238,10)</f>
        <v>14</v>
      </c>
      <c r="R249" s="7"/>
      <c r="S249" s="7"/>
      <c r="T249" s="7"/>
      <c r="U249" s="7"/>
    </row>
    <row r="250" spans="3:21" ht="15.75" customHeight="1" x14ac:dyDescent="0.2">
      <c r="C250" s="23">
        <v>11</v>
      </c>
      <c r="D250" s="23">
        <f>COUNTIF(D$2:D$238,11)</f>
        <v>15</v>
      </c>
      <c r="G250" s="7"/>
      <c r="H250" s="7"/>
      <c r="I250" s="23">
        <f ca="1">COUNTIF(I$2:I$238,11)</f>
        <v>5</v>
      </c>
      <c r="M250" s="23">
        <f>COUNTIF(M$2:M$238,11)</f>
        <v>8</v>
      </c>
      <c r="O250" s="23">
        <f>COUNTIF(O$2:O$238,11)</f>
        <v>18</v>
      </c>
      <c r="R250" s="7"/>
      <c r="S250" s="7"/>
      <c r="T250" s="7"/>
      <c r="U250" s="7"/>
    </row>
    <row r="251" spans="3:21" ht="15.75" customHeight="1" x14ac:dyDescent="0.2">
      <c r="C251" s="23">
        <v>12</v>
      </c>
      <c r="D251" s="23">
        <f>COUNTIF(D$2:D$238,12)</f>
        <v>15</v>
      </c>
      <c r="G251" s="7"/>
      <c r="H251" s="7"/>
      <c r="I251" s="23">
        <f ca="1">COUNTIF(I$2:I$238,12)</f>
        <v>5</v>
      </c>
      <c r="M251" s="23">
        <f>COUNTIF(M$2:M$238,12)</f>
        <v>4</v>
      </c>
      <c r="O251" s="23">
        <f>COUNTIF(O$2:O$238,12)</f>
        <v>10</v>
      </c>
      <c r="R251" s="7"/>
      <c r="S251" s="7"/>
      <c r="T251" s="7"/>
      <c r="U251" s="7"/>
    </row>
    <row r="252" spans="3:21" ht="15.75" customHeight="1" x14ac:dyDescent="0.2">
      <c r="C252" s="23">
        <v>13</v>
      </c>
      <c r="D252" s="23">
        <f>COUNTIF(D$2:D$238,13)</f>
        <v>14</v>
      </c>
      <c r="G252" s="7"/>
      <c r="H252" s="7"/>
      <c r="I252" s="23">
        <f ca="1">COUNTIF(I$2:I$238,13)</f>
        <v>11</v>
      </c>
      <c r="M252" s="23">
        <f>COUNTIF(M$2:M$238,13)</f>
        <v>10</v>
      </c>
      <c r="O252" s="23">
        <f>COUNTIF(O$2:O$238,13)</f>
        <v>13</v>
      </c>
      <c r="R252" s="7"/>
      <c r="S252" s="7"/>
      <c r="T252" s="7"/>
      <c r="U252" s="7"/>
    </row>
    <row r="253" spans="3:21" ht="15.75" customHeight="1" x14ac:dyDescent="0.2">
      <c r="C253" s="23">
        <v>14</v>
      </c>
      <c r="D253" s="23">
        <f>COUNTIF(D$2:D$238,14)</f>
        <v>15</v>
      </c>
      <c r="G253" s="7"/>
      <c r="H253" s="7"/>
      <c r="I253" s="23">
        <f ca="1">COUNTIF(I$2:I$238,14)</f>
        <v>8</v>
      </c>
      <c r="M253" s="23">
        <f>COUNTIF(M$2:M$238,14)</f>
        <v>10</v>
      </c>
      <c r="O253" s="23">
        <f>COUNTIF(O$2:O$238,14)</f>
        <v>12</v>
      </c>
      <c r="R253" s="7"/>
      <c r="S253" s="7"/>
      <c r="T253" s="7"/>
      <c r="U253" s="7"/>
    </row>
    <row r="254" spans="3:21" ht="15.75" customHeight="1" x14ac:dyDescent="0.2">
      <c r="C254" s="23">
        <v>15</v>
      </c>
      <c r="D254" s="23">
        <f>COUNTIF(D$2:D$238,15)</f>
        <v>15</v>
      </c>
      <c r="G254" s="7"/>
      <c r="H254" s="7"/>
      <c r="I254" s="23">
        <f ca="1">COUNTIF(I$2:I$238,15)</f>
        <v>3</v>
      </c>
      <c r="M254" s="23">
        <f>COUNTIF(M$2:M$238,15)</f>
        <v>8</v>
      </c>
      <c r="O254" s="23">
        <f>COUNTIF(O$2:O$238,15)</f>
        <v>16</v>
      </c>
      <c r="R254" s="7"/>
      <c r="S254" s="7"/>
      <c r="T254" s="7"/>
      <c r="U254" s="7"/>
    </row>
    <row r="255" spans="3:21" ht="15.75" customHeight="1" x14ac:dyDescent="0.2">
      <c r="C255" s="23">
        <v>16</v>
      </c>
      <c r="D255" s="23">
        <f>COUNTIF(D$2:D$238,16)</f>
        <v>13</v>
      </c>
      <c r="G255" s="7"/>
      <c r="H255" s="7"/>
      <c r="I255" s="23">
        <f ca="1">COUNTIF(I$2:I$238,16)</f>
        <v>21</v>
      </c>
      <c r="M255" s="23">
        <f>COUNTIF(M$2:M$238,16)</f>
        <v>27</v>
      </c>
      <c r="O255" s="23">
        <f>COUNTIF(O$2:O$238,16)</f>
        <v>14</v>
      </c>
      <c r="R255" s="7"/>
      <c r="S255" s="7"/>
      <c r="T255" s="7"/>
      <c r="U255" s="7"/>
    </row>
    <row r="256" spans="3:21" ht="15.75" customHeight="1" x14ac:dyDescent="0.2">
      <c r="C256" s="23">
        <v>17</v>
      </c>
      <c r="D256" s="23">
        <f>COUNTIF(D$2:D$238,17)</f>
        <v>0</v>
      </c>
      <c r="G256" s="7"/>
      <c r="H256" s="7"/>
      <c r="I256" s="23">
        <f ca="1">COUNTIF(I$2:I$238,17)</f>
        <v>0</v>
      </c>
      <c r="M256" s="23">
        <f>COUNTIF(M$2:M$238,17)</f>
        <v>39</v>
      </c>
      <c r="O256" s="23">
        <f>COUNTIF(O$2:O$238,17)</f>
        <v>0</v>
      </c>
      <c r="R256" s="7"/>
      <c r="S256" s="7"/>
      <c r="T256" s="7"/>
      <c r="U256" s="7"/>
    </row>
    <row r="257" spans="7:21" ht="15.75" customHeight="1" x14ac:dyDescent="0.2">
      <c r="G257" s="7"/>
      <c r="H257" s="7"/>
      <c r="I257" s="7"/>
      <c r="R257" s="7"/>
      <c r="S257" s="7"/>
      <c r="T257" s="7"/>
      <c r="U257" s="7"/>
    </row>
    <row r="258" spans="7:21" ht="15.75" customHeight="1" x14ac:dyDescent="0.2">
      <c r="G258" s="7"/>
      <c r="H258" s="7"/>
      <c r="I258" s="7"/>
      <c r="R258" s="7"/>
      <c r="S258" s="7"/>
      <c r="T258" s="7"/>
      <c r="U258" s="7"/>
    </row>
    <row r="259" spans="7:21" ht="15.75" customHeight="1" x14ac:dyDescent="0.2">
      <c r="G259" s="7"/>
      <c r="H259" s="7"/>
      <c r="I259" s="7"/>
      <c r="R259" s="7"/>
      <c r="S259" s="7"/>
      <c r="T259" s="7"/>
      <c r="U259" s="7"/>
    </row>
    <row r="260" spans="7:21" ht="15.75" customHeight="1" x14ac:dyDescent="0.2">
      <c r="G260" s="7"/>
      <c r="H260" s="7"/>
      <c r="I260" s="7"/>
      <c r="R260" s="7"/>
      <c r="S260" s="7"/>
      <c r="T260" s="7"/>
      <c r="U260" s="7"/>
    </row>
    <row r="261" spans="7:21" ht="15.75" customHeight="1" x14ac:dyDescent="0.2">
      <c r="G261" s="7"/>
      <c r="H261" s="7"/>
      <c r="I261" s="7"/>
      <c r="R261" s="7"/>
      <c r="S261" s="7"/>
      <c r="T261" s="7"/>
      <c r="U261" s="7"/>
    </row>
    <row r="262" spans="7:21" ht="15.75" customHeight="1" x14ac:dyDescent="0.2">
      <c r="G262" s="7"/>
      <c r="H262" s="7"/>
      <c r="I262" s="7"/>
      <c r="R262" s="7"/>
      <c r="S262" s="7"/>
      <c r="T262" s="7"/>
      <c r="U262" s="7"/>
    </row>
    <row r="263" spans="7:21" ht="15.75" customHeight="1" x14ac:dyDescent="0.2">
      <c r="G263" s="7"/>
      <c r="H263" s="7"/>
      <c r="I263" s="7"/>
      <c r="R263" s="7"/>
      <c r="S263" s="7"/>
      <c r="T263" s="7"/>
      <c r="U263" s="7"/>
    </row>
    <row r="264" spans="7:21" ht="15.75" customHeight="1" x14ac:dyDescent="0.2">
      <c r="G264" s="7"/>
      <c r="H264" s="7"/>
      <c r="I264" s="7"/>
      <c r="R264" s="7"/>
      <c r="S264" s="7"/>
      <c r="T264" s="7"/>
      <c r="U264" s="7"/>
    </row>
    <row r="265" spans="7:21" ht="15.75" customHeight="1" x14ac:dyDescent="0.2">
      <c r="G265" s="7"/>
      <c r="H265" s="7"/>
      <c r="I265" s="7"/>
      <c r="R265" s="7"/>
      <c r="S265" s="7"/>
      <c r="T265" s="7"/>
      <c r="U265" s="7"/>
    </row>
    <row r="266" spans="7:21" ht="15.75" customHeight="1" x14ac:dyDescent="0.2">
      <c r="G266" s="7"/>
      <c r="H266" s="7"/>
      <c r="I266" s="7"/>
      <c r="R266" s="7"/>
      <c r="S266" s="7"/>
      <c r="T266" s="7"/>
      <c r="U266" s="7"/>
    </row>
    <row r="267" spans="7:21" ht="15.75" customHeight="1" x14ac:dyDescent="0.2">
      <c r="G267" s="7"/>
      <c r="H267" s="7"/>
      <c r="I267" s="7"/>
      <c r="R267" s="7"/>
      <c r="S267" s="7"/>
      <c r="T267" s="7"/>
      <c r="U267" s="7"/>
    </row>
    <row r="268" spans="7:21" ht="15.75" customHeight="1" x14ac:dyDescent="0.2">
      <c r="G268" s="7"/>
      <c r="H268" s="7"/>
      <c r="I268" s="7"/>
      <c r="R268" s="7"/>
      <c r="S268" s="7"/>
      <c r="T268" s="7"/>
      <c r="U268" s="7"/>
    </row>
    <row r="269" spans="7:21" ht="15.75" customHeight="1" x14ac:dyDescent="0.2">
      <c r="G269" s="7"/>
      <c r="H269" s="7"/>
      <c r="I269" s="7"/>
      <c r="R269" s="7"/>
      <c r="S269" s="7"/>
      <c r="T269" s="7"/>
      <c r="U269" s="7"/>
    </row>
    <row r="270" spans="7:21" ht="15.75" customHeight="1" x14ac:dyDescent="0.2">
      <c r="G270" s="7"/>
      <c r="H270" s="7"/>
      <c r="I270" s="7"/>
      <c r="R270" s="7"/>
      <c r="S270" s="7"/>
      <c r="T270" s="7"/>
      <c r="U270" s="7"/>
    </row>
    <row r="271" spans="7:21" ht="15.75" customHeight="1" x14ac:dyDescent="0.2">
      <c r="G271" s="7"/>
      <c r="H271" s="7"/>
      <c r="I271" s="7"/>
      <c r="R271" s="7"/>
      <c r="S271" s="7"/>
      <c r="T271" s="7"/>
      <c r="U271" s="7"/>
    </row>
    <row r="272" spans="7:21" ht="15.75" customHeight="1" x14ac:dyDescent="0.2">
      <c r="G272" s="7"/>
      <c r="H272" s="7"/>
      <c r="I272" s="7"/>
      <c r="R272" s="7"/>
      <c r="S272" s="7"/>
      <c r="T272" s="7"/>
      <c r="U272" s="7"/>
    </row>
    <row r="273" spans="7:21" ht="15.75" customHeight="1" x14ac:dyDescent="0.2">
      <c r="G273" s="7"/>
      <c r="H273" s="7"/>
      <c r="I273" s="7"/>
      <c r="R273" s="7"/>
      <c r="S273" s="7"/>
      <c r="T273" s="7"/>
      <c r="U273" s="7"/>
    </row>
    <row r="274" spans="7:21" ht="15.75" customHeight="1" x14ac:dyDescent="0.2">
      <c r="G274" s="7"/>
      <c r="H274" s="7"/>
      <c r="I274" s="7"/>
      <c r="R274" s="7"/>
      <c r="S274" s="7"/>
      <c r="T274" s="7"/>
      <c r="U274" s="7"/>
    </row>
    <row r="275" spans="7:21" ht="15.75" customHeight="1" x14ac:dyDescent="0.2">
      <c r="G275" s="7"/>
      <c r="H275" s="7"/>
      <c r="I275" s="7"/>
      <c r="R275" s="7"/>
      <c r="S275" s="7"/>
      <c r="T275" s="7"/>
      <c r="U275" s="7"/>
    </row>
    <row r="276" spans="7:21" ht="15.75" customHeight="1" x14ac:dyDescent="0.2">
      <c r="G276" s="7"/>
      <c r="H276" s="7"/>
      <c r="I276" s="7"/>
      <c r="R276" s="7"/>
      <c r="S276" s="7"/>
      <c r="T276" s="7"/>
      <c r="U276" s="7"/>
    </row>
    <row r="277" spans="7:21" ht="15.75" customHeight="1" x14ac:dyDescent="0.2">
      <c r="G277" s="7"/>
      <c r="H277" s="7"/>
      <c r="I277" s="7"/>
      <c r="R277" s="7"/>
      <c r="S277" s="7"/>
      <c r="T277" s="7"/>
      <c r="U277" s="7"/>
    </row>
    <row r="278" spans="7:21" ht="15.75" customHeight="1" x14ac:dyDescent="0.2">
      <c r="G278" s="7"/>
      <c r="H278" s="7"/>
      <c r="I278" s="7"/>
      <c r="R278" s="7"/>
      <c r="S278" s="7"/>
      <c r="T278" s="7"/>
      <c r="U278" s="7"/>
    </row>
    <row r="279" spans="7:21" ht="15.75" customHeight="1" x14ac:dyDescent="0.2">
      <c r="G279" s="7"/>
      <c r="H279" s="7"/>
      <c r="I279" s="7"/>
      <c r="R279" s="7"/>
      <c r="S279" s="7"/>
      <c r="T279" s="7"/>
      <c r="U279" s="7"/>
    </row>
    <row r="280" spans="7:21" ht="15.75" customHeight="1" x14ac:dyDescent="0.2">
      <c r="G280" s="7"/>
      <c r="H280" s="7"/>
      <c r="I280" s="7"/>
      <c r="R280" s="7"/>
      <c r="S280" s="7"/>
      <c r="T280" s="7"/>
      <c r="U280" s="7"/>
    </row>
    <row r="281" spans="7:21" ht="15.75" customHeight="1" x14ac:dyDescent="0.2">
      <c r="G281" s="7"/>
      <c r="H281" s="7"/>
      <c r="I281" s="7"/>
      <c r="R281" s="7"/>
      <c r="S281" s="7"/>
      <c r="T281" s="7"/>
      <c r="U281" s="7"/>
    </row>
    <row r="282" spans="7:21" ht="15.75" customHeight="1" x14ac:dyDescent="0.2">
      <c r="G282" s="7"/>
      <c r="H282" s="7"/>
      <c r="I282" s="7"/>
      <c r="R282" s="7"/>
      <c r="S282" s="7"/>
      <c r="T282" s="7"/>
      <c r="U282" s="7"/>
    </row>
    <row r="283" spans="7:21" ht="15.75" customHeight="1" x14ac:dyDescent="0.2">
      <c r="G283" s="7"/>
      <c r="H283" s="7"/>
      <c r="I283" s="7"/>
      <c r="R283" s="7"/>
      <c r="S283" s="7"/>
      <c r="T283" s="7"/>
      <c r="U283" s="7"/>
    </row>
    <row r="284" spans="7:21" ht="15.75" customHeight="1" x14ac:dyDescent="0.2">
      <c r="G284" s="7"/>
      <c r="H284" s="7"/>
      <c r="I284" s="7"/>
      <c r="R284" s="7"/>
      <c r="S284" s="7"/>
      <c r="T284" s="7"/>
      <c r="U284" s="7"/>
    </row>
    <row r="285" spans="7:21" ht="15.75" customHeight="1" x14ac:dyDescent="0.2">
      <c r="G285" s="7"/>
      <c r="H285" s="7"/>
      <c r="I285" s="7"/>
      <c r="R285" s="7"/>
      <c r="S285" s="7"/>
      <c r="T285" s="7"/>
      <c r="U285" s="7"/>
    </row>
    <row r="286" spans="7:21" ht="15.75" customHeight="1" x14ac:dyDescent="0.2">
      <c r="G286" s="7"/>
      <c r="H286" s="7"/>
      <c r="I286" s="7"/>
      <c r="R286" s="7"/>
      <c r="S286" s="7"/>
      <c r="T286" s="7"/>
      <c r="U286" s="7"/>
    </row>
    <row r="287" spans="7:21" ht="15.75" customHeight="1" x14ac:dyDescent="0.2">
      <c r="G287" s="7"/>
      <c r="H287" s="7"/>
      <c r="I287" s="7"/>
      <c r="R287" s="7"/>
      <c r="S287" s="7"/>
      <c r="T287" s="7"/>
      <c r="U287" s="7"/>
    </row>
    <row r="288" spans="7:21" ht="15.75" customHeight="1" x14ac:dyDescent="0.2">
      <c r="G288" s="7"/>
      <c r="H288" s="7"/>
      <c r="I288" s="7"/>
      <c r="R288" s="7"/>
      <c r="S288" s="7"/>
      <c r="T288" s="7"/>
      <c r="U288" s="7"/>
    </row>
    <row r="289" spans="7:21" ht="15.75" customHeight="1" x14ac:dyDescent="0.2">
      <c r="G289" s="7"/>
      <c r="H289" s="7"/>
      <c r="I289" s="7"/>
      <c r="R289" s="7"/>
      <c r="S289" s="7"/>
      <c r="T289" s="7"/>
      <c r="U289" s="7"/>
    </row>
    <row r="290" spans="7:21" ht="15.75" customHeight="1" x14ac:dyDescent="0.2">
      <c r="G290" s="7"/>
      <c r="H290" s="7"/>
      <c r="I290" s="7"/>
      <c r="R290" s="7"/>
      <c r="S290" s="7"/>
      <c r="T290" s="7"/>
      <c r="U290" s="7"/>
    </row>
    <row r="291" spans="7:21" ht="15.75" customHeight="1" x14ac:dyDescent="0.2">
      <c r="G291" s="7"/>
      <c r="H291" s="7"/>
      <c r="I291" s="7"/>
      <c r="R291" s="7"/>
      <c r="S291" s="7"/>
      <c r="T291" s="7"/>
      <c r="U291" s="7"/>
    </row>
    <row r="292" spans="7:21" ht="15.75" customHeight="1" x14ac:dyDescent="0.2">
      <c r="G292" s="7"/>
      <c r="H292" s="7"/>
      <c r="I292" s="7"/>
      <c r="R292" s="7"/>
      <c r="S292" s="7"/>
      <c r="T292" s="7"/>
      <c r="U292" s="7"/>
    </row>
    <row r="293" spans="7:21" ht="15.75" customHeight="1" x14ac:dyDescent="0.2">
      <c r="G293" s="7"/>
      <c r="H293" s="7"/>
      <c r="I293" s="7"/>
      <c r="R293" s="7"/>
      <c r="S293" s="7"/>
      <c r="T293" s="7"/>
      <c r="U293" s="7"/>
    </row>
    <row r="294" spans="7:21" ht="15.75" customHeight="1" x14ac:dyDescent="0.2">
      <c r="G294" s="7"/>
      <c r="H294" s="7"/>
      <c r="I294" s="7"/>
      <c r="R294" s="7"/>
      <c r="S294" s="7"/>
      <c r="T294" s="7"/>
      <c r="U294" s="7"/>
    </row>
    <row r="295" spans="7:21" ht="15.75" customHeight="1" x14ac:dyDescent="0.2">
      <c r="G295" s="7"/>
      <c r="H295" s="7"/>
      <c r="I295" s="7"/>
      <c r="R295" s="7"/>
      <c r="S295" s="7"/>
      <c r="T295" s="7"/>
      <c r="U295" s="7"/>
    </row>
    <row r="296" spans="7:21" ht="15.75" customHeight="1" x14ac:dyDescent="0.2">
      <c r="G296" s="7"/>
      <c r="H296" s="7"/>
      <c r="I296" s="7"/>
      <c r="R296" s="7"/>
      <c r="S296" s="7"/>
      <c r="T296" s="7"/>
      <c r="U296" s="7"/>
    </row>
    <row r="297" spans="7:21" ht="15.75" customHeight="1" x14ac:dyDescent="0.2">
      <c r="G297" s="7"/>
      <c r="H297" s="7"/>
      <c r="I297" s="7"/>
      <c r="R297" s="7"/>
      <c r="S297" s="7"/>
      <c r="T297" s="7"/>
      <c r="U297" s="7"/>
    </row>
    <row r="298" spans="7:21" ht="15.75" customHeight="1" x14ac:dyDescent="0.2">
      <c r="G298" s="7"/>
      <c r="H298" s="7"/>
      <c r="I298" s="7"/>
      <c r="R298" s="7"/>
      <c r="S298" s="7"/>
      <c r="T298" s="7"/>
      <c r="U298" s="7"/>
    </row>
    <row r="299" spans="7:21" ht="15.75" customHeight="1" x14ac:dyDescent="0.2">
      <c r="G299" s="7"/>
      <c r="H299" s="7"/>
      <c r="I299" s="7"/>
      <c r="R299" s="7"/>
      <c r="S299" s="7"/>
      <c r="T299" s="7"/>
      <c r="U299" s="7"/>
    </row>
    <row r="300" spans="7:21" ht="15.75" customHeight="1" x14ac:dyDescent="0.2">
      <c r="G300" s="7"/>
      <c r="H300" s="7"/>
      <c r="I300" s="7"/>
      <c r="R300" s="7"/>
      <c r="S300" s="7"/>
      <c r="T300" s="7"/>
      <c r="U300" s="7"/>
    </row>
    <row r="301" spans="7:21" ht="15.75" customHeight="1" x14ac:dyDescent="0.2">
      <c r="G301" s="7"/>
      <c r="H301" s="7"/>
      <c r="I301" s="7"/>
      <c r="R301" s="7"/>
      <c r="S301" s="7"/>
      <c r="T301" s="7"/>
      <c r="U301" s="7"/>
    </row>
    <row r="302" spans="7:21" ht="15.75" customHeight="1" x14ac:dyDescent="0.2">
      <c r="G302" s="7"/>
      <c r="H302" s="7"/>
      <c r="I302" s="7"/>
      <c r="R302" s="7"/>
      <c r="S302" s="7"/>
      <c r="T302" s="7"/>
      <c r="U302" s="7"/>
    </row>
    <row r="303" spans="7:21" ht="15.75" customHeight="1" x14ac:dyDescent="0.2">
      <c r="G303" s="7"/>
      <c r="H303" s="7"/>
      <c r="I303" s="7"/>
      <c r="R303" s="7"/>
      <c r="S303" s="7"/>
      <c r="T303" s="7"/>
      <c r="U303" s="7"/>
    </row>
    <row r="304" spans="7:21" ht="15.75" customHeight="1" x14ac:dyDescent="0.2">
      <c r="G304" s="7"/>
      <c r="H304" s="7"/>
      <c r="I304" s="7"/>
      <c r="R304" s="7"/>
      <c r="S304" s="7"/>
      <c r="T304" s="7"/>
      <c r="U304" s="7"/>
    </row>
    <row r="305" spans="7:21" ht="15.75" customHeight="1" x14ac:dyDescent="0.2">
      <c r="G305" s="7"/>
      <c r="H305" s="7"/>
      <c r="I305" s="7"/>
      <c r="R305" s="7"/>
      <c r="S305" s="7"/>
      <c r="T305" s="7"/>
      <c r="U305" s="7"/>
    </row>
    <row r="306" spans="7:21" ht="15.75" customHeight="1" x14ac:dyDescent="0.2">
      <c r="G306" s="7"/>
      <c r="H306" s="7"/>
      <c r="I306" s="7"/>
      <c r="R306" s="7"/>
      <c r="S306" s="7"/>
      <c r="T306" s="7"/>
      <c r="U306" s="7"/>
    </row>
    <row r="307" spans="7:21" ht="15.75" customHeight="1" x14ac:dyDescent="0.2">
      <c r="G307" s="7"/>
      <c r="H307" s="7"/>
      <c r="I307" s="7"/>
      <c r="R307" s="7"/>
      <c r="S307" s="7"/>
      <c r="T307" s="7"/>
      <c r="U307" s="7"/>
    </row>
    <row r="308" spans="7:21" ht="15.75" customHeight="1" x14ac:dyDescent="0.2">
      <c r="G308" s="7"/>
      <c r="H308" s="7"/>
      <c r="I308" s="7"/>
      <c r="R308" s="7"/>
      <c r="S308" s="7"/>
      <c r="T308" s="7"/>
      <c r="U308" s="7"/>
    </row>
    <row r="309" spans="7:21" ht="15.75" customHeight="1" x14ac:dyDescent="0.2">
      <c r="G309" s="7"/>
      <c r="H309" s="7"/>
      <c r="I309" s="7"/>
      <c r="R309" s="7"/>
      <c r="S309" s="7"/>
      <c r="T309" s="7"/>
      <c r="U309" s="7"/>
    </row>
    <row r="310" spans="7:21" ht="15.75" customHeight="1" x14ac:dyDescent="0.2">
      <c r="G310" s="7"/>
      <c r="H310" s="7"/>
      <c r="I310" s="7"/>
      <c r="R310" s="7"/>
      <c r="S310" s="7"/>
      <c r="T310" s="7"/>
      <c r="U310" s="7"/>
    </row>
    <row r="311" spans="7:21" ht="15.75" customHeight="1" x14ac:dyDescent="0.2">
      <c r="G311" s="7"/>
      <c r="H311" s="7"/>
      <c r="I311" s="7"/>
      <c r="R311" s="7"/>
      <c r="S311" s="7"/>
      <c r="T311" s="7"/>
      <c r="U311" s="7"/>
    </row>
    <row r="312" spans="7:21" ht="15.75" customHeight="1" x14ac:dyDescent="0.2">
      <c r="G312" s="7"/>
      <c r="H312" s="7"/>
      <c r="I312" s="7"/>
      <c r="R312" s="7"/>
      <c r="S312" s="7"/>
      <c r="T312" s="7"/>
      <c r="U312" s="7"/>
    </row>
    <row r="313" spans="7:21" ht="15.75" customHeight="1" x14ac:dyDescent="0.2">
      <c r="G313" s="7"/>
      <c r="H313" s="7"/>
      <c r="I313" s="7"/>
      <c r="R313" s="7"/>
      <c r="S313" s="7"/>
      <c r="T313" s="7"/>
      <c r="U313" s="7"/>
    </row>
    <row r="314" spans="7:21" ht="15.75" customHeight="1" x14ac:dyDescent="0.2">
      <c r="G314" s="7"/>
      <c r="H314" s="7"/>
      <c r="I314" s="7"/>
      <c r="R314" s="7"/>
      <c r="S314" s="7"/>
      <c r="T314" s="7"/>
      <c r="U314" s="7"/>
    </row>
    <row r="315" spans="7:21" ht="15.75" customHeight="1" x14ac:dyDescent="0.2">
      <c r="G315" s="7"/>
      <c r="H315" s="7"/>
      <c r="I315" s="7"/>
      <c r="R315" s="7"/>
      <c r="S315" s="7"/>
      <c r="T315" s="7"/>
      <c r="U315" s="7"/>
    </row>
    <row r="316" spans="7:21" ht="15.75" customHeight="1" x14ac:dyDescent="0.2">
      <c r="G316" s="7"/>
      <c r="H316" s="7"/>
      <c r="I316" s="7"/>
      <c r="R316" s="7"/>
      <c r="S316" s="7"/>
      <c r="T316" s="7"/>
      <c r="U316" s="7"/>
    </row>
    <row r="317" spans="7:21" ht="15.75" customHeight="1" x14ac:dyDescent="0.2">
      <c r="G317" s="7"/>
      <c r="H317" s="7"/>
      <c r="I317" s="7"/>
      <c r="R317" s="7"/>
      <c r="S317" s="7"/>
      <c r="T317" s="7"/>
      <c r="U317" s="7"/>
    </row>
    <row r="318" spans="7:21" ht="15.75" customHeight="1" x14ac:dyDescent="0.2">
      <c r="G318" s="7"/>
      <c r="H318" s="7"/>
      <c r="I318" s="7"/>
      <c r="R318" s="7"/>
      <c r="S318" s="7"/>
      <c r="T318" s="7"/>
      <c r="U318" s="7"/>
    </row>
    <row r="319" spans="7:21" ht="15.75" customHeight="1" x14ac:dyDescent="0.2">
      <c r="G319" s="7"/>
      <c r="H319" s="7"/>
      <c r="I319" s="7"/>
      <c r="R319" s="7"/>
      <c r="S319" s="7"/>
      <c r="T319" s="7"/>
      <c r="U319" s="7"/>
    </row>
    <row r="320" spans="7:21" ht="15.75" customHeight="1" x14ac:dyDescent="0.2">
      <c r="G320" s="7"/>
      <c r="H320" s="7"/>
      <c r="I320" s="7"/>
      <c r="R320" s="7"/>
      <c r="S320" s="7"/>
      <c r="T320" s="7"/>
      <c r="U320" s="7"/>
    </row>
    <row r="321" spans="7:21" ht="15.75" customHeight="1" x14ac:dyDescent="0.2">
      <c r="G321" s="7"/>
      <c r="H321" s="7"/>
      <c r="I321" s="7"/>
      <c r="R321" s="7"/>
      <c r="S321" s="7"/>
      <c r="T321" s="7"/>
      <c r="U321" s="7"/>
    </row>
    <row r="322" spans="7:21" ht="15.75" customHeight="1" x14ac:dyDescent="0.2">
      <c r="G322" s="7"/>
      <c r="H322" s="7"/>
      <c r="I322" s="7"/>
      <c r="R322" s="7"/>
      <c r="S322" s="7"/>
      <c r="T322" s="7"/>
      <c r="U322" s="7"/>
    </row>
    <row r="323" spans="7:21" ht="15.75" customHeight="1" x14ac:dyDescent="0.2">
      <c r="G323" s="7"/>
      <c r="H323" s="7"/>
      <c r="I323" s="7"/>
      <c r="R323" s="7"/>
      <c r="S323" s="7"/>
      <c r="T323" s="7"/>
      <c r="U323" s="7"/>
    </row>
    <row r="324" spans="7:21" ht="15.75" customHeight="1" x14ac:dyDescent="0.2">
      <c r="G324" s="7"/>
      <c r="H324" s="7"/>
      <c r="I324" s="7"/>
      <c r="R324" s="7"/>
      <c r="S324" s="7"/>
      <c r="T324" s="7"/>
      <c r="U324" s="7"/>
    </row>
    <row r="325" spans="7:21" ht="15.75" customHeight="1" x14ac:dyDescent="0.2">
      <c r="G325" s="7"/>
      <c r="H325" s="7"/>
      <c r="I325" s="7"/>
      <c r="R325" s="7"/>
      <c r="S325" s="7"/>
      <c r="T325" s="7"/>
      <c r="U325" s="7"/>
    </row>
    <row r="326" spans="7:21" ht="15.75" customHeight="1" x14ac:dyDescent="0.2">
      <c r="G326" s="7"/>
      <c r="H326" s="7"/>
      <c r="I326" s="7"/>
      <c r="R326" s="7"/>
      <c r="S326" s="7"/>
      <c r="T326" s="7"/>
      <c r="U326" s="7"/>
    </row>
    <row r="327" spans="7:21" ht="15.75" customHeight="1" x14ac:dyDescent="0.2">
      <c r="G327" s="7"/>
      <c r="H327" s="7"/>
      <c r="I327" s="7"/>
      <c r="R327" s="7"/>
      <c r="S327" s="7"/>
      <c r="T327" s="7"/>
      <c r="U327" s="7"/>
    </row>
    <row r="328" spans="7:21" ht="15.75" customHeight="1" x14ac:dyDescent="0.2">
      <c r="G328" s="7"/>
      <c r="H328" s="7"/>
      <c r="I328" s="7"/>
      <c r="R328" s="7"/>
      <c r="S328" s="7"/>
      <c r="T328" s="7"/>
      <c r="U328" s="7"/>
    </row>
    <row r="329" spans="7:21" ht="15.75" customHeight="1" x14ac:dyDescent="0.2">
      <c r="G329" s="7"/>
      <c r="H329" s="7"/>
      <c r="I329" s="7"/>
      <c r="R329" s="7"/>
      <c r="S329" s="7"/>
      <c r="T329" s="7"/>
      <c r="U329" s="7"/>
    </row>
    <row r="330" spans="7:21" ht="15.75" customHeight="1" x14ac:dyDescent="0.2">
      <c r="G330" s="7"/>
      <c r="H330" s="7"/>
      <c r="I330" s="7"/>
      <c r="R330" s="7"/>
      <c r="S330" s="7"/>
      <c r="T330" s="7"/>
      <c r="U330" s="7"/>
    </row>
    <row r="331" spans="7:21" ht="15.75" customHeight="1" x14ac:dyDescent="0.2">
      <c r="G331" s="7"/>
      <c r="H331" s="7"/>
      <c r="I331" s="7"/>
      <c r="R331" s="7"/>
      <c r="S331" s="7"/>
      <c r="T331" s="7"/>
      <c r="U331" s="7"/>
    </row>
    <row r="332" spans="7:21" ht="15.75" customHeight="1" x14ac:dyDescent="0.2">
      <c r="G332" s="7"/>
      <c r="H332" s="7"/>
      <c r="I332" s="7"/>
      <c r="R332" s="7"/>
      <c r="S332" s="7"/>
      <c r="T332" s="7"/>
      <c r="U332" s="7"/>
    </row>
    <row r="333" spans="7:21" ht="15.75" customHeight="1" x14ac:dyDescent="0.2">
      <c r="G333" s="7"/>
      <c r="H333" s="7"/>
      <c r="I333" s="7"/>
      <c r="R333" s="7"/>
      <c r="S333" s="7"/>
      <c r="T333" s="7"/>
      <c r="U333" s="7"/>
    </row>
    <row r="334" spans="7:21" ht="15.75" customHeight="1" x14ac:dyDescent="0.2">
      <c r="G334" s="7"/>
      <c r="H334" s="7"/>
      <c r="I334" s="7"/>
      <c r="R334" s="7"/>
      <c r="S334" s="7"/>
      <c r="T334" s="7"/>
      <c r="U334" s="7"/>
    </row>
    <row r="335" spans="7:21" ht="15.75" customHeight="1" x14ac:dyDescent="0.2">
      <c r="G335" s="7"/>
      <c r="H335" s="7"/>
      <c r="I335" s="7"/>
      <c r="R335" s="7"/>
      <c r="S335" s="7"/>
      <c r="T335" s="7"/>
      <c r="U335" s="7"/>
    </row>
    <row r="336" spans="7:21" ht="15.75" customHeight="1" x14ac:dyDescent="0.2">
      <c r="G336" s="7"/>
      <c r="H336" s="7"/>
      <c r="I336" s="7"/>
      <c r="R336" s="7"/>
      <c r="S336" s="7"/>
      <c r="T336" s="7"/>
      <c r="U336" s="7"/>
    </row>
    <row r="337" spans="7:21" ht="15.75" customHeight="1" x14ac:dyDescent="0.2">
      <c r="G337" s="7"/>
      <c r="H337" s="7"/>
      <c r="I337" s="7"/>
      <c r="R337" s="7"/>
      <c r="S337" s="7"/>
      <c r="T337" s="7"/>
      <c r="U337" s="7"/>
    </row>
    <row r="338" spans="7:21" ht="15.75" customHeight="1" x14ac:dyDescent="0.2">
      <c r="G338" s="7"/>
      <c r="H338" s="7"/>
      <c r="I338" s="7"/>
      <c r="R338" s="7"/>
      <c r="S338" s="7"/>
      <c r="T338" s="7"/>
      <c r="U338" s="7"/>
    </row>
    <row r="339" spans="7:21" ht="15.75" customHeight="1" x14ac:dyDescent="0.2">
      <c r="G339" s="7"/>
      <c r="H339" s="7"/>
      <c r="I339" s="7"/>
      <c r="R339" s="7"/>
      <c r="S339" s="7"/>
      <c r="T339" s="7"/>
      <c r="U339" s="7"/>
    </row>
    <row r="340" spans="7:21" ht="15.75" customHeight="1" x14ac:dyDescent="0.2">
      <c r="G340" s="7"/>
      <c r="H340" s="7"/>
      <c r="I340" s="7"/>
      <c r="R340" s="7"/>
      <c r="S340" s="7"/>
      <c r="T340" s="7"/>
      <c r="U340" s="7"/>
    </row>
    <row r="341" spans="7:21" ht="15.75" customHeight="1" x14ac:dyDescent="0.2">
      <c r="G341" s="7"/>
      <c r="H341" s="7"/>
      <c r="I341" s="7"/>
      <c r="R341" s="7"/>
      <c r="S341" s="7"/>
      <c r="T341" s="7"/>
      <c r="U341" s="7"/>
    </row>
    <row r="342" spans="7:21" ht="15.75" customHeight="1" x14ac:dyDescent="0.2">
      <c r="G342" s="7"/>
      <c r="H342" s="7"/>
      <c r="I342" s="7"/>
      <c r="R342" s="7"/>
      <c r="S342" s="7"/>
      <c r="T342" s="7"/>
      <c r="U342" s="7"/>
    </row>
    <row r="343" spans="7:21" ht="15.75" customHeight="1" x14ac:dyDescent="0.2">
      <c r="G343" s="7"/>
      <c r="H343" s="7"/>
      <c r="I343" s="7"/>
      <c r="R343" s="7"/>
      <c r="S343" s="7"/>
      <c r="T343" s="7"/>
      <c r="U343" s="7"/>
    </row>
    <row r="344" spans="7:21" ht="15.75" customHeight="1" x14ac:dyDescent="0.2">
      <c r="G344" s="7"/>
      <c r="H344" s="7"/>
      <c r="I344" s="7"/>
      <c r="R344" s="7"/>
      <c r="S344" s="7"/>
      <c r="T344" s="7"/>
      <c r="U344" s="7"/>
    </row>
    <row r="345" spans="7:21" ht="15.75" customHeight="1" x14ac:dyDescent="0.2">
      <c r="G345" s="7"/>
      <c r="H345" s="7"/>
      <c r="I345" s="7"/>
      <c r="R345" s="7"/>
      <c r="S345" s="7"/>
      <c r="T345" s="7"/>
      <c r="U345" s="7"/>
    </row>
    <row r="346" spans="7:21" ht="15.75" customHeight="1" x14ac:dyDescent="0.2">
      <c r="G346" s="7"/>
      <c r="H346" s="7"/>
      <c r="I346" s="7"/>
      <c r="R346" s="7"/>
      <c r="S346" s="7"/>
      <c r="T346" s="7"/>
      <c r="U346" s="7"/>
    </row>
    <row r="347" spans="7:21" ht="15.75" customHeight="1" x14ac:dyDescent="0.2">
      <c r="G347" s="7"/>
      <c r="H347" s="7"/>
      <c r="I347" s="7"/>
      <c r="R347" s="7"/>
      <c r="S347" s="7"/>
      <c r="T347" s="7"/>
      <c r="U347" s="7"/>
    </row>
    <row r="348" spans="7:21" ht="15.75" customHeight="1" x14ac:dyDescent="0.2">
      <c r="G348" s="7"/>
      <c r="H348" s="7"/>
      <c r="I348" s="7"/>
      <c r="R348" s="7"/>
      <c r="S348" s="7"/>
      <c r="T348" s="7"/>
      <c r="U348" s="7"/>
    </row>
    <row r="349" spans="7:21" ht="15.75" customHeight="1" x14ac:dyDescent="0.2">
      <c r="G349" s="7"/>
      <c r="H349" s="7"/>
      <c r="I349" s="7"/>
      <c r="R349" s="7"/>
      <c r="S349" s="7"/>
      <c r="T349" s="7"/>
      <c r="U349" s="7"/>
    </row>
    <row r="350" spans="7:21" ht="15.75" customHeight="1" x14ac:dyDescent="0.2">
      <c r="G350" s="7"/>
      <c r="H350" s="7"/>
      <c r="I350" s="7"/>
      <c r="R350" s="7"/>
      <c r="S350" s="7"/>
      <c r="T350" s="7"/>
      <c r="U350" s="7"/>
    </row>
    <row r="351" spans="7:21" ht="15.75" customHeight="1" x14ac:dyDescent="0.2">
      <c r="G351" s="7"/>
      <c r="H351" s="7"/>
      <c r="I351" s="7"/>
      <c r="R351" s="7"/>
      <c r="S351" s="7"/>
      <c r="T351" s="7"/>
      <c r="U351" s="7"/>
    </row>
    <row r="352" spans="7:21" ht="15.75" customHeight="1" x14ac:dyDescent="0.2">
      <c r="G352" s="7"/>
      <c r="H352" s="7"/>
      <c r="I352" s="7"/>
      <c r="R352" s="7"/>
      <c r="S352" s="7"/>
      <c r="T352" s="7"/>
      <c r="U352" s="7"/>
    </row>
    <row r="353" spans="7:21" ht="15.75" customHeight="1" x14ac:dyDescent="0.2">
      <c r="G353" s="7"/>
      <c r="H353" s="7"/>
      <c r="I353" s="7"/>
      <c r="R353" s="7"/>
      <c r="S353" s="7"/>
      <c r="T353" s="7"/>
      <c r="U353" s="7"/>
    </row>
    <row r="354" spans="7:21" ht="15.75" customHeight="1" x14ac:dyDescent="0.2">
      <c r="G354" s="7"/>
      <c r="H354" s="7"/>
      <c r="I354" s="7"/>
      <c r="R354" s="7"/>
      <c r="S354" s="7"/>
      <c r="T354" s="7"/>
      <c r="U354" s="7"/>
    </row>
    <row r="355" spans="7:21" ht="15.75" customHeight="1" x14ac:dyDescent="0.2">
      <c r="G355" s="7"/>
      <c r="H355" s="7"/>
      <c r="I355" s="7"/>
      <c r="R355" s="7"/>
      <c r="S355" s="7"/>
      <c r="T355" s="7"/>
      <c r="U355" s="7"/>
    </row>
    <row r="356" spans="7:21" ht="15.75" customHeight="1" x14ac:dyDescent="0.2">
      <c r="G356" s="7"/>
      <c r="H356" s="7"/>
      <c r="I356" s="7"/>
      <c r="R356" s="7"/>
      <c r="S356" s="7"/>
      <c r="T356" s="7"/>
      <c r="U356" s="7"/>
    </row>
    <row r="357" spans="7:21" ht="15.75" customHeight="1" x14ac:dyDescent="0.2">
      <c r="G357" s="7"/>
      <c r="H357" s="7"/>
      <c r="I357" s="7"/>
      <c r="R357" s="7"/>
      <c r="S357" s="7"/>
      <c r="T357" s="7"/>
      <c r="U357" s="7"/>
    </row>
    <row r="358" spans="7:21" ht="15.75" customHeight="1" x14ac:dyDescent="0.2">
      <c r="G358" s="7"/>
      <c r="H358" s="7"/>
      <c r="I358" s="7"/>
      <c r="R358" s="7"/>
      <c r="S358" s="7"/>
      <c r="T358" s="7"/>
      <c r="U358" s="7"/>
    </row>
    <row r="359" spans="7:21" ht="15.75" customHeight="1" x14ac:dyDescent="0.2">
      <c r="G359" s="7"/>
      <c r="H359" s="7"/>
      <c r="I359" s="7"/>
      <c r="R359" s="7"/>
      <c r="S359" s="7"/>
      <c r="T359" s="7"/>
      <c r="U359" s="7"/>
    </row>
    <row r="360" spans="7:21" ht="15.75" customHeight="1" x14ac:dyDescent="0.2">
      <c r="G360" s="7"/>
      <c r="H360" s="7"/>
      <c r="I360" s="7"/>
      <c r="R360" s="7"/>
      <c r="S360" s="7"/>
      <c r="T360" s="7"/>
      <c r="U360" s="7"/>
    </row>
    <row r="361" spans="7:21" ht="15.75" customHeight="1" x14ac:dyDescent="0.2">
      <c r="G361" s="7"/>
      <c r="H361" s="7"/>
      <c r="I361" s="7"/>
      <c r="R361" s="7"/>
      <c r="S361" s="7"/>
      <c r="T361" s="7"/>
      <c r="U361" s="7"/>
    </row>
    <row r="362" spans="7:21" ht="15.75" customHeight="1" x14ac:dyDescent="0.2">
      <c r="G362" s="7"/>
      <c r="H362" s="7"/>
      <c r="I362" s="7"/>
      <c r="R362" s="7"/>
      <c r="S362" s="7"/>
      <c r="T362" s="7"/>
      <c r="U362" s="7"/>
    </row>
    <row r="363" spans="7:21" ht="15.75" customHeight="1" x14ac:dyDescent="0.2">
      <c r="G363" s="7"/>
      <c r="H363" s="7"/>
      <c r="I363" s="7"/>
      <c r="R363" s="7"/>
      <c r="S363" s="7"/>
      <c r="T363" s="7"/>
      <c r="U363" s="7"/>
    </row>
    <row r="364" spans="7:21" ht="15.75" customHeight="1" x14ac:dyDescent="0.2">
      <c r="G364" s="7"/>
      <c r="H364" s="7"/>
      <c r="I364" s="7"/>
      <c r="R364" s="7"/>
      <c r="S364" s="7"/>
      <c r="T364" s="7"/>
      <c r="U364" s="7"/>
    </row>
    <row r="365" spans="7:21" ht="15.75" customHeight="1" x14ac:dyDescent="0.2">
      <c r="G365" s="7"/>
      <c r="H365" s="7"/>
      <c r="I365" s="7"/>
      <c r="R365" s="7"/>
      <c r="S365" s="7"/>
      <c r="T365" s="7"/>
      <c r="U365" s="7"/>
    </row>
    <row r="366" spans="7:21" ht="15.75" customHeight="1" x14ac:dyDescent="0.2">
      <c r="G366" s="7"/>
      <c r="H366" s="7"/>
      <c r="I366" s="7"/>
      <c r="R366" s="7"/>
      <c r="S366" s="7"/>
      <c r="T366" s="7"/>
      <c r="U366" s="7"/>
    </row>
    <row r="367" spans="7:21" ht="15.75" customHeight="1" x14ac:dyDescent="0.2">
      <c r="G367" s="7"/>
      <c r="H367" s="7"/>
      <c r="I367" s="7"/>
      <c r="R367" s="7"/>
      <c r="S367" s="7"/>
      <c r="T367" s="7"/>
      <c r="U367" s="7"/>
    </row>
    <row r="368" spans="7:21" ht="15.75" customHeight="1" x14ac:dyDescent="0.2">
      <c r="G368" s="7"/>
      <c r="H368" s="7"/>
      <c r="I368" s="7"/>
      <c r="R368" s="7"/>
      <c r="S368" s="7"/>
      <c r="T368" s="7"/>
      <c r="U368" s="7"/>
    </row>
    <row r="369" spans="7:21" ht="15.75" customHeight="1" x14ac:dyDescent="0.2">
      <c r="G369" s="7"/>
      <c r="H369" s="7"/>
      <c r="I369" s="7"/>
      <c r="R369" s="7"/>
      <c r="S369" s="7"/>
      <c r="T369" s="7"/>
      <c r="U369" s="7"/>
    </row>
    <row r="370" spans="7:21" ht="15.75" customHeight="1" x14ac:dyDescent="0.2">
      <c r="G370" s="7"/>
      <c r="H370" s="7"/>
      <c r="I370" s="7"/>
      <c r="R370" s="7"/>
      <c r="S370" s="7"/>
      <c r="T370" s="7"/>
      <c r="U370" s="7"/>
    </row>
    <row r="371" spans="7:21" ht="15.75" customHeight="1" x14ac:dyDescent="0.2">
      <c r="G371" s="7"/>
      <c r="H371" s="7"/>
      <c r="I371" s="7"/>
      <c r="R371" s="7"/>
      <c r="S371" s="7"/>
      <c r="T371" s="7"/>
      <c r="U371" s="7"/>
    </row>
    <row r="372" spans="7:21" ht="15.75" customHeight="1" x14ac:dyDescent="0.2">
      <c r="G372" s="7"/>
      <c r="H372" s="7"/>
      <c r="I372" s="7"/>
      <c r="R372" s="7"/>
      <c r="S372" s="7"/>
      <c r="T372" s="7"/>
      <c r="U372" s="7"/>
    </row>
    <row r="373" spans="7:21" ht="15.75" customHeight="1" x14ac:dyDescent="0.2">
      <c r="G373" s="7"/>
      <c r="H373" s="7"/>
      <c r="I373" s="7"/>
      <c r="R373" s="7"/>
      <c r="S373" s="7"/>
      <c r="T373" s="7"/>
      <c r="U373" s="7"/>
    </row>
    <row r="374" spans="7:21" ht="15.75" customHeight="1" x14ac:dyDescent="0.2">
      <c r="G374" s="7"/>
      <c r="H374" s="7"/>
      <c r="I374" s="7"/>
      <c r="R374" s="7"/>
      <c r="S374" s="7"/>
      <c r="T374" s="7"/>
      <c r="U374" s="7"/>
    </row>
    <row r="375" spans="7:21" ht="15.75" customHeight="1" x14ac:dyDescent="0.2">
      <c r="G375" s="7"/>
      <c r="H375" s="7"/>
      <c r="I375" s="7"/>
      <c r="R375" s="7"/>
      <c r="S375" s="7"/>
      <c r="T375" s="7"/>
      <c r="U375" s="7"/>
    </row>
    <row r="376" spans="7:21" ht="15.75" customHeight="1" x14ac:dyDescent="0.2">
      <c r="G376" s="7"/>
      <c r="H376" s="7"/>
      <c r="I376" s="7"/>
      <c r="R376" s="7"/>
      <c r="S376" s="7"/>
      <c r="T376" s="7"/>
      <c r="U376" s="7"/>
    </row>
    <row r="377" spans="7:21" ht="15.75" customHeight="1" x14ac:dyDescent="0.2">
      <c r="G377" s="7"/>
      <c r="H377" s="7"/>
      <c r="I377" s="7"/>
      <c r="R377" s="7"/>
      <c r="S377" s="7"/>
      <c r="T377" s="7"/>
      <c r="U377" s="7"/>
    </row>
    <row r="378" spans="7:21" ht="15.75" customHeight="1" x14ac:dyDescent="0.2">
      <c r="G378" s="7"/>
      <c r="H378" s="7"/>
      <c r="I378" s="7"/>
      <c r="R378" s="7"/>
      <c r="S378" s="7"/>
      <c r="T378" s="7"/>
      <c r="U378" s="7"/>
    </row>
    <row r="379" spans="7:21" ht="15.75" customHeight="1" x14ac:dyDescent="0.2">
      <c r="G379" s="7"/>
      <c r="H379" s="7"/>
      <c r="I379" s="7"/>
      <c r="R379" s="7"/>
      <c r="S379" s="7"/>
      <c r="T379" s="7"/>
      <c r="U379" s="7"/>
    </row>
    <row r="380" spans="7:21" ht="15.75" customHeight="1" x14ac:dyDescent="0.2">
      <c r="G380" s="7"/>
      <c r="H380" s="7"/>
      <c r="I380" s="7"/>
      <c r="R380" s="7"/>
      <c r="S380" s="7"/>
      <c r="T380" s="7"/>
      <c r="U380" s="7"/>
    </row>
    <row r="381" spans="7:21" ht="15.75" customHeight="1" x14ac:dyDescent="0.2">
      <c r="G381" s="7"/>
      <c r="H381" s="7"/>
      <c r="I381" s="7"/>
      <c r="R381" s="7"/>
      <c r="S381" s="7"/>
      <c r="T381" s="7"/>
      <c r="U381" s="7"/>
    </row>
    <row r="382" spans="7:21" ht="15.75" customHeight="1" x14ac:dyDescent="0.2">
      <c r="G382" s="7"/>
      <c r="H382" s="7"/>
      <c r="I382" s="7"/>
      <c r="R382" s="7"/>
      <c r="S382" s="7"/>
      <c r="T382" s="7"/>
      <c r="U382" s="7"/>
    </row>
    <row r="383" spans="7:21" ht="15.75" customHeight="1" x14ac:dyDescent="0.2">
      <c r="G383" s="7"/>
      <c r="H383" s="7"/>
      <c r="I383" s="7"/>
      <c r="R383" s="7"/>
      <c r="S383" s="7"/>
      <c r="T383" s="7"/>
      <c r="U383" s="7"/>
    </row>
    <row r="384" spans="7:21" ht="15.75" customHeight="1" x14ac:dyDescent="0.2">
      <c r="G384" s="7"/>
      <c r="H384" s="7"/>
      <c r="I384" s="7"/>
      <c r="R384" s="7"/>
      <c r="S384" s="7"/>
      <c r="T384" s="7"/>
      <c r="U384" s="7"/>
    </row>
    <row r="385" spans="7:21" ht="15.75" customHeight="1" x14ac:dyDescent="0.2">
      <c r="G385" s="7"/>
      <c r="H385" s="7"/>
      <c r="I385" s="7"/>
      <c r="R385" s="7"/>
      <c r="S385" s="7"/>
      <c r="T385" s="7"/>
      <c r="U385" s="7"/>
    </row>
    <row r="386" spans="7:21" ht="15.75" customHeight="1" x14ac:dyDescent="0.2">
      <c r="G386" s="7"/>
      <c r="H386" s="7"/>
      <c r="I386" s="7"/>
      <c r="R386" s="7"/>
      <c r="S386" s="7"/>
      <c r="T386" s="7"/>
      <c r="U386" s="7"/>
    </row>
    <row r="387" spans="7:21" ht="15.75" customHeight="1" x14ac:dyDescent="0.2">
      <c r="G387" s="7"/>
      <c r="H387" s="7"/>
      <c r="I387" s="7"/>
      <c r="R387" s="7"/>
      <c r="S387" s="7"/>
      <c r="T387" s="7"/>
      <c r="U387" s="7"/>
    </row>
    <row r="388" spans="7:21" ht="15.75" customHeight="1" x14ac:dyDescent="0.2">
      <c r="G388" s="7"/>
      <c r="H388" s="7"/>
      <c r="I388" s="7"/>
      <c r="R388" s="7"/>
      <c r="S388" s="7"/>
      <c r="T388" s="7"/>
      <c r="U388" s="7"/>
    </row>
    <row r="389" spans="7:21" ht="15.75" customHeight="1" x14ac:dyDescent="0.2">
      <c r="G389" s="7"/>
      <c r="H389" s="7"/>
      <c r="I389" s="7"/>
      <c r="R389" s="7"/>
      <c r="S389" s="7"/>
      <c r="T389" s="7"/>
      <c r="U389" s="7"/>
    </row>
    <row r="390" spans="7:21" ht="15.75" customHeight="1" x14ac:dyDescent="0.2">
      <c r="G390" s="7"/>
      <c r="H390" s="7"/>
      <c r="I390" s="7"/>
      <c r="R390" s="7"/>
      <c r="S390" s="7"/>
      <c r="T390" s="7"/>
      <c r="U390" s="7"/>
    </row>
    <row r="391" spans="7:21" ht="15.75" customHeight="1" x14ac:dyDescent="0.2">
      <c r="G391" s="7"/>
      <c r="H391" s="7"/>
      <c r="I391" s="7"/>
      <c r="R391" s="7"/>
      <c r="S391" s="7"/>
      <c r="T391" s="7"/>
      <c r="U391" s="7"/>
    </row>
    <row r="392" spans="7:21" ht="15.75" customHeight="1" x14ac:dyDescent="0.2">
      <c r="G392" s="7"/>
      <c r="H392" s="7"/>
      <c r="I392" s="7"/>
      <c r="R392" s="7"/>
      <c r="S392" s="7"/>
      <c r="T392" s="7"/>
      <c r="U392" s="7"/>
    </row>
    <row r="393" spans="7:21" ht="15.75" customHeight="1" x14ac:dyDescent="0.2">
      <c r="G393" s="7"/>
      <c r="H393" s="7"/>
      <c r="I393" s="7"/>
      <c r="R393" s="7"/>
      <c r="S393" s="7"/>
      <c r="T393" s="7"/>
      <c r="U393" s="7"/>
    </row>
    <row r="394" spans="7:21" ht="15.75" customHeight="1" x14ac:dyDescent="0.2">
      <c r="G394" s="7"/>
      <c r="H394" s="7"/>
      <c r="I394" s="7"/>
      <c r="R394" s="7"/>
      <c r="S394" s="7"/>
      <c r="T394" s="7"/>
      <c r="U394" s="7"/>
    </row>
    <row r="395" spans="7:21" ht="15.75" customHeight="1" x14ac:dyDescent="0.2">
      <c r="G395" s="7"/>
      <c r="H395" s="7"/>
      <c r="I395" s="7"/>
      <c r="R395" s="7"/>
      <c r="S395" s="7"/>
      <c r="T395" s="7"/>
      <c r="U395" s="7"/>
    </row>
    <row r="396" spans="7:21" ht="15.75" customHeight="1" x14ac:dyDescent="0.2">
      <c r="G396" s="7"/>
      <c r="H396" s="7"/>
      <c r="I396" s="7"/>
      <c r="R396" s="7"/>
      <c r="S396" s="7"/>
      <c r="T396" s="7"/>
      <c r="U396" s="7"/>
    </row>
    <row r="397" spans="7:21" ht="15.75" customHeight="1" x14ac:dyDescent="0.2">
      <c r="G397" s="7"/>
      <c r="H397" s="7"/>
      <c r="I397" s="7"/>
      <c r="R397" s="7"/>
      <c r="S397" s="7"/>
      <c r="T397" s="7"/>
      <c r="U397" s="7"/>
    </row>
    <row r="398" spans="7:21" ht="15.75" customHeight="1" x14ac:dyDescent="0.2">
      <c r="G398" s="7"/>
      <c r="H398" s="7"/>
      <c r="I398" s="7"/>
      <c r="R398" s="7"/>
      <c r="S398" s="7"/>
      <c r="T398" s="7"/>
      <c r="U398" s="7"/>
    </row>
    <row r="399" spans="7:21" ht="15.75" customHeight="1" x14ac:dyDescent="0.2">
      <c r="G399" s="7"/>
      <c r="H399" s="7"/>
      <c r="I399" s="7"/>
      <c r="R399" s="7"/>
      <c r="S399" s="7"/>
      <c r="T399" s="7"/>
      <c r="U399" s="7"/>
    </row>
    <row r="400" spans="7:21" ht="15.75" customHeight="1" x14ac:dyDescent="0.2">
      <c r="G400" s="7"/>
      <c r="H400" s="7"/>
      <c r="I400" s="7"/>
      <c r="R400" s="7"/>
      <c r="S400" s="7"/>
      <c r="T400" s="7"/>
      <c r="U400" s="7"/>
    </row>
    <row r="401" spans="7:21" ht="15.75" customHeight="1" x14ac:dyDescent="0.2">
      <c r="G401" s="7"/>
      <c r="H401" s="7"/>
      <c r="I401" s="7"/>
      <c r="R401" s="7"/>
      <c r="S401" s="7"/>
      <c r="T401" s="7"/>
      <c r="U401" s="7"/>
    </row>
    <row r="402" spans="7:21" ht="15.75" customHeight="1" x14ac:dyDescent="0.2">
      <c r="G402" s="7"/>
      <c r="H402" s="7"/>
      <c r="I402" s="7"/>
      <c r="R402" s="7"/>
      <c r="S402" s="7"/>
      <c r="T402" s="7"/>
      <c r="U402" s="7"/>
    </row>
    <row r="403" spans="7:21" ht="15.75" customHeight="1" x14ac:dyDescent="0.2">
      <c r="G403" s="7"/>
      <c r="H403" s="7"/>
      <c r="I403" s="7"/>
      <c r="R403" s="7"/>
      <c r="S403" s="7"/>
      <c r="T403" s="7"/>
      <c r="U403" s="7"/>
    </row>
    <row r="404" spans="7:21" ht="15.75" customHeight="1" x14ac:dyDescent="0.2">
      <c r="G404" s="7"/>
      <c r="H404" s="7"/>
      <c r="I404" s="7"/>
      <c r="R404" s="7"/>
      <c r="S404" s="7"/>
      <c r="T404" s="7"/>
      <c r="U404" s="7"/>
    </row>
    <row r="405" spans="7:21" ht="15.75" customHeight="1" x14ac:dyDescent="0.2">
      <c r="G405" s="7"/>
      <c r="H405" s="7"/>
      <c r="I405" s="7"/>
      <c r="R405" s="7"/>
      <c r="S405" s="7"/>
      <c r="T405" s="7"/>
      <c r="U405" s="7"/>
    </row>
    <row r="406" spans="7:21" ht="15.75" customHeight="1" x14ac:dyDescent="0.2">
      <c r="G406" s="7"/>
      <c r="H406" s="7"/>
      <c r="I406" s="7"/>
      <c r="R406" s="7"/>
      <c r="S406" s="7"/>
      <c r="T406" s="7"/>
      <c r="U406" s="7"/>
    </row>
    <row r="407" spans="7:21" ht="15.75" customHeight="1" x14ac:dyDescent="0.2">
      <c r="G407" s="7"/>
      <c r="H407" s="7"/>
      <c r="I407" s="7"/>
      <c r="R407" s="7"/>
      <c r="S407" s="7"/>
      <c r="T407" s="7"/>
      <c r="U407" s="7"/>
    </row>
    <row r="408" spans="7:21" ht="15.75" customHeight="1" x14ac:dyDescent="0.2">
      <c r="G408" s="7"/>
      <c r="H408" s="7"/>
      <c r="I408" s="7"/>
      <c r="R408" s="7"/>
      <c r="S408" s="7"/>
      <c r="T408" s="7"/>
      <c r="U408" s="7"/>
    </row>
    <row r="409" spans="7:21" ht="15.75" customHeight="1" x14ac:dyDescent="0.2">
      <c r="G409" s="7"/>
      <c r="H409" s="7"/>
      <c r="I409" s="7"/>
      <c r="R409" s="7"/>
      <c r="S409" s="7"/>
      <c r="T409" s="7"/>
      <c r="U409" s="7"/>
    </row>
    <row r="410" spans="7:21" ht="15.75" customHeight="1" x14ac:dyDescent="0.2">
      <c r="G410" s="7"/>
      <c r="H410" s="7"/>
      <c r="I410" s="7"/>
      <c r="R410" s="7"/>
      <c r="S410" s="7"/>
      <c r="T410" s="7"/>
      <c r="U410" s="7"/>
    </row>
    <row r="411" spans="7:21" ht="15.75" customHeight="1" x14ac:dyDescent="0.2">
      <c r="G411" s="7"/>
      <c r="H411" s="7"/>
      <c r="I411" s="7"/>
      <c r="R411" s="7"/>
      <c r="S411" s="7"/>
      <c r="T411" s="7"/>
      <c r="U411" s="7"/>
    </row>
    <row r="412" spans="7:21" ht="15.75" customHeight="1" x14ac:dyDescent="0.2">
      <c r="G412" s="7"/>
      <c r="H412" s="7"/>
      <c r="I412" s="7"/>
      <c r="R412" s="7"/>
      <c r="S412" s="7"/>
      <c r="T412" s="7"/>
      <c r="U412" s="7"/>
    </row>
    <row r="413" spans="7:21" ht="15.75" customHeight="1" x14ac:dyDescent="0.2">
      <c r="G413" s="7"/>
      <c r="H413" s="7"/>
      <c r="I413" s="7"/>
      <c r="R413" s="7"/>
      <c r="S413" s="7"/>
      <c r="T413" s="7"/>
      <c r="U413" s="7"/>
    </row>
    <row r="414" spans="7:21" ht="15.75" customHeight="1" x14ac:dyDescent="0.2">
      <c r="G414" s="7"/>
      <c r="H414" s="7"/>
      <c r="I414" s="7"/>
      <c r="R414" s="7"/>
      <c r="S414" s="7"/>
      <c r="T414" s="7"/>
      <c r="U414" s="7"/>
    </row>
    <row r="415" spans="7:21" ht="15.75" customHeight="1" x14ac:dyDescent="0.2">
      <c r="G415" s="7"/>
      <c r="H415" s="7"/>
      <c r="I415" s="7"/>
      <c r="R415" s="7"/>
      <c r="S415" s="7"/>
      <c r="T415" s="7"/>
      <c r="U415" s="7"/>
    </row>
    <row r="416" spans="7:21" ht="15.75" customHeight="1" x14ac:dyDescent="0.2">
      <c r="G416" s="7"/>
      <c r="H416" s="7"/>
      <c r="I416" s="7"/>
      <c r="R416" s="7"/>
      <c r="S416" s="7"/>
      <c r="T416" s="7"/>
      <c r="U416" s="7"/>
    </row>
    <row r="417" spans="7:21" ht="15.75" customHeight="1" x14ac:dyDescent="0.2">
      <c r="G417" s="7"/>
      <c r="H417" s="7"/>
      <c r="I417" s="7"/>
      <c r="R417" s="7"/>
      <c r="S417" s="7"/>
      <c r="T417" s="7"/>
      <c r="U417" s="7"/>
    </row>
    <row r="418" spans="7:21" ht="15.75" customHeight="1" x14ac:dyDescent="0.2">
      <c r="G418" s="7"/>
      <c r="H418" s="7"/>
      <c r="I418" s="7"/>
      <c r="R418" s="7"/>
      <c r="S418" s="7"/>
      <c r="T418" s="7"/>
      <c r="U418" s="7"/>
    </row>
    <row r="419" spans="7:21" ht="15.75" customHeight="1" x14ac:dyDescent="0.2">
      <c r="G419" s="7"/>
      <c r="H419" s="7"/>
      <c r="I419" s="7"/>
      <c r="R419" s="7"/>
      <c r="S419" s="7"/>
      <c r="T419" s="7"/>
      <c r="U419" s="7"/>
    </row>
    <row r="420" spans="7:21" ht="15.75" customHeight="1" x14ac:dyDescent="0.2">
      <c r="G420" s="7"/>
      <c r="H420" s="7"/>
      <c r="I420" s="7"/>
      <c r="R420" s="7"/>
      <c r="S420" s="7"/>
      <c r="T420" s="7"/>
      <c r="U420" s="7"/>
    </row>
    <row r="421" spans="7:21" ht="15.75" customHeight="1" x14ac:dyDescent="0.2">
      <c r="G421" s="7"/>
      <c r="H421" s="7"/>
      <c r="I421" s="7"/>
      <c r="R421" s="7"/>
      <c r="S421" s="7"/>
      <c r="T421" s="7"/>
      <c r="U421" s="7"/>
    </row>
    <row r="422" spans="7:21" ht="15.75" customHeight="1" x14ac:dyDescent="0.2">
      <c r="G422" s="7"/>
      <c r="H422" s="7"/>
      <c r="I422" s="7"/>
      <c r="R422" s="7"/>
      <c r="S422" s="7"/>
      <c r="T422" s="7"/>
      <c r="U422" s="7"/>
    </row>
    <row r="423" spans="7:21" ht="15.75" customHeight="1" x14ac:dyDescent="0.2">
      <c r="G423" s="7"/>
      <c r="H423" s="7"/>
      <c r="I423" s="7"/>
      <c r="R423" s="7"/>
      <c r="S423" s="7"/>
      <c r="T423" s="7"/>
      <c r="U423" s="7"/>
    </row>
    <row r="424" spans="7:21" ht="15.75" customHeight="1" x14ac:dyDescent="0.2">
      <c r="G424" s="7"/>
      <c r="H424" s="7"/>
      <c r="I424" s="7"/>
      <c r="R424" s="7"/>
      <c r="S424" s="7"/>
      <c r="T424" s="7"/>
      <c r="U424" s="7"/>
    </row>
    <row r="425" spans="7:21" ht="15.75" customHeight="1" x14ac:dyDescent="0.2">
      <c r="G425" s="7"/>
      <c r="H425" s="7"/>
      <c r="I425" s="7"/>
      <c r="R425" s="7"/>
      <c r="S425" s="7"/>
      <c r="T425" s="7"/>
      <c r="U425" s="7"/>
    </row>
    <row r="426" spans="7:21" ht="15.75" customHeight="1" x14ac:dyDescent="0.2">
      <c r="G426" s="7"/>
      <c r="H426" s="7"/>
      <c r="I426" s="7"/>
      <c r="R426" s="7"/>
      <c r="S426" s="7"/>
      <c r="T426" s="7"/>
      <c r="U426" s="7"/>
    </row>
    <row r="427" spans="7:21" ht="15.75" customHeight="1" x14ac:dyDescent="0.2">
      <c r="G427" s="7"/>
      <c r="H427" s="7"/>
      <c r="I427" s="7"/>
      <c r="R427" s="7"/>
      <c r="S427" s="7"/>
      <c r="T427" s="7"/>
      <c r="U427" s="7"/>
    </row>
    <row r="428" spans="7:21" ht="15.75" customHeight="1" x14ac:dyDescent="0.2">
      <c r="G428" s="7"/>
      <c r="H428" s="7"/>
      <c r="I428" s="7"/>
      <c r="R428" s="7"/>
      <c r="S428" s="7"/>
      <c r="T428" s="7"/>
      <c r="U428" s="7"/>
    </row>
    <row r="429" spans="7:21" ht="15.75" customHeight="1" x14ac:dyDescent="0.2">
      <c r="G429" s="7"/>
      <c r="H429" s="7"/>
      <c r="I429" s="7"/>
      <c r="R429" s="7"/>
      <c r="S429" s="7"/>
      <c r="T429" s="7"/>
      <c r="U429" s="7"/>
    </row>
    <row r="430" spans="7:21" ht="15.75" customHeight="1" x14ac:dyDescent="0.2">
      <c r="G430" s="7"/>
      <c r="H430" s="7"/>
      <c r="I430" s="7"/>
      <c r="R430" s="7"/>
      <c r="S430" s="7"/>
      <c r="T430" s="7"/>
      <c r="U430" s="7"/>
    </row>
    <row r="431" spans="7:21" ht="15.75" customHeight="1" x14ac:dyDescent="0.2">
      <c r="G431" s="7"/>
      <c r="H431" s="7"/>
      <c r="I431" s="7"/>
      <c r="R431" s="7"/>
      <c r="S431" s="7"/>
      <c r="T431" s="7"/>
      <c r="U431" s="7"/>
    </row>
    <row r="432" spans="7:21" ht="15.75" customHeight="1" x14ac:dyDescent="0.2">
      <c r="G432" s="7"/>
      <c r="H432" s="7"/>
      <c r="I432" s="7"/>
      <c r="R432" s="7"/>
      <c r="S432" s="7"/>
      <c r="T432" s="7"/>
      <c r="U432" s="7"/>
    </row>
    <row r="433" spans="7:21" ht="15.75" customHeight="1" x14ac:dyDescent="0.2">
      <c r="G433" s="7"/>
      <c r="H433" s="7"/>
      <c r="I433" s="7"/>
      <c r="R433" s="7"/>
      <c r="S433" s="7"/>
      <c r="T433" s="7"/>
      <c r="U433" s="7"/>
    </row>
    <row r="434" spans="7:21" ht="15.75" customHeight="1" x14ac:dyDescent="0.2">
      <c r="G434" s="7"/>
      <c r="H434" s="7"/>
      <c r="I434" s="7"/>
      <c r="R434" s="7"/>
      <c r="S434" s="7"/>
      <c r="T434" s="7"/>
      <c r="U434" s="7"/>
    </row>
    <row r="435" spans="7:21" ht="15.75" customHeight="1" x14ac:dyDescent="0.2">
      <c r="G435" s="7"/>
      <c r="H435" s="7"/>
      <c r="I435" s="7"/>
      <c r="R435" s="7"/>
      <c r="S435" s="7"/>
      <c r="T435" s="7"/>
      <c r="U435" s="7"/>
    </row>
    <row r="436" spans="7:21" ht="15.75" customHeight="1" x14ac:dyDescent="0.2">
      <c r="G436" s="7"/>
      <c r="H436" s="7"/>
      <c r="I436" s="7"/>
      <c r="R436" s="7"/>
      <c r="S436" s="7"/>
      <c r="T436" s="7"/>
      <c r="U436" s="7"/>
    </row>
    <row r="437" spans="7:21" ht="15.75" customHeight="1" x14ac:dyDescent="0.2">
      <c r="G437" s="7"/>
      <c r="H437" s="7"/>
      <c r="I437" s="7"/>
      <c r="R437" s="7"/>
      <c r="S437" s="7"/>
      <c r="T437" s="7"/>
      <c r="U437" s="7"/>
    </row>
    <row r="438" spans="7:21" ht="15.75" customHeight="1" x14ac:dyDescent="0.2">
      <c r="G438" s="7"/>
      <c r="H438" s="7"/>
      <c r="I438" s="7"/>
      <c r="R438" s="7"/>
      <c r="S438" s="7"/>
      <c r="T438" s="7"/>
      <c r="U438" s="7"/>
    </row>
    <row r="439" spans="7:21" ht="15.75" customHeight="1" x14ac:dyDescent="0.2">
      <c r="G439" s="7"/>
      <c r="H439" s="7"/>
      <c r="I439" s="7"/>
      <c r="R439" s="7"/>
      <c r="S439" s="7"/>
      <c r="T439" s="7"/>
      <c r="U439" s="7"/>
    </row>
    <row r="440" spans="7:21" ht="15.75" customHeight="1" x14ac:dyDescent="0.2">
      <c r="G440" s="7"/>
      <c r="H440" s="7"/>
      <c r="I440" s="7"/>
      <c r="R440" s="7"/>
      <c r="S440" s="7"/>
      <c r="T440" s="7"/>
      <c r="U440" s="7"/>
    </row>
    <row r="441" spans="7:21" ht="15.75" customHeight="1" x14ac:dyDescent="0.2">
      <c r="G441" s="7"/>
      <c r="H441" s="7"/>
      <c r="I441" s="7"/>
      <c r="R441" s="7"/>
      <c r="S441" s="7"/>
      <c r="T441" s="7"/>
      <c r="U441" s="7"/>
    </row>
    <row r="442" spans="7:21" ht="15.75" customHeight="1" x14ac:dyDescent="0.2">
      <c r="G442" s="7"/>
      <c r="H442" s="7"/>
      <c r="I442" s="7"/>
      <c r="R442" s="7"/>
      <c r="S442" s="7"/>
      <c r="T442" s="7"/>
      <c r="U442" s="7"/>
    </row>
    <row r="443" spans="7:21" ht="15.75" customHeight="1" x14ac:dyDescent="0.2">
      <c r="G443" s="7"/>
      <c r="H443" s="7"/>
      <c r="I443" s="7"/>
      <c r="R443" s="7"/>
      <c r="S443" s="7"/>
      <c r="T443" s="7"/>
      <c r="U443" s="7"/>
    </row>
    <row r="444" spans="7:21" ht="15.75" customHeight="1" x14ac:dyDescent="0.2">
      <c r="G444" s="7"/>
      <c r="H444" s="7"/>
      <c r="I444" s="7"/>
      <c r="R444" s="7"/>
      <c r="S444" s="7"/>
      <c r="T444" s="7"/>
      <c r="U444" s="7"/>
    </row>
    <row r="445" spans="7:21" ht="15.75" customHeight="1" x14ac:dyDescent="0.2">
      <c r="G445" s="7"/>
      <c r="H445" s="7"/>
      <c r="I445" s="7"/>
      <c r="R445" s="7"/>
      <c r="S445" s="7"/>
      <c r="T445" s="7"/>
      <c r="U445" s="7"/>
    </row>
    <row r="446" spans="7:21" ht="15.75" customHeight="1" x14ac:dyDescent="0.2">
      <c r="G446" s="7"/>
      <c r="H446" s="7"/>
      <c r="I446" s="7"/>
      <c r="R446" s="7"/>
      <c r="S446" s="7"/>
      <c r="T446" s="7"/>
      <c r="U446" s="7"/>
    </row>
    <row r="447" spans="7:21" ht="15.75" customHeight="1" x14ac:dyDescent="0.2">
      <c r="G447" s="7"/>
      <c r="H447" s="7"/>
      <c r="I447" s="7"/>
      <c r="R447" s="7"/>
      <c r="S447" s="7"/>
      <c r="T447" s="7"/>
      <c r="U447" s="7"/>
    </row>
    <row r="448" spans="7:21" ht="15.75" customHeight="1" x14ac:dyDescent="0.2">
      <c r="G448" s="7"/>
      <c r="H448" s="7"/>
      <c r="I448" s="7"/>
      <c r="R448" s="7"/>
      <c r="S448" s="7"/>
      <c r="T448" s="7"/>
      <c r="U448" s="7"/>
    </row>
    <row r="449" spans="7:21" ht="15.75" customHeight="1" x14ac:dyDescent="0.2">
      <c r="G449" s="7"/>
      <c r="H449" s="7"/>
      <c r="I449" s="7"/>
      <c r="R449" s="7"/>
      <c r="S449" s="7"/>
      <c r="T449" s="7"/>
      <c r="U449" s="7"/>
    </row>
    <row r="450" spans="7:21" ht="15.75" customHeight="1" x14ac:dyDescent="0.2">
      <c r="G450" s="7"/>
      <c r="H450" s="7"/>
      <c r="I450" s="7"/>
      <c r="R450" s="7"/>
      <c r="S450" s="7"/>
      <c r="T450" s="7"/>
      <c r="U450" s="7"/>
    </row>
    <row r="451" spans="7:21" ht="15.75" customHeight="1" x14ac:dyDescent="0.2">
      <c r="G451" s="7"/>
      <c r="H451" s="7"/>
      <c r="I451" s="7"/>
      <c r="R451" s="7"/>
      <c r="S451" s="7"/>
      <c r="T451" s="7"/>
      <c r="U451" s="7"/>
    </row>
    <row r="452" spans="7:21" ht="15.75" customHeight="1" x14ac:dyDescent="0.2">
      <c r="G452" s="7"/>
      <c r="H452" s="7"/>
      <c r="I452" s="7"/>
      <c r="R452" s="7"/>
      <c r="S452" s="7"/>
      <c r="T452" s="7"/>
      <c r="U452" s="7"/>
    </row>
    <row r="453" spans="7:21" ht="15.75" customHeight="1" x14ac:dyDescent="0.2">
      <c r="G453" s="7"/>
      <c r="H453" s="7"/>
      <c r="I453" s="7"/>
      <c r="R453" s="7"/>
      <c r="S453" s="7"/>
      <c r="T453" s="7"/>
      <c r="U453" s="7"/>
    </row>
    <row r="454" spans="7:21" ht="15.75" customHeight="1" x14ac:dyDescent="0.2">
      <c r="G454" s="7"/>
      <c r="H454" s="7"/>
      <c r="I454" s="7"/>
      <c r="R454" s="7"/>
      <c r="S454" s="7"/>
      <c r="T454" s="7"/>
      <c r="U454" s="7"/>
    </row>
    <row r="455" spans="7:21" ht="15.75" customHeight="1" x14ac:dyDescent="0.2">
      <c r="G455" s="7"/>
      <c r="H455" s="7"/>
      <c r="I455" s="7"/>
      <c r="R455" s="7"/>
      <c r="S455" s="7"/>
      <c r="T455" s="7"/>
      <c r="U455" s="7"/>
    </row>
    <row r="456" spans="7:21" ht="15.75" customHeight="1" x14ac:dyDescent="0.2">
      <c r="G456" s="7"/>
      <c r="H456" s="7"/>
      <c r="I456" s="7"/>
      <c r="R456" s="7"/>
      <c r="S456" s="7"/>
      <c r="T456" s="7"/>
      <c r="U456" s="7"/>
    </row>
    <row r="457" spans="7:21" ht="15.75" customHeight="1" x14ac:dyDescent="0.2"/>
    <row r="458" spans="7:21" ht="15.75" customHeight="1" x14ac:dyDescent="0.2"/>
    <row r="459" spans="7:21" ht="15.75" customHeight="1" x14ac:dyDescent="0.2"/>
    <row r="460" spans="7:21" ht="15.75" customHeight="1" x14ac:dyDescent="0.2"/>
    <row r="461" spans="7:21" ht="15.75" customHeight="1" x14ac:dyDescent="0.2"/>
    <row r="462" spans="7:21" ht="15.75" customHeight="1" x14ac:dyDescent="0.2"/>
    <row r="463" spans="7:21" ht="15.75" customHeight="1" x14ac:dyDescent="0.2"/>
    <row r="464" spans="7:21"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1000"/>
  <sheetViews>
    <sheetView workbookViewId="0"/>
  </sheetViews>
  <sheetFormatPr defaultColWidth="12.5703125" defaultRowHeight="15" customHeight="1" x14ac:dyDescent="0.2"/>
  <cols>
    <col min="1" max="1" width="30.28515625" customWidth="1"/>
    <col min="2" max="6" width="12.5703125" customWidth="1"/>
  </cols>
  <sheetData>
    <row r="1" spans="1:22" ht="15.75" customHeight="1" x14ac:dyDescent="0.2">
      <c r="B1" s="8" t="s">
        <v>2</v>
      </c>
      <c r="C1" s="9" t="s">
        <v>59</v>
      </c>
      <c r="D1" s="9" t="s">
        <v>45</v>
      </c>
      <c r="E1" s="9" t="s">
        <v>75</v>
      </c>
      <c r="F1" s="9" t="s">
        <v>218</v>
      </c>
      <c r="G1" s="9" t="s">
        <v>104</v>
      </c>
      <c r="H1" s="9" t="s">
        <v>112</v>
      </c>
      <c r="I1" s="9" t="s">
        <v>159</v>
      </c>
      <c r="J1" s="9" t="s">
        <v>53</v>
      </c>
      <c r="K1" s="9" t="s">
        <v>36</v>
      </c>
      <c r="L1" s="9" t="s">
        <v>74</v>
      </c>
      <c r="M1" s="9" t="s">
        <v>26</v>
      </c>
      <c r="N1" s="9" t="s">
        <v>32</v>
      </c>
      <c r="O1" s="9" t="s">
        <v>64</v>
      </c>
      <c r="P1" s="9" t="s">
        <v>113</v>
      </c>
      <c r="Q1" s="9" t="s">
        <v>73</v>
      </c>
      <c r="R1" s="9" t="s">
        <v>31</v>
      </c>
      <c r="S1" s="9" t="s">
        <v>54</v>
      </c>
      <c r="T1" s="8" t="s">
        <v>1</v>
      </c>
      <c r="U1" s="8" t="s">
        <v>889</v>
      </c>
      <c r="V1" s="8" t="s">
        <v>890</v>
      </c>
    </row>
    <row r="2" spans="1:22" ht="15.75" customHeight="1" x14ac:dyDescent="0.2">
      <c r="A2" s="9" t="s">
        <v>25</v>
      </c>
      <c r="B2" s="9" t="s">
        <v>891</v>
      </c>
      <c r="C2" s="9" t="s">
        <v>892</v>
      </c>
      <c r="D2" s="9" t="s">
        <v>893</v>
      </c>
      <c r="E2" s="9" t="s">
        <v>894</v>
      </c>
      <c r="F2" s="9" t="s">
        <v>895</v>
      </c>
      <c r="G2" s="9" t="s">
        <v>896</v>
      </c>
      <c r="H2" s="9" t="s">
        <v>897</v>
      </c>
      <c r="I2" s="9" t="s">
        <v>898</v>
      </c>
      <c r="J2" s="9" t="s">
        <v>899</v>
      </c>
      <c r="K2" s="9" t="s">
        <v>900</v>
      </c>
      <c r="L2" s="9" t="s">
        <v>901</v>
      </c>
      <c r="M2" s="9" t="s">
        <v>902</v>
      </c>
      <c r="N2" s="9" t="s">
        <v>903</v>
      </c>
      <c r="O2" s="9" t="s">
        <v>904</v>
      </c>
      <c r="P2" s="9" t="s">
        <v>905</v>
      </c>
      <c r="Q2" s="9" t="s">
        <v>906</v>
      </c>
      <c r="R2" s="9" t="s">
        <v>907</v>
      </c>
      <c r="S2" s="9" t="s">
        <v>908</v>
      </c>
      <c r="T2" s="8" t="s">
        <v>341</v>
      </c>
      <c r="U2" s="9" t="s">
        <v>894</v>
      </c>
      <c r="V2" s="9" t="s">
        <v>75</v>
      </c>
    </row>
    <row r="3" spans="1:22" ht="15.75" customHeight="1" x14ac:dyDescent="0.2">
      <c r="A3" s="9" t="s">
        <v>59</v>
      </c>
      <c r="B3" s="9" t="s">
        <v>909</v>
      </c>
      <c r="C3" s="9" t="s">
        <v>910</v>
      </c>
      <c r="D3" s="9" t="s">
        <v>911</v>
      </c>
      <c r="E3" s="9" t="s">
        <v>912</v>
      </c>
      <c r="F3" s="9" t="s">
        <v>913</v>
      </c>
      <c r="G3" s="9" t="s">
        <v>914</v>
      </c>
      <c r="H3" s="9" t="s">
        <v>915</v>
      </c>
      <c r="I3" s="9" t="s">
        <v>916</v>
      </c>
      <c r="J3" s="9" t="s">
        <v>917</v>
      </c>
      <c r="K3" s="9" t="s">
        <v>918</v>
      </c>
      <c r="L3" s="9" t="s">
        <v>919</v>
      </c>
      <c r="M3" s="9" t="s">
        <v>920</v>
      </c>
      <c r="N3" s="9" t="s">
        <v>921</v>
      </c>
      <c r="O3" s="9" t="s">
        <v>922</v>
      </c>
      <c r="P3" s="9" t="s">
        <v>923</v>
      </c>
      <c r="Q3" s="9" t="s">
        <v>924</v>
      </c>
      <c r="R3" s="9" t="s">
        <v>925</v>
      </c>
      <c r="S3" s="9" t="s">
        <v>926</v>
      </c>
      <c r="T3" s="8" t="s">
        <v>136</v>
      </c>
      <c r="U3" s="9" t="s">
        <v>926</v>
      </c>
      <c r="V3" s="9" t="s">
        <v>54</v>
      </c>
    </row>
    <row r="4" spans="1:22" ht="15.75" customHeight="1" x14ac:dyDescent="0.2">
      <c r="A4" s="9" t="s">
        <v>74</v>
      </c>
      <c r="B4" s="9" t="s">
        <v>927</v>
      </c>
      <c r="C4" s="9" t="s">
        <v>928</v>
      </c>
      <c r="D4" s="9" t="s">
        <v>929</v>
      </c>
      <c r="E4" s="9" t="s">
        <v>930</v>
      </c>
      <c r="F4" s="9" t="s">
        <v>931</v>
      </c>
      <c r="G4" s="9" t="s">
        <v>932</v>
      </c>
      <c r="H4" s="9" t="s">
        <v>933</v>
      </c>
      <c r="I4" s="9" t="s">
        <v>934</v>
      </c>
      <c r="J4" s="9" t="s">
        <v>935</v>
      </c>
      <c r="K4" s="9" t="s">
        <v>936</v>
      </c>
      <c r="L4" s="9" t="s">
        <v>937</v>
      </c>
      <c r="M4" s="9" t="s">
        <v>938</v>
      </c>
      <c r="N4" s="9" t="s">
        <v>939</v>
      </c>
      <c r="O4" s="9" t="s">
        <v>940</v>
      </c>
      <c r="P4" s="9" t="s">
        <v>941</v>
      </c>
      <c r="Q4" s="9" t="s">
        <v>942</v>
      </c>
      <c r="R4" s="9" t="s">
        <v>943</v>
      </c>
      <c r="S4" s="9" t="s">
        <v>944</v>
      </c>
      <c r="T4" s="8" t="s">
        <v>346</v>
      </c>
      <c r="U4" s="9" t="s">
        <v>936</v>
      </c>
      <c r="V4" s="9" t="s">
        <v>36</v>
      </c>
    </row>
    <row r="5" spans="1:22" ht="15.75" customHeight="1" x14ac:dyDescent="0.2">
      <c r="A5" s="9" t="s">
        <v>26</v>
      </c>
      <c r="B5" s="9" t="s">
        <v>945</v>
      </c>
      <c r="C5" s="9" t="s">
        <v>946</v>
      </c>
      <c r="D5" s="9" t="s">
        <v>947</v>
      </c>
      <c r="E5" s="9" t="s">
        <v>948</v>
      </c>
      <c r="F5" s="9" t="s">
        <v>949</v>
      </c>
      <c r="G5" s="9" t="s">
        <v>950</v>
      </c>
      <c r="H5" s="9" t="s">
        <v>951</v>
      </c>
      <c r="I5" s="9" t="s">
        <v>952</v>
      </c>
      <c r="J5" s="9" t="s">
        <v>953</v>
      </c>
      <c r="K5" s="9" t="s">
        <v>954</v>
      </c>
      <c r="L5" s="9" t="s">
        <v>955</v>
      </c>
      <c r="M5" s="9" t="s">
        <v>956</v>
      </c>
      <c r="N5" s="9" t="s">
        <v>957</v>
      </c>
      <c r="O5" s="9" t="s">
        <v>958</v>
      </c>
      <c r="P5" s="9" t="s">
        <v>959</v>
      </c>
      <c r="Q5" s="9" t="s">
        <v>960</v>
      </c>
      <c r="R5" s="9" t="s">
        <v>961</v>
      </c>
      <c r="S5" s="9" t="s">
        <v>962</v>
      </c>
      <c r="T5" s="8" t="s">
        <v>458</v>
      </c>
      <c r="U5" s="9" t="s">
        <v>958</v>
      </c>
      <c r="V5" s="9" t="s">
        <v>64</v>
      </c>
    </row>
    <row r="6" spans="1:22" ht="15.75" customHeight="1" x14ac:dyDescent="0.2">
      <c r="A6" s="9" t="s">
        <v>32</v>
      </c>
      <c r="B6" s="9" t="s">
        <v>963</v>
      </c>
      <c r="C6" s="9" t="s">
        <v>964</v>
      </c>
      <c r="D6" s="9" t="s">
        <v>965</v>
      </c>
      <c r="E6" s="9" t="s">
        <v>966</v>
      </c>
      <c r="F6" s="9" t="s">
        <v>967</v>
      </c>
      <c r="G6" s="9" t="s">
        <v>968</v>
      </c>
      <c r="H6" s="9" t="s">
        <v>969</v>
      </c>
      <c r="I6" s="9" t="s">
        <v>970</v>
      </c>
      <c r="J6" s="9" t="s">
        <v>971</v>
      </c>
      <c r="K6" s="9" t="s">
        <v>972</v>
      </c>
      <c r="L6" s="9" t="s">
        <v>973</v>
      </c>
      <c r="M6" s="9" t="s">
        <v>974</v>
      </c>
      <c r="N6" s="9" t="s">
        <v>975</v>
      </c>
      <c r="O6" s="9" t="s">
        <v>976</v>
      </c>
      <c r="P6" s="9" t="s">
        <v>977</v>
      </c>
      <c r="Q6" s="9" t="s">
        <v>978</v>
      </c>
      <c r="R6" s="9" t="s">
        <v>979</v>
      </c>
      <c r="S6" s="9" t="s">
        <v>980</v>
      </c>
      <c r="T6" s="8" t="s">
        <v>462</v>
      </c>
      <c r="U6" s="9" t="s">
        <v>972</v>
      </c>
      <c r="V6" s="9" t="s">
        <v>36</v>
      </c>
    </row>
    <row r="7" spans="1:22" ht="15.75" customHeight="1" x14ac:dyDescent="0.2">
      <c r="A7" s="9" t="s">
        <v>64</v>
      </c>
      <c r="B7" s="9" t="s">
        <v>981</v>
      </c>
      <c r="C7" s="9" t="s">
        <v>982</v>
      </c>
      <c r="D7" s="9" t="s">
        <v>983</v>
      </c>
      <c r="E7" s="9" t="s">
        <v>984</v>
      </c>
      <c r="F7" s="9" t="s">
        <v>985</v>
      </c>
      <c r="G7" s="9" t="s">
        <v>986</v>
      </c>
      <c r="H7" s="9" t="s">
        <v>987</v>
      </c>
      <c r="I7" s="9" t="s">
        <v>988</v>
      </c>
      <c r="J7" s="9" t="s">
        <v>989</v>
      </c>
      <c r="K7" s="9" t="s">
        <v>990</v>
      </c>
      <c r="L7" s="9" t="s">
        <v>991</v>
      </c>
      <c r="M7" s="9" t="s">
        <v>992</v>
      </c>
      <c r="N7" s="9" t="s">
        <v>993</v>
      </c>
      <c r="O7" s="9" t="s">
        <v>994</v>
      </c>
      <c r="P7" s="9" t="s">
        <v>995</v>
      </c>
      <c r="Q7" s="9" t="s">
        <v>996</v>
      </c>
      <c r="R7" s="9" t="s">
        <v>997</v>
      </c>
      <c r="S7" s="9" t="s">
        <v>998</v>
      </c>
      <c r="T7" s="8" t="s">
        <v>29</v>
      </c>
      <c r="U7" s="9" t="s">
        <v>997</v>
      </c>
      <c r="V7" s="9" t="s">
        <v>31</v>
      </c>
    </row>
    <row r="8" spans="1:22" ht="15.75" customHeight="1" x14ac:dyDescent="0.2">
      <c r="A8" s="9" t="s">
        <v>113</v>
      </c>
      <c r="B8" s="9" t="s">
        <v>999</v>
      </c>
      <c r="C8" s="9" t="s">
        <v>1000</v>
      </c>
      <c r="D8" s="9" t="s">
        <v>1001</v>
      </c>
      <c r="E8" s="9" t="s">
        <v>1002</v>
      </c>
      <c r="F8" s="9" t="s">
        <v>1003</v>
      </c>
      <c r="G8" s="9" t="s">
        <v>1004</v>
      </c>
      <c r="H8" s="9" t="s">
        <v>1005</v>
      </c>
      <c r="I8" s="9" t="s">
        <v>1006</v>
      </c>
      <c r="J8" s="9" t="s">
        <v>1007</v>
      </c>
      <c r="K8" s="9" t="s">
        <v>1008</v>
      </c>
      <c r="L8" s="9" t="s">
        <v>1009</v>
      </c>
      <c r="M8" s="9" t="s">
        <v>1010</v>
      </c>
      <c r="N8" s="9" t="s">
        <v>1011</v>
      </c>
      <c r="O8" s="9" t="s">
        <v>1012</v>
      </c>
      <c r="P8" s="9" t="s">
        <v>1013</v>
      </c>
      <c r="Q8" s="9" t="s">
        <v>1014</v>
      </c>
      <c r="R8" s="9" t="s">
        <v>1015</v>
      </c>
      <c r="S8" s="9" t="s">
        <v>1016</v>
      </c>
      <c r="T8" s="8" t="s">
        <v>140</v>
      </c>
      <c r="U8" s="9" t="s">
        <v>1008</v>
      </c>
      <c r="V8" s="9" t="s">
        <v>36</v>
      </c>
    </row>
    <row r="9" spans="1:22" ht="15.75" customHeight="1" x14ac:dyDescent="0.2">
      <c r="A9" s="9" t="s">
        <v>73</v>
      </c>
      <c r="B9" s="9" t="s">
        <v>1017</v>
      </c>
      <c r="C9" s="9" t="s">
        <v>1018</v>
      </c>
      <c r="D9" s="9" t="s">
        <v>1019</v>
      </c>
      <c r="E9" s="9" t="s">
        <v>1020</v>
      </c>
      <c r="F9" s="9" t="s">
        <v>1021</v>
      </c>
      <c r="G9" s="9" t="s">
        <v>1022</v>
      </c>
      <c r="H9" s="9" t="s">
        <v>1023</v>
      </c>
      <c r="I9" s="9" t="s">
        <v>1024</v>
      </c>
      <c r="J9" s="9" t="s">
        <v>1025</v>
      </c>
      <c r="K9" s="9" t="s">
        <v>1026</v>
      </c>
      <c r="L9" s="9" t="s">
        <v>1027</v>
      </c>
      <c r="M9" s="9" t="s">
        <v>1028</v>
      </c>
      <c r="N9" s="9" t="s">
        <v>1029</v>
      </c>
      <c r="O9" s="9" t="s">
        <v>1030</v>
      </c>
      <c r="P9" s="9" t="s">
        <v>1031</v>
      </c>
      <c r="Q9" s="9" t="s">
        <v>1032</v>
      </c>
      <c r="R9" s="9" t="s">
        <v>1033</v>
      </c>
      <c r="S9" s="9" t="s">
        <v>1034</v>
      </c>
      <c r="T9" s="8" t="s">
        <v>311</v>
      </c>
      <c r="U9" s="9" t="s">
        <v>1023</v>
      </c>
      <c r="V9" s="9" t="s">
        <v>112</v>
      </c>
    </row>
    <row r="10" spans="1:22" ht="15.75" customHeight="1" x14ac:dyDescent="0.2">
      <c r="A10" s="9" t="s">
        <v>31</v>
      </c>
      <c r="B10" s="9" t="s">
        <v>1035</v>
      </c>
      <c r="C10" s="9" t="s">
        <v>1036</v>
      </c>
      <c r="D10" s="9" t="s">
        <v>1037</v>
      </c>
      <c r="E10" s="9" t="s">
        <v>1038</v>
      </c>
      <c r="F10" s="9" t="s">
        <v>1039</v>
      </c>
      <c r="G10" s="9" t="s">
        <v>1040</v>
      </c>
      <c r="H10" s="9" t="s">
        <v>1041</v>
      </c>
      <c r="I10" s="9" t="s">
        <v>1042</v>
      </c>
      <c r="J10" s="9" t="s">
        <v>1043</v>
      </c>
      <c r="K10" s="9" t="s">
        <v>1044</v>
      </c>
      <c r="L10" s="9" t="s">
        <v>1045</v>
      </c>
      <c r="M10" s="9" t="s">
        <v>1046</v>
      </c>
      <c r="N10" s="9" t="s">
        <v>1047</v>
      </c>
      <c r="O10" s="9" t="s">
        <v>1048</v>
      </c>
      <c r="P10" s="9" t="s">
        <v>1049</v>
      </c>
      <c r="Q10" s="9" t="s">
        <v>1050</v>
      </c>
      <c r="R10" s="9" t="s">
        <v>1051</v>
      </c>
      <c r="S10" s="9" t="s">
        <v>1052</v>
      </c>
      <c r="T10" s="8" t="s">
        <v>467</v>
      </c>
      <c r="U10" s="9" t="s">
        <v>1051</v>
      </c>
      <c r="V10" s="9" t="s">
        <v>31</v>
      </c>
    </row>
    <row r="11" spans="1:22" ht="15.75" customHeight="1" x14ac:dyDescent="0.2">
      <c r="A11" s="9" t="s">
        <v>54</v>
      </c>
      <c r="B11" s="9" t="s">
        <v>1053</v>
      </c>
      <c r="C11" s="9" t="s">
        <v>1054</v>
      </c>
      <c r="D11" s="9" t="s">
        <v>1055</v>
      </c>
      <c r="E11" s="9" t="s">
        <v>1056</v>
      </c>
      <c r="F11" s="9" t="s">
        <v>1057</v>
      </c>
      <c r="G11" s="9" t="s">
        <v>1058</v>
      </c>
      <c r="H11" s="9" t="s">
        <v>1059</v>
      </c>
      <c r="I11" s="9" t="s">
        <v>1060</v>
      </c>
      <c r="J11" s="9" t="s">
        <v>1061</v>
      </c>
      <c r="K11" s="9" t="s">
        <v>1062</v>
      </c>
      <c r="L11" s="9" t="s">
        <v>1063</v>
      </c>
      <c r="M11" s="9" t="s">
        <v>1064</v>
      </c>
      <c r="N11" s="9" t="s">
        <v>1065</v>
      </c>
      <c r="O11" s="9" t="s">
        <v>1066</v>
      </c>
      <c r="P11" s="9" t="s">
        <v>1067</v>
      </c>
      <c r="Q11" s="9" t="s">
        <v>1068</v>
      </c>
      <c r="R11" s="9" t="s">
        <v>1069</v>
      </c>
      <c r="S11" s="9" t="s">
        <v>1070</v>
      </c>
      <c r="T11" s="8" t="s">
        <v>34</v>
      </c>
      <c r="U11" s="9" t="s">
        <v>1062</v>
      </c>
      <c r="V11" s="9" t="s">
        <v>36</v>
      </c>
    </row>
    <row r="12" spans="1:22" ht="15.75" customHeight="1" x14ac:dyDescent="0.2">
      <c r="A12" s="9" t="s">
        <v>45</v>
      </c>
      <c r="B12" s="9" t="s">
        <v>1071</v>
      </c>
      <c r="C12" s="9" t="s">
        <v>1072</v>
      </c>
      <c r="D12" s="9" t="s">
        <v>1073</v>
      </c>
      <c r="E12" s="9" t="s">
        <v>1074</v>
      </c>
      <c r="F12" s="9" t="s">
        <v>1075</v>
      </c>
      <c r="G12" s="9" t="s">
        <v>1076</v>
      </c>
      <c r="H12" s="9" t="s">
        <v>1077</v>
      </c>
      <c r="I12" s="9" t="s">
        <v>1078</v>
      </c>
      <c r="J12" s="9" t="s">
        <v>1079</v>
      </c>
      <c r="K12" s="9" t="s">
        <v>1080</v>
      </c>
      <c r="L12" s="9" t="s">
        <v>1081</v>
      </c>
      <c r="M12" s="9" t="s">
        <v>1082</v>
      </c>
      <c r="N12" s="9" t="s">
        <v>1083</v>
      </c>
      <c r="O12" s="9" t="s">
        <v>1084</v>
      </c>
      <c r="P12" s="9" t="s">
        <v>1085</v>
      </c>
      <c r="Q12" s="9" t="s">
        <v>1086</v>
      </c>
      <c r="R12" s="9" t="s">
        <v>1087</v>
      </c>
      <c r="S12" s="9" t="s">
        <v>1088</v>
      </c>
      <c r="T12" s="8" t="s">
        <v>220</v>
      </c>
      <c r="U12" s="9" t="s">
        <v>1079</v>
      </c>
      <c r="V12" s="9" t="s">
        <v>53</v>
      </c>
    </row>
    <row r="13" spans="1:22" ht="15.75" customHeight="1" x14ac:dyDescent="0.2">
      <c r="A13" s="9" t="s">
        <v>75</v>
      </c>
      <c r="B13" s="9" t="s">
        <v>1089</v>
      </c>
      <c r="C13" s="9" t="s">
        <v>1090</v>
      </c>
      <c r="D13" s="9" t="s">
        <v>1091</v>
      </c>
      <c r="E13" s="9" t="s">
        <v>1092</v>
      </c>
      <c r="F13" s="9" t="s">
        <v>1093</v>
      </c>
      <c r="G13" s="9" t="s">
        <v>1094</v>
      </c>
      <c r="H13" s="9" t="s">
        <v>1095</v>
      </c>
      <c r="I13" s="9" t="s">
        <v>1096</v>
      </c>
      <c r="J13" s="9" t="s">
        <v>1097</v>
      </c>
      <c r="K13" s="9" t="s">
        <v>1098</v>
      </c>
      <c r="L13" s="9" t="s">
        <v>1099</v>
      </c>
      <c r="M13" s="9" t="s">
        <v>1100</v>
      </c>
      <c r="N13" s="9" t="s">
        <v>1101</v>
      </c>
      <c r="O13" s="9" t="s">
        <v>1102</v>
      </c>
      <c r="P13" s="9" t="s">
        <v>1103</v>
      </c>
      <c r="Q13" s="9" t="s">
        <v>1104</v>
      </c>
      <c r="R13" s="9" t="s">
        <v>1105</v>
      </c>
      <c r="S13" s="9" t="s">
        <v>1106</v>
      </c>
      <c r="T13" s="8" t="s">
        <v>471</v>
      </c>
      <c r="U13" s="9" t="s">
        <v>1095</v>
      </c>
      <c r="V13" s="9" t="s">
        <v>112</v>
      </c>
    </row>
    <row r="14" spans="1:22" ht="15.75" customHeight="1" x14ac:dyDescent="0.2">
      <c r="A14" s="9" t="s">
        <v>218</v>
      </c>
      <c r="B14" s="9" t="s">
        <v>1107</v>
      </c>
      <c r="C14" s="9" t="s">
        <v>1108</v>
      </c>
      <c r="D14" s="9" t="s">
        <v>1109</v>
      </c>
      <c r="E14" s="9" t="s">
        <v>1110</v>
      </c>
      <c r="F14" s="9" t="s">
        <v>1111</v>
      </c>
      <c r="G14" s="9" t="s">
        <v>1112</v>
      </c>
      <c r="H14" s="9" t="s">
        <v>1113</v>
      </c>
      <c r="I14" s="9" t="s">
        <v>1114</v>
      </c>
      <c r="J14" s="9" t="s">
        <v>1115</v>
      </c>
      <c r="K14" s="9" t="s">
        <v>1116</v>
      </c>
      <c r="L14" s="9" t="s">
        <v>1117</v>
      </c>
      <c r="M14" s="9" t="s">
        <v>1118</v>
      </c>
      <c r="N14" s="9" t="s">
        <v>1119</v>
      </c>
      <c r="O14" s="9" t="s">
        <v>1120</v>
      </c>
      <c r="P14" s="9" t="s">
        <v>1121</v>
      </c>
      <c r="Q14" s="9" t="s">
        <v>1122</v>
      </c>
      <c r="R14" s="9" t="s">
        <v>1123</v>
      </c>
      <c r="S14" s="9" t="s">
        <v>1124</v>
      </c>
      <c r="T14" s="8" t="s">
        <v>474</v>
      </c>
      <c r="U14" s="9" t="s">
        <v>1120</v>
      </c>
      <c r="V14" s="9" t="s">
        <v>64</v>
      </c>
    </row>
    <row r="15" spans="1:22" ht="15.75" customHeight="1" x14ac:dyDescent="0.2">
      <c r="A15" s="9" t="s">
        <v>104</v>
      </c>
      <c r="B15" s="9" t="s">
        <v>1125</v>
      </c>
      <c r="C15" s="9" t="s">
        <v>1126</v>
      </c>
      <c r="D15" s="9" t="s">
        <v>1127</v>
      </c>
      <c r="E15" s="9" t="s">
        <v>1128</v>
      </c>
      <c r="F15" s="9" t="s">
        <v>1129</v>
      </c>
      <c r="G15" s="9" t="s">
        <v>1130</v>
      </c>
      <c r="H15" s="9" t="s">
        <v>1131</v>
      </c>
      <c r="I15" s="9" t="s">
        <v>1132</v>
      </c>
      <c r="J15" s="9" t="s">
        <v>1133</v>
      </c>
      <c r="K15" s="9" t="s">
        <v>1134</v>
      </c>
      <c r="L15" s="9" t="s">
        <v>1135</v>
      </c>
      <c r="M15" s="9" t="s">
        <v>1136</v>
      </c>
      <c r="N15" s="9" t="s">
        <v>1137</v>
      </c>
      <c r="O15" s="9" t="s">
        <v>1138</v>
      </c>
      <c r="P15" s="9" t="s">
        <v>1139</v>
      </c>
      <c r="Q15" s="9" t="s">
        <v>1140</v>
      </c>
      <c r="R15" s="9" t="s">
        <v>1141</v>
      </c>
      <c r="S15" s="9" t="s">
        <v>1142</v>
      </c>
      <c r="T15" s="8" t="s">
        <v>316</v>
      </c>
      <c r="U15" s="9" t="s">
        <v>1138</v>
      </c>
      <c r="V15" s="9" t="s">
        <v>64</v>
      </c>
    </row>
    <row r="16" spans="1:22" ht="15.75" customHeight="1" x14ac:dyDescent="0.2">
      <c r="A16" s="9" t="s">
        <v>112</v>
      </c>
      <c r="B16" s="9" t="s">
        <v>1143</v>
      </c>
      <c r="C16" s="9" t="s">
        <v>1144</v>
      </c>
      <c r="D16" s="9" t="s">
        <v>1145</v>
      </c>
      <c r="E16" s="9" t="s">
        <v>1146</v>
      </c>
      <c r="F16" s="9" t="s">
        <v>1147</v>
      </c>
      <c r="G16" s="9" t="s">
        <v>1148</v>
      </c>
      <c r="H16" s="9" t="s">
        <v>1149</v>
      </c>
      <c r="I16" s="9" t="s">
        <v>1150</v>
      </c>
      <c r="J16" s="9" t="s">
        <v>1151</v>
      </c>
      <c r="K16" s="9" t="s">
        <v>1152</v>
      </c>
      <c r="L16" s="9" t="s">
        <v>1153</v>
      </c>
      <c r="M16" s="9" t="s">
        <v>1154</v>
      </c>
      <c r="N16" s="9" t="s">
        <v>1155</v>
      </c>
      <c r="O16" s="9" t="s">
        <v>1156</v>
      </c>
      <c r="P16" s="9" t="s">
        <v>1157</v>
      </c>
      <c r="Q16" s="9" t="s">
        <v>1158</v>
      </c>
      <c r="R16" s="9" t="s">
        <v>1159</v>
      </c>
      <c r="S16" s="9" t="s">
        <v>1160</v>
      </c>
      <c r="T16" s="8" t="s">
        <v>322</v>
      </c>
      <c r="U16" s="9" t="s">
        <v>1147</v>
      </c>
      <c r="V16" s="9" t="s">
        <v>218</v>
      </c>
    </row>
    <row r="17" spans="1:22" ht="15.75" customHeight="1" x14ac:dyDescent="0.2">
      <c r="A17" s="9" t="s">
        <v>159</v>
      </c>
      <c r="B17" s="9" t="s">
        <v>1161</v>
      </c>
      <c r="C17" s="9" t="s">
        <v>1162</v>
      </c>
      <c r="D17" s="9" t="s">
        <v>1163</v>
      </c>
      <c r="E17" s="9" t="s">
        <v>1164</v>
      </c>
      <c r="F17" s="9" t="s">
        <v>1165</v>
      </c>
      <c r="G17" s="9" t="s">
        <v>1166</v>
      </c>
      <c r="H17" s="9" t="s">
        <v>1167</v>
      </c>
      <c r="I17" s="9" t="s">
        <v>1168</v>
      </c>
      <c r="J17" s="9" t="s">
        <v>1169</v>
      </c>
      <c r="K17" s="9" t="s">
        <v>1170</v>
      </c>
      <c r="L17" s="9" t="s">
        <v>1171</v>
      </c>
      <c r="M17" s="9" t="s">
        <v>1172</v>
      </c>
      <c r="N17" s="9" t="s">
        <v>1173</v>
      </c>
      <c r="O17" s="9" t="s">
        <v>1174</v>
      </c>
      <c r="P17" s="9" t="s">
        <v>1175</v>
      </c>
      <c r="Q17" s="9" t="s">
        <v>1176</v>
      </c>
      <c r="R17" s="9" t="s">
        <v>1177</v>
      </c>
      <c r="S17" s="9" t="s">
        <v>1178</v>
      </c>
      <c r="T17" s="8" t="s">
        <v>858</v>
      </c>
      <c r="U17" s="9" t="s">
        <v>1173</v>
      </c>
      <c r="V17" s="9" t="s">
        <v>32</v>
      </c>
    </row>
    <row r="18" spans="1:22" ht="15.75" customHeight="1" x14ac:dyDescent="0.2">
      <c r="A18" s="9" t="s">
        <v>53</v>
      </c>
      <c r="B18" s="9" t="s">
        <v>1179</v>
      </c>
      <c r="C18" s="9" t="s">
        <v>1180</v>
      </c>
      <c r="D18" s="9" t="s">
        <v>1181</v>
      </c>
      <c r="E18" s="9" t="s">
        <v>1182</v>
      </c>
      <c r="F18" s="9" t="s">
        <v>1183</v>
      </c>
      <c r="G18" s="9" t="s">
        <v>1184</v>
      </c>
      <c r="H18" s="9" t="s">
        <v>1185</v>
      </c>
      <c r="I18" s="9" t="s">
        <v>1186</v>
      </c>
      <c r="J18" s="9" t="s">
        <v>1187</v>
      </c>
      <c r="K18" s="9" t="s">
        <v>1188</v>
      </c>
      <c r="L18" s="9" t="s">
        <v>1189</v>
      </c>
      <c r="M18" s="9" t="s">
        <v>1190</v>
      </c>
      <c r="N18" s="9" t="s">
        <v>1191</v>
      </c>
      <c r="O18" s="9" t="s">
        <v>1192</v>
      </c>
      <c r="P18" s="9" t="s">
        <v>1193</v>
      </c>
      <c r="Q18" s="9" t="s">
        <v>1194</v>
      </c>
      <c r="R18" s="9" t="s">
        <v>1195</v>
      </c>
      <c r="S18" s="9" t="s">
        <v>1196</v>
      </c>
      <c r="T18" s="8" t="s">
        <v>477</v>
      </c>
      <c r="U18" s="9" t="s">
        <v>1188</v>
      </c>
      <c r="V18" s="9" t="s">
        <v>36</v>
      </c>
    </row>
    <row r="19" spans="1:22" ht="15.75" customHeight="1" x14ac:dyDescent="0.2">
      <c r="A19" s="9" t="s">
        <v>36</v>
      </c>
      <c r="B19" s="9" t="s">
        <v>1197</v>
      </c>
      <c r="C19" s="9" t="s">
        <v>1198</v>
      </c>
      <c r="D19" s="9" t="s">
        <v>1199</v>
      </c>
      <c r="E19" s="9" t="s">
        <v>1200</v>
      </c>
      <c r="F19" s="9" t="s">
        <v>1201</v>
      </c>
      <c r="G19" s="9" t="s">
        <v>1202</v>
      </c>
      <c r="H19" s="9" t="s">
        <v>1203</v>
      </c>
      <c r="I19" s="9" t="s">
        <v>1204</v>
      </c>
      <c r="J19" s="9" t="s">
        <v>1205</v>
      </c>
      <c r="K19" s="9" t="s">
        <v>1206</v>
      </c>
      <c r="L19" s="9" t="s">
        <v>1207</v>
      </c>
      <c r="M19" s="9" t="s">
        <v>1208</v>
      </c>
      <c r="N19" s="9" t="s">
        <v>1209</v>
      </c>
      <c r="O19" s="9" t="s">
        <v>1210</v>
      </c>
      <c r="P19" s="9" t="s">
        <v>1211</v>
      </c>
      <c r="Q19" s="9" t="s">
        <v>1212</v>
      </c>
      <c r="R19" s="9" t="s">
        <v>1213</v>
      </c>
      <c r="S19" s="9" t="s">
        <v>1214</v>
      </c>
      <c r="T19" s="8" t="s">
        <v>349</v>
      </c>
      <c r="U19" s="9" t="s">
        <v>1202</v>
      </c>
      <c r="V19" s="9" t="s">
        <v>104</v>
      </c>
    </row>
    <row r="20" spans="1:22" ht="15.75" customHeight="1" x14ac:dyDescent="0.2">
      <c r="A20" s="9" t="s">
        <v>1215</v>
      </c>
      <c r="B20" s="9" t="s">
        <v>1216</v>
      </c>
      <c r="C20" s="9" t="s">
        <v>1217</v>
      </c>
      <c r="D20" s="9" t="s">
        <v>1218</v>
      </c>
      <c r="E20" s="9" t="s">
        <v>1219</v>
      </c>
      <c r="F20" s="9" t="s">
        <v>1220</v>
      </c>
      <c r="G20" s="9" t="s">
        <v>1221</v>
      </c>
      <c r="H20" s="9" t="s">
        <v>1222</v>
      </c>
      <c r="I20" s="9" t="s">
        <v>1223</v>
      </c>
      <c r="J20" s="9" t="s">
        <v>1224</v>
      </c>
      <c r="K20" s="9" t="s">
        <v>1225</v>
      </c>
      <c r="L20" s="9" t="s">
        <v>1226</v>
      </c>
      <c r="M20" s="9" t="s">
        <v>1227</v>
      </c>
      <c r="N20" s="9" t="s">
        <v>1228</v>
      </c>
      <c r="O20" s="9" t="s">
        <v>1229</v>
      </c>
      <c r="P20" s="9" t="s">
        <v>1230</v>
      </c>
      <c r="Q20" s="9" t="s">
        <v>1231</v>
      </c>
      <c r="R20" s="9" t="s">
        <v>1232</v>
      </c>
      <c r="S20" s="9" t="s">
        <v>1233</v>
      </c>
      <c r="T20" s="8" t="s">
        <v>480</v>
      </c>
      <c r="U20" s="9" t="s">
        <v>1232</v>
      </c>
      <c r="V20" s="9" t="s">
        <v>31</v>
      </c>
    </row>
    <row r="21" spans="1:22" ht="15.75" customHeight="1" x14ac:dyDescent="0.2">
      <c r="A21" s="9" t="s">
        <v>1234</v>
      </c>
      <c r="B21" s="9" t="s">
        <v>1235</v>
      </c>
      <c r="C21" s="9" t="s">
        <v>1236</v>
      </c>
      <c r="D21" s="9" t="s">
        <v>1237</v>
      </c>
      <c r="E21" s="9" t="s">
        <v>1238</v>
      </c>
      <c r="F21" s="9" t="s">
        <v>1239</v>
      </c>
      <c r="G21" s="9" t="s">
        <v>1240</v>
      </c>
      <c r="H21" s="9" t="s">
        <v>1241</v>
      </c>
      <c r="I21" s="9" t="s">
        <v>1242</v>
      </c>
      <c r="J21" s="9" t="s">
        <v>1243</v>
      </c>
      <c r="K21" s="9" t="s">
        <v>1244</v>
      </c>
      <c r="L21" s="9" t="s">
        <v>1245</v>
      </c>
      <c r="M21" s="9" t="s">
        <v>1246</v>
      </c>
      <c r="N21" s="9" t="s">
        <v>1247</v>
      </c>
      <c r="O21" s="9" t="s">
        <v>1248</v>
      </c>
      <c r="P21" s="9" t="s">
        <v>1249</v>
      </c>
      <c r="Q21" s="9" t="s">
        <v>1250</v>
      </c>
      <c r="R21" s="9" t="s">
        <v>1251</v>
      </c>
      <c r="S21" s="9" t="s">
        <v>1252</v>
      </c>
      <c r="T21" s="8" t="s">
        <v>436</v>
      </c>
      <c r="U21" s="9" t="s">
        <v>1240</v>
      </c>
      <c r="V21" s="9" t="s">
        <v>104</v>
      </c>
    </row>
    <row r="22" spans="1:22" ht="15.75" customHeight="1" x14ac:dyDescent="0.2">
      <c r="A22" s="9" t="s">
        <v>1253</v>
      </c>
      <c r="B22" s="9" t="s">
        <v>1254</v>
      </c>
      <c r="C22" s="9" t="s">
        <v>1255</v>
      </c>
      <c r="D22" s="9" t="s">
        <v>1256</v>
      </c>
      <c r="E22" s="9" t="s">
        <v>1257</v>
      </c>
      <c r="F22" s="9" t="s">
        <v>1258</v>
      </c>
      <c r="G22" s="9" t="s">
        <v>1259</v>
      </c>
      <c r="H22" s="9" t="s">
        <v>1260</v>
      </c>
      <c r="I22" s="9" t="s">
        <v>1261</v>
      </c>
      <c r="J22" s="9" t="s">
        <v>1262</v>
      </c>
      <c r="K22" s="9" t="s">
        <v>1263</v>
      </c>
      <c r="L22" s="9" t="s">
        <v>1264</v>
      </c>
      <c r="M22" s="9" t="s">
        <v>1265</v>
      </c>
      <c r="N22" s="9" t="s">
        <v>1266</v>
      </c>
      <c r="O22" s="9" t="s">
        <v>1267</v>
      </c>
      <c r="P22" s="9" t="s">
        <v>1268</v>
      </c>
      <c r="Q22" s="9" t="s">
        <v>1269</v>
      </c>
      <c r="R22" s="9" t="s">
        <v>1270</v>
      </c>
      <c r="S22" s="9" t="s">
        <v>1271</v>
      </c>
      <c r="T22" s="8" t="s">
        <v>38</v>
      </c>
      <c r="U22" s="9" t="s">
        <v>1263</v>
      </c>
      <c r="V22" s="9" t="s">
        <v>36</v>
      </c>
    </row>
    <row r="23" spans="1:22" ht="15.75" customHeight="1" x14ac:dyDescent="0.2">
      <c r="A23" s="9" t="s">
        <v>1272</v>
      </c>
      <c r="B23" s="9" t="s">
        <v>1273</v>
      </c>
      <c r="C23" s="9" t="s">
        <v>1274</v>
      </c>
      <c r="D23" s="9" t="s">
        <v>1275</v>
      </c>
      <c r="E23" s="9" t="s">
        <v>1276</v>
      </c>
      <c r="F23" s="9" t="s">
        <v>1277</v>
      </c>
      <c r="G23" s="9" t="s">
        <v>1278</v>
      </c>
      <c r="H23" s="9" t="s">
        <v>1279</v>
      </c>
      <c r="I23" s="9" t="s">
        <v>1280</v>
      </c>
      <c r="J23" s="9" t="s">
        <v>1281</v>
      </c>
      <c r="K23" s="9" t="s">
        <v>1282</v>
      </c>
      <c r="L23" s="9" t="s">
        <v>1283</v>
      </c>
      <c r="M23" s="9" t="s">
        <v>1284</v>
      </c>
      <c r="N23" s="9" t="s">
        <v>1285</v>
      </c>
      <c r="O23" s="9" t="s">
        <v>1286</v>
      </c>
      <c r="P23" s="9" t="s">
        <v>1287</v>
      </c>
      <c r="Q23" s="9" t="s">
        <v>1288</v>
      </c>
      <c r="R23" s="9" t="s">
        <v>1289</v>
      </c>
      <c r="S23" s="9" t="s">
        <v>1290</v>
      </c>
      <c r="T23" s="8" t="s">
        <v>483</v>
      </c>
      <c r="U23" s="9" t="s">
        <v>1290</v>
      </c>
      <c r="V23" s="9" t="s">
        <v>54</v>
      </c>
    </row>
    <row r="24" spans="1:22" ht="15.75" customHeight="1" x14ac:dyDescent="0.2">
      <c r="A24" s="9" t="s">
        <v>1291</v>
      </c>
      <c r="B24" s="9" t="s">
        <v>1292</v>
      </c>
      <c r="C24" s="9" t="s">
        <v>1293</v>
      </c>
      <c r="D24" s="9" t="s">
        <v>1294</v>
      </c>
      <c r="E24" s="9" t="s">
        <v>1295</v>
      </c>
      <c r="F24" s="9" t="s">
        <v>1296</v>
      </c>
      <c r="G24" s="9" t="s">
        <v>1297</v>
      </c>
      <c r="H24" s="9" t="s">
        <v>1298</v>
      </c>
      <c r="I24" s="9" t="s">
        <v>1299</v>
      </c>
      <c r="J24" s="9" t="s">
        <v>1300</v>
      </c>
      <c r="K24" s="9" t="s">
        <v>1301</v>
      </c>
      <c r="L24" s="9" t="s">
        <v>1302</v>
      </c>
      <c r="M24" s="9" t="s">
        <v>1303</v>
      </c>
      <c r="N24" s="9" t="s">
        <v>1304</v>
      </c>
      <c r="O24" s="9" t="s">
        <v>1305</v>
      </c>
      <c r="P24" s="9" t="s">
        <v>1306</v>
      </c>
      <c r="Q24" s="9" t="s">
        <v>1307</v>
      </c>
      <c r="R24" s="9" t="s">
        <v>1308</v>
      </c>
      <c r="S24" s="9" t="s">
        <v>1309</v>
      </c>
      <c r="T24" s="8" t="s">
        <v>487</v>
      </c>
      <c r="U24" s="9" t="s">
        <v>1301</v>
      </c>
      <c r="V24" s="9" t="s">
        <v>36</v>
      </c>
    </row>
    <row r="25" spans="1:22" ht="15.75" customHeight="1" x14ac:dyDescent="0.2">
      <c r="A25" s="9" t="s">
        <v>1310</v>
      </c>
      <c r="B25" s="9" t="s">
        <v>1311</v>
      </c>
      <c r="C25" s="9" t="s">
        <v>1312</v>
      </c>
      <c r="D25" s="9" t="s">
        <v>1313</v>
      </c>
      <c r="E25" s="9" t="s">
        <v>1314</v>
      </c>
      <c r="F25" s="9" t="s">
        <v>1315</v>
      </c>
      <c r="G25" s="9" t="s">
        <v>1316</v>
      </c>
      <c r="H25" s="9" t="s">
        <v>1317</v>
      </c>
      <c r="I25" s="9" t="s">
        <v>1318</v>
      </c>
      <c r="J25" s="9" t="s">
        <v>1319</v>
      </c>
      <c r="K25" s="9" t="s">
        <v>1320</v>
      </c>
      <c r="L25" s="9" t="s">
        <v>1321</v>
      </c>
      <c r="M25" s="9" t="s">
        <v>1322</v>
      </c>
      <c r="N25" s="9" t="s">
        <v>1323</v>
      </c>
      <c r="O25" s="9" t="s">
        <v>1324</v>
      </c>
      <c r="P25" s="9" t="s">
        <v>1325</v>
      </c>
      <c r="Q25" s="9" t="s">
        <v>1326</v>
      </c>
      <c r="R25" s="9" t="s">
        <v>1327</v>
      </c>
      <c r="S25" s="9" t="s">
        <v>1328</v>
      </c>
      <c r="T25" s="8" t="s">
        <v>490</v>
      </c>
      <c r="U25" s="9" t="s">
        <v>1316</v>
      </c>
      <c r="V25" s="9" t="s">
        <v>104</v>
      </c>
    </row>
    <row r="26" spans="1:22" ht="15.75" customHeight="1" x14ac:dyDescent="0.2">
      <c r="A26" s="9" t="s">
        <v>1329</v>
      </c>
      <c r="B26" s="9" t="s">
        <v>1330</v>
      </c>
      <c r="C26" s="9" t="s">
        <v>1331</v>
      </c>
      <c r="D26" s="9" t="s">
        <v>1332</v>
      </c>
      <c r="E26" s="9" t="s">
        <v>1333</v>
      </c>
      <c r="F26" s="9" t="s">
        <v>1334</v>
      </c>
      <c r="G26" s="9" t="s">
        <v>1335</v>
      </c>
      <c r="H26" s="9" t="s">
        <v>1336</v>
      </c>
      <c r="I26" s="9" t="s">
        <v>1337</v>
      </c>
      <c r="J26" s="9" t="s">
        <v>1338</v>
      </c>
      <c r="K26" s="9" t="s">
        <v>1339</v>
      </c>
      <c r="L26" s="9" t="s">
        <v>1340</v>
      </c>
      <c r="M26" s="9" t="s">
        <v>1341</v>
      </c>
      <c r="N26" s="9" t="s">
        <v>1342</v>
      </c>
      <c r="O26" s="9" t="s">
        <v>1343</v>
      </c>
      <c r="P26" s="9" t="s">
        <v>1344</v>
      </c>
      <c r="Q26" s="9" t="s">
        <v>1345</v>
      </c>
      <c r="R26" s="9" t="s">
        <v>1346</v>
      </c>
      <c r="S26" s="9" t="s">
        <v>1347</v>
      </c>
      <c r="T26" s="8" t="s">
        <v>493</v>
      </c>
      <c r="U26" s="9" t="s">
        <v>1347</v>
      </c>
      <c r="V26" s="9" t="s">
        <v>54</v>
      </c>
    </row>
    <row r="27" spans="1:22" ht="15.75" customHeight="1" x14ac:dyDescent="0.2">
      <c r="A27" s="9" t="s">
        <v>1348</v>
      </c>
      <c r="B27" s="9" t="s">
        <v>1349</v>
      </c>
      <c r="C27" s="9" t="s">
        <v>1350</v>
      </c>
      <c r="D27" s="9" t="s">
        <v>1351</v>
      </c>
      <c r="E27" s="9" t="s">
        <v>1352</v>
      </c>
      <c r="F27" s="9" t="s">
        <v>1353</v>
      </c>
      <c r="G27" s="9" t="s">
        <v>1354</v>
      </c>
      <c r="H27" s="9" t="s">
        <v>1355</v>
      </c>
      <c r="I27" s="9" t="s">
        <v>1356</v>
      </c>
      <c r="J27" s="9" t="s">
        <v>1357</v>
      </c>
      <c r="K27" s="9" t="s">
        <v>1358</v>
      </c>
      <c r="L27" s="9" t="s">
        <v>1359</v>
      </c>
      <c r="M27" s="9" t="s">
        <v>1360</v>
      </c>
      <c r="N27" s="9" t="s">
        <v>1361</v>
      </c>
      <c r="O27" s="9" t="s">
        <v>1362</v>
      </c>
      <c r="P27" s="9" t="s">
        <v>1363</v>
      </c>
      <c r="Q27" s="9" t="s">
        <v>1364</v>
      </c>
      <c r="R27" s="9" t="s">
        <v>1365</v>
      </c>
      <c r="S27" s="9" t="s">
        <v>1366</v>
      </c>
      <c r="T27" s="8" t="s">
        <v>224</v>
      </c>
      <c r="U27" s="9" t="s">
        <v>1358</v>
      </c>
      <c r="V27" s="9" t="s">
        <v>36</v>
      </c>
    </row>
    <row r="28" spans="1:22" ht="15.75" customHeight="1" x14ac:dyDescent="0.2">
      <c r="A28" s="9" t="s">
        <v>1367</v>
      </c>
      <c r="B28" s="9" t="s">
        <v>1368</v>
      </c>
      <c r="C28" s="9" t="s">
        <v>1369</v>
      </c>
      <c r="D28" s="9" t="s">
        <v>1370</v>
      </c>
      <c r="E28" s="9" t="s">
        <v>1371</v>
      </c>
      <c r="F28" s="9" t="s">
        <v>1372</v>
      </c>
      <c r="G28" s="9" t="s">
        <v>1373</v>
      </c>
      <c r="H28" s="9" t="s">
        <v>1374</v>
      </c>
      <c r="I28" s="9" t="s">
        <v>1375</v>
      </c>
      <c r="J28" s="9" t="s">
        <v>1376</v>
      </c>
      <c r="K28" s="9" t="s">
        <v>1377</v>
      </c>
      <c r="L28" s="9" t="s">
        <v>1378</v>
      </c>
      <c r="M28" s="9" t="s">
        <v>1379</v>
      </c>
      <c r="N28" s="9" t="s">
        <v>1380</v>
      </c>
      <c r="O28" s="9" t="s">
        <v>1381</v>
      </c>
      <c r="P28" s="9" t="s">
        <v>1382</v>
      </c>
      <c r="Q28" s="9" t="s">
        <v>1383</v>
      </c>
      <c r="R28" s="9" t="s">
        <v>1384</v>
      </c>
      <c r="S28" s="9" t="s">
        <v>1385</v>
      </c>
      <c r="T28" s="8" t="s">
        <v>497</v>
      </c>
      <c r="U28" s="9" t="s">
        <v>1382</v>
      </c>
      <c r="V28" s="9" t="s">
        <v>113</v>
      </c>
    </row>
    <row r="29" spans="1:22" ht="15.75" customHeight="1" x14ac:dyDescent="0.2">
      <c r="A29" s="9" t="s">
        <v>1386</v>
      </c>
      <c r="B29" s="9" t="s">
        <v>1387</v>
      </c>
      <c r="C29" s="9" t="s">
        <v>1388</v>
      </c>
      <c r="D29" s="9" t="s">
        <v>1389</v>
      </c>
      <c r="E29" s="9" t="s">
        <v>1390</v>
      </c>
      <c r="F29" s="9" t="s">
        <v>1391</v>
      </c>
      <c r="G29" s="9" t="s">
        <v>1392</v>
      </c>
      <c r="H29" s="9" t="s">
        <v>1393</v>
      </c>
      <c r="I29" s="9" t="s">
        <v>1394</v>
      </c>
      <c r="J29" s="9" t="s">
        <v>1395</v>
      </c>
      <c r="K29" s="9" t="s">
        <v>1396</v>
      </c>
      <c r="L29" s="9" t="s">
        <v>1397</v>
      </c>
      <c r="M29" s="9" t="s">
        <v>1398</v>
      </c>
      <c r="N29" s="9" t="s">
        <v>1399</v>
      </c>
      <c r="O29" s="9" t="s">
        <v>1400</v>
      </c>
      <c r="P29" s="9" t="s">
        <v>1401</v>
      </c>
      <c r="Q29" s="9" t="s">
        <v>1402</v>
      </c>
      <c r="R29" s="9" t="s">
        <v>1403</v>
      </c>
      <c r="S29" s="9" t="s">
        <v>1404</v>
      </c>
      <c r="T29" s="8" t="s">
        <v>502</v>
      </c>
      <c r="U29" s="9" t="s">
        <v>1400</v>
      </c>
      <c r="V29" s="9" t="s">
        <v>64</v>
      </c>
    </row>
    <row r="30" spans="1:22" ht="15.75" customHeight="1" x14ac:dyDescent="0.2">
      <c r="A30" s="9" t="s">
        <v>1405</v>
      </c>
      <c r="B30" s="9" t="s">
        <v>1406</v>
      </c>
      <c r="C30" s="9" t="s">
        <v>1407</v>
      </c>
      <c r="D30" s="9" t="s">
        <v>1408</v>
      </c>
      <c r="E30" s="9" t="s">
        <v>1409</v>
      </c>
      <c r="F30" s="9" t="s">
        <v>1410</v>
      </c>
      <c r="G30" s="9" t="s">
        <v>1411</v>
      </c>
      <c r="H30" s="9" t="s">
        <v>1412</v>
      </c>
      <c r="I30" s="9" t="s">
        <v>1413</v>
      </c>
      <c r="J30" s="9" t="s">
        <v>1414</v>
      </c>
      <c r="K30" s="9" t="s">
        <v>1415</v>
      </c>
      <c r="L30" s="9" t="s">
        <v>1416</v>
      </c>
      <c r="M30" s="9" t="s">
        <v>1417</v>
      </c>
      <c r="N30" s="9" t="s">
        <v>1418</v>
      </c>
      <c r="O30" s="9" t="s">
        <v>1419</v>
      </c>
      <c r="P30" s="9" t="s">
        <v>1420</v>
      </c>
      <c r="Q30" s="9" t="s">
        <v>1421</v>
      </c>
      <c r="R30" s="9" t="s">
        <v>1422</v>
      </c>
      <c r="S30" s="9" t="s">
        <v>1423</v>
      </c>
      <c r="T30" s="8" t="s">
        <v>43</v>
      </c>
      <c r="U30" s="9" t="s">
        <v>1408</v>
      </c>
      <c r="V30" s="9" t="s">
        <v>45</v>
      </c>
    </row>
    <row r="31" spans="1:22" ht="15.75" customHeight="1" x14ac:dyDescent="0.2">
      <c r="A31" s="9" t="s">
        <v>1424</v>
      </c>
      <c r="B31" s="9" t="s">
        <v>1425</v>
      </c>
      <c r="C31" s="9" t="s">
        <v>1426</v>
      </c>
      <c r="D31" s="9" t="s">
        <v>1427</v>
      </c>
      <c r="E31" s="9" t="s">
        <v>1428</v>
      </c>
      <c r="F31" s="9" t="s">
        <v>1429</v>
      </c>
      <c r="G31" s="9" t="s">
        <v>1430</v>
      </c>
      <c r="H31" s="9" t="s">
        <v>1431</v>
      </c>
      <c r="I31" s="9" t="s">
        <v>1432</v>
      </c>
      <c r="J31" s="9" t="s">
        <v>1433</v>
      </c>
      <c r="K31" s="9" t="s">
        <v>1434</v>
      </c>
      <c r="L31" s="9" t="s">
        <v>1435</v>
      </c>
      <c r="M31" s="9" t="s">
        <v>1436</v>
      </c>
      <c r="N31" s="9" t="s">
        <v>1437</v>
      </c>
      <c r="O31" s="9" t="s">
        <v>1438</v>
      </c>
      <c r="P31" s="9" t="s">
        <v>1439</v>
      </c>
      <c r="Q31" s="9" t="s">
        <v>1440</v>
      </c>
      <c r="R31" s="9" t="s">
        <v>1441</v>
      </c>
      <c r="S31" s="9" t="s">
        <v>1442</v>
      </c>
      <c r="T31" s="8" t="s">
        <v>143</v>
      </c>
      <c r="U31" s="9" t="s">
        <v>1435</v>
      </c>
      <c r="V31" s="9" t="s">
        <v>74</v>
      </c>
    </row>
    <row r="32" spans="1:22" ht="15.75" customHeight="1" x14ac:dyDescent="0.2">
      <c r="A32" s="9" t="s">
        <v>1443</v>
      </c>
      <c r="B32" s="9" t="s">
        <v>1444</v>
      </c>
      <c r="C32" s="9" t="s">
        <v>1445</v>
      </c>
      <c r="D32" s="9" t="s">
        <v>1446</v>
      </c>
      <c r="E32" s="9" t="s">
        <v>1447</v>
      </c>
      <c r="F32" s="9" t="s">
        <v>1448</v>
      </c>
      <c r="G32" s="9" t="s">
        <v>1449</v>
      </c>
      <c r="H32" s="9" t="s">
        <v>1450</v>
      </c>
      <c r="I32" s="9" t="s">
        <v>1451</v>
      </c>
      <c r="J32" s="9" t="s">
        <v>1452</v>
      </c>
      <c r="K32" s="9" t="s">
        <v>1453</v>
      </c>
      <c r="L32" s="9" t="s">
        <v>1454</v>
      </c>
      <c r="M32" s="9" t="s">
        <v>1455</v>
      </c>
      <c r="N32" s="9" t="s">
        <v>1456</v>
      </c>
      <c r="O32" s="9" t="s">
        <v>1457</v>
      </c>
      <c r="P32" s="9" t="s">
        <v>1458</v>
      </c>
      <c r="Q32" s="9" t="s">
        <v>1459</v>
      </c>
      <c r="R32" s="9" t="s">
        <v>1460</v>
      </c>
      <c r="S32" s="9" t="s">
        <v>1461</v>
      </c>
      <c r="T32" s="8" t="s">
        <v>505</v>
      </c>
      <c r="U32" s="9" t="s">
        <v>1452</v>
      </c>
      <c r="V32" s="9" t="s">
        <v>53</v>
      </c>
    </row>
    <row r="33" spans="1:22" ht="15.75" customHeight="1" x14ac:dyDescent="0.2">
      <c r="A33" s="9" t="s">
        <v>1462</v>
      </c>
      <c r="B33" s="9" t="s">
        <v>1463</v>
      </c>
      <c r="C33" s="9" t="s">
        <v>1464</v>
      </c>
      <c r="D33" s="9" t="s">
        <v>1465</v>
      </c>
      <c r="E33" s="9" t="s">
        <v>1466</v>
      </c>
      <c r="F33" s="9" t="s">
        <v>1467</v>
      </c>
      <c r="G33" s="9" t="s">
        <v>1468</v>
      </c>
      <c r="H33" s="9" t="s">
        <v>1469</v>
      </c>
      <c r="I33" s="9" t="s">
        <v>1470</v>
      </c>
      <c r="J33" s="9" t="s">
        <v>1471</v>
      </c>
      <c r="K33" s="9" t="s">
        <v>1472</v>
      </c>
      <c r="L33" s="9" t="s">
        <v>1473</v>
      </c>
      <c r="M33" s="9" t="s">
        <v>1474</v>
      </c>
      <c r="N33" s="9" t="s">
        <v>1475</v>
      </c>
      <c r="O33" s="9" t="s">
        <v>1476</v>
      </c>
      <c r="P33" s="9" t="s">
        <v>1477</v>
      </c>
      <c r="Q33" s="9" t="s">
        <v>1478</v>
      </c>
      <c r="R33" s="9" t="s">
        <v>1479</v>
      </c>
      <c r="S33" s="9" t="s">
        <v>1480</v>
      </c>
      <c r="T33" s="8" t="s">
        <v>47</v>
      </c>
      <c r="U33" s="9" t="s">
        <v>1479</v>
      </c>
      <c r="V33" s="9" t="s">
        <v>31</v>
      </c>
    </row>
    <row r="34" spans="1:22" ht="15.75" customHeight="1" x14ac:dyDescent="0.2">
      <c r="A34" s="9" t="s">
        <v>1481</v>
      </c>
      <c r="B34" s="9" t="s">
        <v>1482</v>
      </c>
      <c r="C34" s="9" t="s">
        <v>1483</v>
      </c>
      <c r="D34" s="9" t="s">
        <v>1484</v>
      </c>
      <c r="E34" s="9" t="s">
        <v>1485</v>
      </c>
      <c r="F34" s="9" t="s">
        <v>1486</v>
      </c>
      <c r="G34" s="9" t="s">
        <v>1487</v>
      </c>
      <c r="H34" s="9" t="s">
        <v>1488</v>
      </c>
      <c r="I34" s="9" t="s">
        <v>1489</v>
      </c>
      <c r="J34" s="9" t="s">
        <v>1490</v>
      </c>
      <c r="K34" s="9" t="s">
        <v>1491</v>
      </c>
      <c r="L34" s="9" t="s">
        <v>1492</v>
      </c>
      <c r="M34" s="9" t="s">
        <v>1493</v>
      </c>
      <c r="N34" s="9" t="s">
        <v>1494</v>
      </c>
      <c r="O34" s="9" t="s">
        <v>1495</v>
      </c>
      <c r="P34" s="9" t="s">
        <v>1496</v>
      </c>
      <c r="Q34" s="9" t="s">
        <v>1497</v>
      </c>
      <c r="R34" s="9" t="s">
        <v>1498</v>
      </c>
      <c r="S34" s="9" t="s">
        <v>1499</v>
      </c>
      <c r="T34" s="8" t="s">
        <v>146</v>
      </c>
      <c r="U34" s="9" t="s">
        <v>1483</v>
      </c>
      <c r="V34" s="9" t="s">
        <v>59</v>
      </c>
    </row>
    <row r="35" spans="1:22" ht="15.75" customHeight="1" x14ac:dyDescent="0.2">
      <c r="A35" s="9" t="s">
        <v>1500</v>
      </c>
      <c r="B35" s="9" t="s">
        <v>1501</v>
      </c>
      <c r="C35" s="9" t="s">
        <v>1502</v>
      </c>
      <c r="D35" s="9" t="s">
        <v>1503</v>
      </c>
      <c r="E35" s="9" t="s">
        <v>1504</v>
      </c>
      <c r="F35" s="9" t="s">
        <v>1505</v>
      </c>
      <c r="G35" s="9" t="s">
        <v>1506</v>
      </c>
      <c r="H35" s="9" t="s">
        <v>1507</v>
      </c>
      <c r="I35" s="9" t="s">
        <v>1508</v>
      </c>
      <c r="J35" s="9" t="s">
        <v>1509</v>
      </c>
      <c r="K35" s="9" t="s">
        <v>1510</v>
      </c>
      <c r="L35" s="9" t="s">
        <v>1511</v>
      </c>
      <c r="M35" s="9" t="s">
        <v>1512</v>
      </c>
      <c r="N35" s="9" t="s">
        <v>1513</v>
      </c>
      <c r="O35" s="9" t="s">
        <v>1514</v>
      </c>
      <c r="P35" s="9" t="s">
        <v>1515</v>
      </c>
      <c r="Q35" s="9" t="s">
        <v>1516</v>
      </c>
      <c r="R35" s="9" t="s">
        <v>1517</v>
      </c>
      <c r="S35" s="9" t="s">
        <v>1518</v>
      </c>
      <c r="T35" s="8" t="s">
        <v>150</v>
      </c>
      <c r="U35" s="9" t="s">
        <v>1517</v>
      </c>
      <c r="V35" s="9" t="s">
        <v>31</v>
      </c>
    </row>
    <row r="36" spans="1:22" ht="15.75" customHeight="1" x14ac:dyDescent="0.2">
      <c r="A36" s="9" t="s">
        <v>1519</v>
      </c>
      <c r="B36" s="9" t="s">
        <v>1520</v>
      </c>
      <c r="C36" s="9" t="s">
        <v>1521</v>
      </c>
      <c r="D36" s="9" t="s">
        <v>1522</v>
      </c>
      <c r="E36" s="9" t="s">
        <v>1523</v>
      </c>
      <c r="F36" s="9" t="s">
        <v>1524</v>
      </c>
      <c r="G36" s="9" t="s">
        <v>1525</v>
      </c>
      <c r="H36" s="9" t="s">
        <v>1526</v>
      </c>
      <c r="I36" s="9" t="s">
        <v>1527</v>
      </c>
      <c r="J36" s="9" t="s">
        <v>1528</v>
      </c>
      <c r="K36" s="9" t="s">
        <v>1529</v>
      </c>
      <c r="L36" s="9" t="s">
        <v>1530</v>
      </c>
      <c r="M36" s="9" t="s">
        <v>1531</v>
      </c>
      <c r="N36" s="9" t="s">
        <v>1532</v>
      </c>
      <c r="O36" s="9" t="s">
        <v>1533</v>
      </c>
      <c r="P36" s="9" t="s">
        <v>1534</v>
      </c>
      <c r="Q36" s="9" t="s">
        <v>1535</v>
      </c>
      <c r="R36" s="9" t="s">
        <v>1536</v>
      </c>
      <c r="S36" s="9" t="s">
        <v>1537</v>
      </c>
      <c r="T36" s="8" t="s">
        <v>509</v>
      </c>
      <c r="U36" s="9" t="s">
        <v>1528</v>
      </c>
      <c r="V36" s="9" t="s">
        <v>53</v>
      </c>
    </row>
    <row r="37" spans="1:22" ht="15.75" customHeight="1" x14ac:dyDescent="0.2">
      <c r="A37" s="9" t="s">
        <v>1538</v>
      </c>
      <c r="B37" s="9" t="s">
        <v>1539</v>
      </c>
      <c r="C37" s="9" t="s">
        <v>1540</v>
      </c>
      <c r="D37" s="9" t="s">
        <v>1541</v>
      </c>
      <c r="E37" s="9" t="s">
        <v>1542</v>
      </c>
      <c r="F37" s="9" t="s">
        <v>1543</v>
      </c>
      <c r="G37" s="9" t="s">
        <v>1544</v>
      </c>
      <c r="H37" s="9" t="s">
        <v>1545</v>
      </c>
      <c r="I37" s="9" t="s">
        <v>1546</v>
      </c>
      <c r="J37" s="9" t="s">
        <v>1547</v>
      </c>
      <c r="K37" s="9" t="s">
        <v>1548</v>
      </c>
      <c r="L37" s="9" t="s">
        <v>1549</v>
      </c>
      <c r="M37" s="9" t="s">
        <v>1550</v>
      </c>
      <c r="N37" s="9" t="s">
        <v>1551</v>
      </c>
      <c r="O37" s="9" t="s">
        <v>1552</v>
      </c>
      <c r="P37" s="9" t="s">
        <v>1553</v>
      </c>
      <c r="Q37" s="9" t="s">
        <v>1554</v>
      </c>
      <c r="R37" s="9" t="s">
        <v>1555</v>
      </c>
      <c r="S37" s="9" t="s">
        <v>1556</v>
      </c>
      <c r="T37" s="8" t="s">
        <v>153</v>
      </c>
      <c r="U37" s="9" t="s">
        <v>1548</v>
      </c>
      <c r="V37" s="9" t="s">
        <v>36</v>
      </c>
    </row>
    <row r="38" spans="1:22" ht="15.75" customHeight="1" x14ac:dyDescent="0.2">
      <c r="A38" s="9" t="s">
        <v>1557</v>
      </c>
      <c r="B38" s="9" t="s">
        <v>1558</v>
      </c>
      <c r="C38" s="9" t="s">
        <v>1559</v>
      </c>
      <c r="D38" s="9" t="s">
        <v>1560</v>
      </c>
      <c r="E38" s="9" t="s">
        <v>1561</v>
      </c>
      <c r="F38" s="9" t="s">
        <v>1562</v>
      </c>
      <c r="G38" s="9" t="s">
        <v>1563</v>
      </c>
      <c r="H38" s="9" t="s">
        <v>1564</v>
      </c>
      <c r="I38" s="9" t="s">
        <v>1565</v>
      </c>
      <c r="J38" s="9" t="s">
        <v>1566</v>
      </c>
      <c r="K38" s="9" t="s">
        <v>1567</v>
      </c>
      <c r="L38" s="9" t="s">
        <v>1568</v>
      </c>
      <c r="M38" s="9" t="s">
        <v>1569</v>
      </c>
      <c r="N38" s="9" t="s">
        <v>1570</v>
      </c>
      <c r="O38" s="9" t="s">
        <v>1571</v>
      </c>
      <c r="P38" s="9" t="s">
        <v>1572</v>
      </c>
      <c r="Q38" s="9" t="s">
        <v>1573</v>
      </c>
      <c r="R38" s="9" t="s">
        <v>1574</v>
      </c>
      <c r="S38" s="9" t="s">
        <v>1575</v>
      </c>
      <c r="T38" s="8" t="s">
        <v>157</v>
      </c>
      <c r="U38" s="9" t="s">
        <v>1565</v>
      </c>
      <c r="V38" s="9" t="s">
        <v>159</v>
      </c>
    </row>
    <row r="39" spans="1:22" ht="15.75" customHeight="1" x14ac:dyDescent="0.2">
      <c r="A39" s="9" t="s">
        <v>1576</v>
      </c>
      <c r="B39" s="9" t="s">
        <v>1577</v>
      </c>
      <c r="C39" s="9" t="s">
        <v>1578</v>
      </c>
      <c r="D39" s="9" t="s">
        <v>1579</v>
      </c>
      <c r="E39" s="9" t="s">
        <v>1580</v>
      </c>
      <c r="F39" s="9" t="s">
        <v>1581</v>
      </c>
      <c r="G39" s="9" t="s">
        <v>1582</v>
      </c>
      <c r="H39" s="9" t="s">
        <v>1583</v>
      </c>
      <c r="I39" s="9" t="s">
        <v>1584</v>
      </c>
      <c r="J39" s="9" t="s">
        <v>1585</v>
      </c>
      <c r="K39" s="9" t="s">
        <v>1586</v>
      </c>
      <c r="L39" s="9" t="s">
        <v>1587</v>
      </c>
      <c r="M39" s="9" t="s">
        <v>1588</v>
      </c>
      <c r="N39" s="9" t="s">
        <v>1589</v>
      </c>
      <c r="O39" s="9" t="s">
        <v>1590</v>
      </c>
      <c r="P39" s="9" t="s">
        <v>1591</v>
      </c>
      <c r="Q39" s="9" t="s">
        <v>1592</v>
      </c>
      <c r="R39" s="9" t="s">
        <v>1593</v>
      </c>
      <c r="S39" s="9" t="s">
        <v>1594</v>
      </c>
      <c r="T39" s="8" t="s">
        <v>162</v>
      </c>
      <c r="U39" s="9" t="s">
        <v>1585</v>
      </c>
      <c r="V39" s="9" t="s">
        <v>53</v>
      </c>
    </row>
    <row r="40" spans="1:22" ht="15.75" customHeight="1" x14ac:dyDescent="0.2">
      <c r="A40" s="9" t="s">
        <v>1595</v>
      </c>
      <c r="B40" s="9" t="s">
        <v>1596</v>
      </c>
      <c r="C40" s="9" t="s">
        <v>1597</v>
      </c>
      <c r="D40" s="9" t="s">
        <v>1598</v>
      </c>
      <c r="E40" s="9" t="s">
        <v>1599</v>
      </c>
      <c r="F40" s="9" t="s">
        <v>1600</v>
      </c>
      <c r="G40" s="9" t="s">
        <v>1601</v>
      </c>
      <c r="H40" s="9" t="s">
        <v>1602</v>
      </c>
      <c r="I40" s="9" t="s">
        <v>1603</v>
      </c>
      <c r="J40" s="9" t="s">
        <v>1604</v>
      </c>
      <c r="K40" s="9" t="s">
        <v>1605</v>
      </c>
      <c r="L40" s="9" t="s">
        <v>1606</v>
      </c>
      <c r="M40" s="9" t="s">
        <v>1607</v>
      </c>
      <c r="N40" s="9" t="s">
        <v>1608</v>
      </c>
      <c r="O40" s="9" t="s">
        <v>1609</v>
      </c>
      <c r="P40" s="9" t="s">
        <v>1610</v>
      </c>
      <c r="Q40" s="9" t="s">
        <v>1611</v>
      </c>
      <c r="R40" s="9" t="s">
        <v>1612</v>
      </c>
      <c r="S40" s="9" t="s">
        <v>1613</v>
      </c>
      <c r="T40" s="8" t="s">
        <v>165</v>
      </c>
      <c r="U40" s="9" t="s">
        <v>1605</v>
      </c>
      <c r="V40" s="9" t="s">
        <v>36</v>
      </c>
    </row>
    <row r="41" spans="1:22" ht="15.75" customHeight="1" x14ac:dyDescent="0.2">
      <c r="A41" s="9" t="s">
        <v>1614</v>
      </c>
      <c r="B41" s="9" t="s">
        <v>1615</v>
      </c>
      <c r="C41" s="9" t="s">
        <v>1616</v>
      </c>
      <c r="D41" s="9" t="s">
        <v>1617</v>
      </c>
      <c r="E41" s="9" t="s">
        <v>1618</v>
      </c>
      <c r="F41" s="9" t="s">
        <v>1619</v>
      </c>
      <c r="G41" s="9" t="s">
        <v>1620</v>
      </c>
      <c r="H41" s="9" t="s">
        <v>1621</v>
      </c>
      <c r="I41" s="9" t="s">
        <v>1622</v>
      </c>
      <c r="J41" s="9" t="s">
        <v>1623</v>
      </c>
      <c r="K41" s="9" t="s">
        <v>1624</v>
      </c>
      <c r="L41" s="9" t="s">
        <v>1625</v>
      </c>
      <c r="M41" s="9" t="s">
        <v>1626</v>
      </c>
      <c r="N41" s="9" t="s">
        <v>1627</v>
      </c>
      <c r="O41" s="9" t="s">
        <v>1628</v>
      </c>
      <c r="P41" s="9" t="s">
        <v>1629</v>
      </c>
      <c r="Q41" s="9" t="s">
        <v>1630</v>
      </c>
      <c r="R41" s="9" t="s">
        <v>1631</v>
      </c>
      <c r="S41" s="9" t="s">
        <v>1632</v>
      </c>
      <c r="T41" s="8" t="s">
        <v>512</v>
      </c>
      <c r="U41" s="9" t="s">
        <v>1632</v>
      </c>
      <c r="V41" s="9" t="s">
        <v>54</v>
      </c>
    </row>
    <row r="42" spans="1:22" ht="15.75" customHeight="1" x14ac:dyDescent="0.2">
      <c r="A42" s="9" t="s">
        <v>1633</v>
      </c>
      <c r="B42" s="9" t="s">
        <v>1634</v>
      </c>
      <c r="C42" s="9" t="s">
        <v>1635</v>
      </c>
      <c r="D42" s="9" t="s">
        <v>1636</v>
      </c>
      <c r="E42" s="9" t="s">
        <v>1637</v>
      </c>
      <c r="F42" s="9" t="s">
        <v>1638</v>
      </c>
      <c r="G42" s="9" t="s">
        <v>1639</v>
      </c>
      <c r="H42" s="9" t="s">
        <v>1640</v>
      </c>
      <c r="I42" s="9" t="s">
        <v>1641</v>
      </c>
      <c r="J42" s="9" t="s">
        <v>1642</v>
      </c>
      <c r="K42" s="9" t="s">
        <v>1643</v>
      </c>
      <c r="L42" s="9" t="s">
        <v>1644</v>
      </c>
      <c r="M42" s="9" t="s">
        <v>1645</v>
      </c>
      <c r="N42" s="9" t="s">
        <v>1646</v>
      </c>
      <c r="O42" s="9" t="s">
        <v>1647</v>
      </c>
      <c r="P42" s="9" t="s">
        <v>1648</v>
      </c>
      <c r="Q42" s="9" t="s">
        <v>1649</v>
      </c>
      <c r="R42" s="9" t="s">
        <v>1650</v>
      </c>
      <c r="S42" s="9" t="s">
        <v>1651</v>
      </c>
      <c r="T42" s="8" t="s">
        <v>515</v>
      </c>
      <c r="U42" s="9" t="s">
        <v>1637</v>
      </c>
      <c r="V42" s="9" t="s">
        <v>75</v>
      </c>
    </row>
    <row r="43" spans="1:22" ht="15.75" customHeight="1" x14ac:dyDescent="0.2">
      <c r="A43" s="9" t="s">
        <v>1652</v>
      </c>
      <c r="B43" s="9" t="s">
        <v>1653</v>
      </c>
      <c r="C43" s="9" t="s">
        <v>1654</v>
      </c>
      <c r="D43" s="9" t="s">
        <v>1655</v>
      </c>
      <c r="E43" s="9" t="s">
        <v>1656</v>
      </c>
      <c r="F43" s="9" t="s">
        <v>1657</v>
      </c>
      <c r="G43" s="9" t="s">
        <v>1658</v>
      </c>
      <c r="H43" s="9" t="s">
        <v>1659</v>
      </c>
      <c r="I43" s="9" t="s">
        <v>1660</v>
      </c>
      <c r="J43" s="9" t="s">
        <v>1661</v>
      </c>
      <c r="K43" s="9" t="s">
        <v>1662</v>
      </c>
      <c r="L43" s="9" t="s">
        <v>1663</v>
      </c>
      <c r="M43" s="9" t="s">
        <v>1664</v>
      </c>
      <c r="N43" s="9" t="s">
        <v>1665</v>
      </c>
      <c r="O43" s="9" t="s">
        <v>1666</v>
      </c>
      <c r="P43" s="9" t="s">
        <v>1667</v>
      </c>
      <c r="Q43" s="9" t="s">
        <v>1668</v>
      </c>
      <c r="R43" s="9" t="s">
        <v>1669</v>
      </c>
      <c r="S43" s="9" t="s">
        <v>1670</v>
      </c>
      <c r="T43" s="8" t="s">
        <v>518</v>
      </c>
      <c r="U43" s="9" t="s">
        <v>1665</v>
      </c>
      <c r="V43" s="9" t="s">
        <v>32</v>
      </c>
    </row>
    <row r="44" spans="1:22" ht="15.75" customHeight="1" x14ac:dyDescent="0.2">
      <c r="A44" s="9" t="s">
        <v>1671</v>
      </c>
      <c r="B44" s="9" t="s">
        <v>1672</v>
      </c>
      <c r="C44" s="9" t="s">
        <v>1673</v>
      </c>
      <c r="D44" s="9" t="s">
        <v>1674</v>
      </c>
      <c r="E44" s="9" t="s">
        <v>1675</v>
      </c>
      <c r="F44" s="9" t="s">
        <v>1676</v>
      </c>
      <c r="G44" s="9" t="s">
        <v>1677</v>
      </c>
      <c r="H44" s="9" t="s">
        <v>1678</v>
      </c>
      <c r="I44" s="9" t="s">
        <v>1679</v>
      </c>
      <c r="J44" s="9" t="s">
        <v>1680</v>
      </c>
      <c r="K44" s="9" t="s">
        <v>1681</v>
      </c>
      <c r="L44" s="9" t="s">
        <v>1682</v>
      </c>
      <c r="M44" s="9" t="s">
        <v>1683</v>
      </c>
      <c r="N44" s="9" t="s">
        <v>1684</v>
      </c>
      <c r="O44" s="9" t="s">
        <v>1685</v>
      </c>
      <c r="P44" s="9" t="s">
        <v>1686</v>
      </c>
      <c r="Q44" s="9" t="s">
        <v>1687</v>
      </c>
      <c r="R44" s="9" t="s">
        <v>1688</v>
      </c>
      <c r="S44" s="9" t="s">
        <v>1689</v>
      </c>
      <c r="T44" s="8" t="s">
        <v>522</v>
      </c>
      <c r="U44" s="9" t="s">
        <v>1673</v>
      </c>
      <c r="V44" s="9" t="s">
        <v>59</v>
      </c>
    </row>
    <row r="45" spans="1:22" ht="15.75" customHeight="1" x14ac:dyDescent="0.2">
      <c r="A45" s="9" t="s">
        <v>1690</v>
      </c>
      <c r="B45" s="9" t="s">
        <v>1691</v>
      </c>
      <c r="C45" s="9" t="s">
        <v>1692</v>
      </c>
      <c r="D45" s="9" t="s">
        <v>1693</v>
      </c>
      <c r="E45" s="9" t="s">
        <v>1694</v>
      </c>
      <c r="F45" s="9" t="s">
        <v>1695</v>
      </c>
      <c r="G45" s="9" t="s">
        <v>1696</v>
      </c>
      <c r="H45" s="9" t="s">
        <v>1697</v>
      </c>
      <c r="I45" s="9" t="s">
        <v>1698</v>
      </c>
      <c r="J45" s="9" t="s">
        <v>1699</v>
      </c>
      <c r="K45" s="9" t="s">
        <v>1700</v>
      </c>
      <c r="L45" s="9" t="s">
        <v>1701</v>
      </c>
      <c r="M45" s="9" t="s">
        <v>1702</v>
      </c>
      <c r="N45" s="9" t="s">
        <v>1703</v>
      </c>
      <c r="O45" s="9" t="s">
        <v>1704</v>
      </c>
      <c r="P45" s="9" t="s">
        <v>1705</v>
      </c>
      <c r="Q45" s="9" t="s">
        <v>1706</v>
      </c>
      <c r="R45" s="9" t="s">
        <v>1707</v>
      </c>
      <c r="S45" s="9" t="s">
        <v>1708</v>
      </c>
      <c r="T45" s="8" t="s">
        <v>861</v>
      </c>
      <c r="U45" s="9" t="s">
        <v>1699</v>
      </c>
      <c r="V45" s="9" t="s">
        <v>53</v>
      </c>
    </row>
    <row r="46" spans="1:22" ht="15.75" customHeight="1" x14ac:dyDescent="0.2">
      <c r="A46" s="9" t="s">
        <v>1709</v>
      </c>
      <c r="B46" s="9" t="s">
        <v>1710</v>
      </c>
      <c r="C46" s="9" t="s">
        <v>1711</v>
      </c>
      <c r="D46" s="9" t="s">
        <v>1712</v>
      </c>
      <c r="E46" s="9" t="s">
        <v>1713</v>
      </c>
      <c r="F46" s="9" t="s">
        <v>1714</v>
      </c>
      <c r="G46" s="9" t="s">
        <v>1715</v>
      </c>
      <c r="H46" s="9" t="s">
        <v>1716</v>
      </c>
      <c r="I46" s="9" t="s">
        <v>1717</v>
      </c>
      <c r="J46" s="9" t="s">
        <v>1718</v>
      </c>
      <c r="K46" s="9" t="s">
        <v>1719</v>
      </c>
      <c r="L46" s="9" t="s">
        <v>1720</v>
      </c>
      <c r="M46" s="9" t="s">
        <v>1721</v>
      </c>
      <c r="N46" s="9" t="s">
        <v>1722</v>
      </c>
      <c r="O46" s="9" t="s">
        <v>1723</v>
      </c>
      <c r="P46" s="9" t="s">
        <v>1724</v>
      </c>
      <c r="Q46" s="9" t="s">
        <v>1725</v>
      </c>
      <c r="R46" s="9" t="s">
        <v>1726</v>
      </c>
      <c r="S46" s="9" t="s">
        <v>1727</v>
      </c>
      <c r="T46" s="8" t="s">
        <v>169</v>
      </c>
      <c r="U46" s="9" t="s">
        <v>1715</v>
      </c>
      <c r="V46" s="9" t="s">
        <v>104</v>
      </c>
    </row>
    <row r="47" spans="1:22" ht="15.75" customHeight="1" x14ac:dyDescent="0.2">
      <c r="A47" s="9" t="s">
        <v>1728</v>
      </c>
      <c r="B47" s="9" t="s">
        <v>1729</v>
      </c>
      <c r="C47" s="9" t="s">
        <v>1730</v>
      </c>
      <c r="D47" s="9" t="s">
        <v>1731</v>
      </c>
      <c r="E47" s="9" t="s">
        <v>1732</v>
      </c>
      <c r="F47" s="9" t="s">
        <v>1733</v>
      </c>
      <c r="G47" s="9" t="s">
        <v>1734</v>
      </c>
      <c r="H47" s="9" t="s">
        <v>1735</v>
      </c>
      <c r="I47" s="9" t="s">
        <v>1736</v>
      </c>
      <c r="J47" s="9" t="s">
        <v>1737</v>
      </c>
      <c r="K47" s="9" t="s">
        <v>1738</v>
      </c>
      <c r="L47" s="9" t="s">
        <v>1739</v>
      </c>
      <c r="M47" s="9" t="s">
        <v>1740</v>
      </c>
      <c r="N47" s="9" t="s">
        <v>1741</v>
      </c>
      <c r="O47" s="9" t="s">
        <v>1742</v>
      </c>
      <c r="P47" s="9" t="s">
        <v>1743</v>
      </c>
      <c r="Q47" s="9" t="s">
        <v>1744</v>
      </c>
      <c r="R47" s="9" t="s">
        <v>1745</v>
      </c>
      <c r="S47" s="9" t="s">
        <v>1746</v>
      </c>
      <c r="T47" s="8" t="s">
        <v>527</v>
      </c>
      <c r="U47" s="9" t="s">
        <v>1743</v>
      </c>
      <c r="V47" s="9" t="s">
        <v>113</v>
      </c>
    </row>
    <row r="48" spans="1:22" ht="15.75" customHeight="1" x14ac:dyDescent="0.2">
      <c r="A48" s="9" t="s">
        <v>1747</v>
      </c>
      <c r="B48" s="9" t="s">
        <v>1748</v>
      </c>
      <c r="C48" s="9" t="s">
        <v>1749</v>
      </c>
      <c r="D48" s="9" t="s">
        <v>1750</v>
      </c>
      <c r="E48" s="9" t="s">
        <v>1751</v>
      </c>
      <c r="F48" s="9" t="s">
        <v>1752</v>
      </c>
      <c r="G48" s="9" t="s">
        <v>1753</v>
      </c>
      <c r="H48" s="9" t="s">
        <v>1754</v>
      </c>
      <c r="I48" s="9" t="s">
        <v>1755</v>
      </c>
      <c r="J48" s="9" t="s">
        <v>1756</v>
      </c>
      <c r="K48" s="9" t="s">
        <v>1757</v>
      </c>
      <c r="L48" s="9" t="s">
        <v>1758</v>
      </c>
      <c r="M48" s="9" t="s">
        <v>1759</v>
      </c>
      <c r="N48" s="9" t="s">
        <v>1760</v>
      </c>
      <c r="O48" s="9" t="s">
        <v>1761</v>
      </c>
      <c r="P48" s="9" t="s">
        <v>1762</v>
      </c>
      <c r="Q48" s="9" t="s">
        <v>1763</v>
      </c>
      <c r="R48" s="9" t="s">
        <v>1764</v>
      </c>
      <c r="S48" s="9" t="s">
        <v>1765</v>
      </c>
      <c r="T48" s="8" t="s">
        <v>396</v>
      </c>
      <c r="U48" s="9" t="s">
        <v>1757</v>
      </c>
      <c r="V48" s="9" t="s">
        <v>36</v>
      </c>
    </row>
    <row r="49" spans="1:22" ht="15.75" customHeight="1" x14ac:dyDescent="0.2">
      <c r="A49" s="9" t="s">
        <v>1766</v>
      </c>
      <c r="B49" s="9" t="s">
        <v>1767</v>
      </c>
      <c r="C49" s="9" t="s">
        <v>1768</v>
      </c>
      <c r="D49" s="9" t="s">
        <v>1769</v>
      </c>
      <c r="E49" s="9" t="s">
        <v>1770</v>
      </c>
      <c r="F49" s="9" t="s">
        <v>1771</v>
      </c>
      <c r="G49" s="9" t="s">
        <v>1772</v>
      </c>
      <c r="H49" s="9" t="s">
        <v>1773</v>
      </c>
      <c r="I49" s="9" t="s">
        <v>1774</v>
      </c>
      <c r="J49" s="9" t="s">
        <v>1775</v>
      </c>
      <c r="K49" s="9" t="s">
        <v>1776</v>
      </c>
      <c r="L49" s="9" t="s">
        <v>1777</v>
      </c>
      <c r="M49" s="9" t="s">
        <v>1778</v>
      </c>
      <c r="N49" s="9" t="s">
        <v>1779</v>
      </c>
      <c r="O49" s="9" t="s">
        <v>1780</v>
      </c>
      <c r="P49" s="9" t="s">
        <v>1781</v>
      </c>
      <c r="Q49" s="9" t="s">
        <v>1782</v>
      </c>
      <c r="R49" s="9" t="s">
        <v>1783</v>
      </c>
      <c r="S49" s="9" t="s">
        <v>1784</v>
      </c>
      <c r="T49" s="8" t="s">
        <v>532</v>
      </c>
      <c r="U49" s="9" t="s">
        <v>1781</v>
      </c>
      <c r="V49" s="9" t="s">
        <v>113</v>
      </c>
    </row>
    <row r="50" spans="1:22" ht="15.75" customHeight="1" x14ac:dyDescent="0.2">
      <c r="A50" s="9" t="s">
        <v>1785</v>
      </c>
      <c r="B50" s="9" t="s">
        <v>1786</v>
      </c>
      <c r="C50" s="9" t="s">
        <v>1787</v>
      </c>
      <c r="D50" s="9" t="s">
        <v>1788</v>
      </c>
      <c r="E50" s="9" t="s">
        <v>1789</v>
      </c>
      <c r="F50" s="9" t="s">
        <v>1790</v>
      </c>
      <c r="G50" s="9" t="s">
        <v>1791</v>
      </c>
      <c r="H50" s="9" t="s">
        <v>1792</v>
      </c>
      <c r="I50" s="9" t="s">
        <v>1793</v>
      </c>
      <c r="J50" s="9" t="s">
        <v>1794</v>
      </c>
      <c r="K50" s="9" t="s">
        <v>1795</v>
      </c>
      <c r="L50" s="9" t="s">
        <v>1796</v>
      </c>
      <c r="M50" s="9" t="s">
        <v>1797</v>
      </c>
      <c r="N50" s="9" t="s">
        <v>1798</v>
      </c>
      <c r="O50" s="9" t="s">
        <v>1799</v>
      </c>
      <c r="P50" s="9" t="s">
        <v>1800</v>
      </c>
      <c r="Q50" s="9" t="s">
        <v>1801</v>
      </c>
      <c r="R50" s="9" t="s">
        <v>1802</v>
      </c>
      <c r="S50" s="9" t="s">
        <v>1803</v>
      </c>
      <c r="T50" s="8" t="s">
        <v>536</v>
      </c>
      <c r="U50" s="9" t="s">
        <v>1799</v>
      </c>
      <c r="V50" s="9" t="s">
        <v>64</v>
      </c>
    </row>
    <row r="51" spans="1:22" ht="15.75" customHeight="1" x14ac:dyDescent="0.2">
      <c r="A51" s="9" t="s">
        <v>1804</v>
      </c>
      <c r="B51" s="9" t="s">
        <v>1805</v>
      </c>
      <c r="C51" s="9" t="s">
        <v>1806</v>
      </c>
      <c r="D51" s="9" t="s">
        <v>1807</v>
      </c>
      <c r="E51" s="9" t="s">
        <v>1808</v>
      </c>
      <c r="F51" s="9" t="s">
        <v>1809</v>
      </c>
      <c r="G51" s="9" t="s">
        <v>1810</v>
      </c>
      <c r="H51" s="9" t="s">
        <v>1811</v>
      </c>
      <c r="I51" s="9" t="s">
        <v>1812</v>
      </c>
      <c r="J51" s="9" t="s">
        <v>1813</v>
      </c>
      <c r="K51" s="9" t="s">
        <v>1814</v>
      </c>
      <c r="L51" s="9" t="s">
        <v>1815</v>
      </c>
      <c r="M51" s="9" t="s">
        <v>1816</v>
      </c>
      <c r="N51" s="9" t="s">
        <v>1817</v>
      </c>
      <c r="O51" s="9" t="s">
        <v>1818</v>
      </c>
      <c r="P51" s="9" t="s">
        <v>1819</v>
      </c>
      <c r="Q51" s="9" t="s">
        <v>1820</v>
      </c>
      <c r="R51" s="9" t="s">
        <v>1821</v>
      </c>
      <c r="S51" s="9" t="s">
        <v>1822</v>
      </c>
      <c r="T51" s="8" t="s">
        <v>540</v>
      </c>
      <c r="U51" s="9" t="s">
        <v>1818</v>
      </c>
      <c r="V51" s="9" t="s">
        <v>64</v>
      </c>
    </row>
    <row r="52" spans="1:22" ht="15.75" customHeight="1" x14ac:dyDescent="0.2">
      <c r="A52" s="9" t="s">
        <v>1823</v>
      </c>
      <c r="B52" s="9" t="s">
        <v>1824</v>
      </c>
      <c r="C52" s="9" t="s">
        <v>1825</v>
      </c>
      <c r="D52" s="9" t="s">
        <v>1826</v>
      </c>
      <c r="E52" s="9" t="s">
        <v>1827</v>
      </c>
      <c r="F52" s="9" t="s">
        <v>1828</v>
      </c>
      <c r="G52" s="9" t="s">
        <v>1829</v>
      </c>
      <c r="H52" s="9" t="s">
        <v>1830</v>
      </c>
      <c r="I52" s="9" t="s">
        <v>1831</v>
      </c>
      <c r="J52" s="9" t="s">
        <v>1832</v>
      </c>
      <c r="K52" s="9" t="s">
        <v>1833</v>
      </c>
      <c r="L52" s="9" t="s">
        <v>1834</v>
      </c>
      <c r="M52" s="9" t="s">
        <v>1835</v>
      </c>
      <c r="N52" s="9" t="s">
        <v>1836</v>
      </c>
      <c r="O52" s="9" t="s">
        <v>1837</v>
      </c>
      <c r="P52" s="9" t="s">
        <v>1838</v>
      </c>
      <c r="Q52" s="9" t="s">
        <v>1839</v>
      </c>
      <c r="R52" s="9" t="s">
        <v>1840</v>
      </c>
      <c r="S52" s="9" t="s">
        <v>1841</v>
      </c>
      <c r="T52" s="8" t="s">
        <v>172</v>
      </c>
      <c r="U52" s="9" t="s">
        <v>1831</v>
      </c>
      <c r="V52" s="9" t="s">
        <v>159</v>
      </c>
    </row>
    <row r="53" spans="1:22" ht="15.75" customHeight="1" x14ac:dyDescent="0.2">
      <c r="A53" s="9" t="s">
        <v>1842</v>
      </c>
      <c r="B53" s="9" t="s">
        <v>1843</v>
      </c>
      <c r="C53" s="9" t="s">
        <v>1844</v>
      </c>
      <c r="D53" s="9" t="s">
        <v>1845</v>
      </c>
      <c r="E53" s="9" t="s">
        <v>1846</v>
      </c>
      <c r="F53" s="9" t="s">
        <v>1847</v>
      </c>
      <c r="G53" s="9" t="s">
        <v>1848</v>
      </c>
      <c r="H53" s="9" t="s">
        <v>1849</v>
      </c>
      <c r="I53" s="9" t="s">
        <v>1850</v>
      </c>
      <c r="J53" s="9" t="s">
        <v>1851</v>
      </c>
      <c r="K53" s="9" t="s">
        <v>1852</v>
      </c>
      <c r="L53" s="9" t="s">
        <v>1853</v>
      </c>
      <c r="M53" s="9" t="s">
        <v>1854</v>
      </c>
      <c r="N53" s="9" t="s">
        <v>1855</v>
      </c>
      <c r="O53" s="9" t="s">
        <v>1856</v>
      </c>
      <c r="P53" s="9" t="s">
        <v>1857</v>
      </c>
      <c r="Q53" s="9" t="s">
        <v>1858</v>
      </c>
      <c r="R53" s="9" t="s">
        <v>1859</v>
      </c>
      <c r="S53" s="9" t="s">
        <v>1860</v>
      </c>
      <c r="T53" s="8" t="s">
        <v>175</v>
      </c>
      <c r="U53" s="9" t="s">
        <v>1852</v>
      </c>
      <c r="V53" s="9" t="s">
        <v>36</v>
      </c>
    </row>
    <row r="54" spans="1:22" ht="15.75" customHeight="1" x14ac:dyDescent="0.2">
      <c r="A54" s="9" t="s">
        <v>1861</v>
      </c>
      <c r="B54" s="9" t="s">
        <v>1862</v>
      </c>
      <c r="C54" s="9" t="s">
        <v>1863</v>
      </c>
      <c r="D54" s="9" t="s">
        <v>1864</v>
      </c>
      <c r="E54" s="9" t="s">
        <v>1865</v>
      </c>
      <c r="F54" s="9" t="s">
        <v>1866</v>
      </c>
      <c r="G54" s="9" t="s">
        <v>1867</v>
      </c>
      <c r="H54" s="9" t="s">
        <v>1868</v>
      </c>
      <c r="I54" s="9" t="s">
        <v>1869</v>
      </c>
      <c r="J54" s="9" t="s">
        <v>1870</v>
      </c>
      <c r="K54" s="9" t="s">
        <v>1871</v>
      </c>
      <c r="L54" s="9" t="s">
        <v>1872</v>
      </c>
      <c r="M54" s="9" t="s">
        <v>1873</v>
      </c>
      <c r="N54" s="9" t="s">
        <v>1874</v>
      </c>
      <c r="O54" s="9" t="s">
        <v>1875</v>
      </c>
      <c r="P54" s="9" t="s">
        <v>1876</v>
      </c>
      <c r="Q54" s="9" t="s">
        <v>1877</v>
      </c>
      <c r="R54" s="9" t="s">
        <v>1878</v>
      </c>
      <c r="S54" s="9" t="s">
        <v>1879</v>
      </c>
      <c r="T54" s="8" t="s">
        <v>545</v>
      </c>
      <c r="U54" s="9" t="s">
        <v>1864</v>
      </c>
      <c r="V54" s="9" t="s">
        <v>45</v>
      </c>
    </row>
    <row r="55" spans="1:22" ht="15.75" customHeight="1" x14ac:dyDescent="0.2">
      <c r="A55" s="9" t="s">
        <v>1880</v>
      </c>
      <c r="B55" s="9" t="s">
        <v>1881</v>
      </c>
      <c r="C55" s="9" t="s">
        <v>1882</v>
      </c>
      <c r="D55" s="9" t="s">
        <v>1883</v>
      </c>
      <c r="E55" s="9" t="s">
        <v>1884</v>
      </c>
      <c r="F55" s="9" t="s">
        <v>1885</v>
      </c>
      <c r="G55" s="9" t="s">
        <v>1886</v>
      </c>
      <c r="H55" s="9" t="s">
        <v>1887</v>
      </c>
      <c r="I55" s="9" t="s">
        <v>1888</v>
      </c>
      <c r="J55" s="9" t="s">
        <v>1889</v>
      </c>
      <c r="K55" s="9" t="s">
        <v>1890</v>
      </c>
      <c r="L55" s="9" t="s">
        <v>1891</v>
      </c>
      <c r="M55" s="9" t="s">
        <v>1892</v>
      </c>
      <c r="N55" s="9" t="s">
        <v>1893</v>
      </c>
      <c r="O55" s="9" t="s">
        <v>1894</v>
      </c>
      <c r="P55" s="9" t="s">
        <v>1895</v>
      </c>
      <c r="Q55" s="9" t="s">
        <v>1896</v>
      </c>
      <c r="R55" s="9" t="s">
        <v>1897</v>
      </c>
      <c r="S55" s="9" t="s">
        <v>1898</v>
      </c>
      <c r="T55" s="8" t="s">
        <v>549</v>
      </c>
      <c r="U55" s="9" t="s">
        <v>1889</v>
      </c>
      <c r="V55" s="9" t="s">
        <v>53</v>
      </c>
    </row>
    <row r="56" spans="1:22" ht="15.75" customHeight="1" x14ac:dyDescent="0.2">
      <c r="A56" s="9" t="s">
        <v>1899</v>
      </c>
      <c r="B56" s="9" t="s">
        <v>1900</v>
      </c>
      <c r="C56" s="9" t="s">
        <v>1901</v>
      </c>
      <c r="D56" s="9" t="s">
        <v>1902</v>
      </c>
      <c r="E56" s="9" t="s">
        <v>1903</v>
      </c>
      <c r="F56" s="9" t="s">
        <v>1904</v>
      </c>
      <c r="G56" s="9" t="s">
        <v>1905</v>
      </c>
      <c r="H56" s="9" t="s">
        <v>1906</v>
      </c>
      <c r="I56" s="9" t="s">
        <v>1907</v>
      </c>
      <c r="J56" s="9" t="s">
        <v>1908</v>
      </c>
      <c r="K56" s="9" t="s">
        <v>1909</v>
      </c>
      <c r="L56" s="9" t="s">
        <v>1910</v>
      </c>
      <c r="M56" s="9" t="s">
        <v>1911</v>
      </c>
      <c r="N56" s="9" t="s">
        <v>1912</v>
      </c>
      <c r="O56" s="9" t="s">
        <v>1913</v>
      </c>
      <c r="P56" s="9" t="s">
        <v>1914</v>
      </c>
      <c r="Q56" s="9" t="s">
        <v>1915</v>
      </c>
      <c r="R56" s="9" t="s">
        <v>1916</v>
      </c>
      <c r="S56" s="9" t="s">
        <v>1917</v>
      </c>
      <c r="T56" s="8" t="s">
        <v>178</v>
      </c>
      <c r="U56" s="9" t="s">
        <v>1906</v>
      </c>
      <c r="V56" s="9" t="s">
        <v>112</v>
      </c>
    </row>
    <row r="57" spans="1:22" ht="15.75" customHeight="1" x14ac:dyDescent="0.2">
      <c r="A57" s="9" t="s">
        <v>1918</v>
      </c>
      <c r="B57" s="9" t="s">
        <v>1919</v>
      </c>
      <c r="C57" s="9" t="s">
        <v>1920</v>
      </c>
      <c r="D57" s="9" t="s">
        <v>1921</v>
      </c>
      <c r="E57" s="9" t="s">
        <v>1922</v>
      </c>
      <c r="F57" s="9" t="s">
        <v>1923</v>
      </c>
      <c r="G57" s="9" t="s">
        <v>1924</v>
      </c>
      <c r="H57" s="9" t="s">
        <v>1925</v>
      </c>
      <c r="I57" s="9" t="s">
        <v>1926</v>
      </c>
      <c r="J57" s="9" t="s">
        <v>1927</v>
      </c>
      <c r="K57" s="9" t="s">
        <v>1928</v>
      </c>
      <c r="L57" s="9" t="s">
        <v>1929</v>
      </c>
      <c r="M57" s="9" t="s">
        <v>1930</v>
      </c>
      <c r="N57" s="9" t="s">
        <v>1931</v>
      </c>
      <c r="O57" s="9" t="s">
        <v>1932</v>
      </c>
      <c r="P57" s="9" t="s">
        <v>1933</v>
      </c>
      <c r="Q57" s="9" t="s">
        <v>1934</v>
      </c>
      <c r="R57" s="9" t="s">
        <v>1935</v>
      </c>
      <c r="S57" s="9" t="s">
        <v>1936</v>
      </c>
      <c r="T57" s="8" t="s">
        <v>552</v>
      </c>
      <c r="U57" s="9" t="s">
        <v>1927</v>
      </c>
      <c r="V57" s="9" t="s">
        <v>53</v>
      </c>
    </row>
    <row r="58" spans="1:22" ht="15.75" customHeight="1" x14ac:dyDescent="0.2">
      <c r="A58" s="9" t="s">
        <v>1937</v>
      </c>
      <c r="B58" s="9" t="s">
        <v>1938</v>
      </c>
      <c r="C58" s="9" t="s">
        <v>1939</v>
      </c>
      <c r="D58" s="9" t="s">
        <v>1940</v>
      </c>
      <c r="E58" s="9" t="s">
        <v>1941</v>
      </c>
      <c r="F58" s="9" t="s">
        <v>1942</v>
      </c>
      <c r="G58" s="9" t="s">
        <v>1943</v>
      </c>
      <c r="H58" s="9" t="s">
        <v>1944</v>
      </c>
      <c r="I58" s="9" t="s">
        <v>1945</v>
      </c>
      <c r="J58" s="9" t="s">
        <v>1946</v>
      </c>
      <c r="K58" s="9" t="s">
        <v>1947</v>
      </c>
      <c r="L58" s="9" t="s">
        <v>1948</v>
      </c>
      <c r="M58" s="9" t="s">
        <v>1949</v>
      </c>
      <c r="N58" s="9" t="s">
        <v>1950</v>
      </c>
      <c r="O58" s="9" t="s">
        <v>1951</v>
      </c>
      <c r="P58" s="9" t="s">
        <v>1952</v>
      </c>
      <c r="Q58" s="9" t="s">
        <v>1953</v>
      </c>
      <c r="R58" s="9" t="s">
        <v>1954</v>
      </c>
      <c r="S58" s="9" t="s">
        <v>1955</v>
      </c>
      <c r="T58" s="8" t="s">
        <v>555</v>
      </c>
      <c r="U58" s="9" t="s">
        <v>1952</v>
      </c>
      <c r="V58" s="9" t="s">
        <v>113</v>
      </c>
    </row>
    <row r="59" spans="1:22" ht="15.75" customHeight="1" x14ac:dyDescent="0.2">
      <c r="A59" s="9" t="s">
        <v>1956</v>
      </c>
      <c r="B59" s="9" t="s">
        <v>1957</v>
      </c>
      <c r="C59" s="9" t="s">
        <v>1958</v>
      </c>
      <c r="D59" s="9" t="s">
        <v>1959</v>
      </c>
      <c r="E59" s="9" t="s">
        <v>1960</v>
      </c>
      <c r="F59" s="9" t="s">
        <v>1961</v>
      </c>
      <c r="G59" s="9" t="s">
        <v>1962</v>
      </c>
      <c r="H59" s="9" t="s">
        <v>1963</v>
      </c>
      <c r="I59" s="9" t="s">
        <v>1964</v>
      </c>
      <c r="J59" s="9" t="s">
        <v>1965</v>
      </c>
      <c r="K59" s="9" t="s">
        <v>1966</v>
      </c>
      <c r="L59" s="9" t="s">
        <v>1967</v>
      </c>
      <c r="M59" s="9" t="s">
        <v>1968</v>
      </c>
      <c r="N59" s="9" t="s">
        <v>1969</v>
      </c>
      <c r="O59" s="9" t="s">
        <v>1970</v>
      </c>
      <c r="P59" s="9" t="s">
        <v>1971</v>
      </c>
      <c r="Q59" s="9" t="s">
        <v>1972</v>
      </c>
      <c r="R59" s="9" t="s">
        <v>1973</v>
      </c>
      <c r="S59" s="9" t="s">
        <v>1974</v>
      </c>
      <c r="T59" s="8" t="s">
        <v>51</v>
      </c>
      <c r="U59" s="9" t="s">
        <v>1965</v>
      </c>
      <c r="V59" s="9" t="s">
        <v>53</v>
      </c>
    </row>
    <row r="60" spans="1:22" ht="15.75" customHeight="1" x14ac:dyDescent="0.2">
      <c r="A60" s="9" t="s">
        <v>1975</v>
      </c>
      <c r="B60" s="9" t="s">
        <v>1976</v>
      </c>
      <c r="C60" s="9" t="s">
        <v>1977</v>
      </c>
      <c r="D60" s="9" t="s">
        <v>1978</v>
      </c>
      <c r="E60" s="9" t="s">
        <v>1979</v>
      </c>
      <c r="F60" s="9" t="s">
        <v>1980</v>
      </c>
      <c r="G60" s="9" t="s">
        <v>1981</v>
      </c>
      <c r="H60" s="9" t="s">
        <v>1982</v>
      </c>
      <c r="I60" s="9" t="s">
        <v>1983</v>
      </c>
      <c r="J60" s="9" t="s">
        <v>1984</v>
      </c>
      <c r="K60" s="9" t="s">
        <v>1985</v>
      </c>
      <c r="L60" s="9" t="s">
        <v>1986</v>
      </c>
      <c r="M60" s="9" t="s">
        <v>1987</v>
      </c>
      <c r="N60" s="9" t="s">
        <v>1988</v>
      </c>
      <c r="O60" s="9" t="s">
        <v>1989</v>
      </c>
      <c r="P60" s="9" t="s">
        <v>1990</v>
      </c>
      <c r="Q60" s="9" t="s">
        <v>1991</v>
      </c>
      <c r="R60" s="9" t="s">
        <v>1992</v>
      </c>
      <c r="S60" s="9" t="s">
        <v>1993</v>
      </c>
      <c r="T60" s="8" t="s">
        <v>558</v>
      </c>
      <c r="U60" s="9" t="s">
        <v>1982</v>
      </c>
      <c r="V60" s="9" t="s">
        <v>112</v>
      </c>
    </row>
    <row r="61" spans="1:22" ht="15.75" customHeight="1" x14ac:dyDescent="0.2">
      <c r="A61" s="9" t="s">
        <v>1994</v>
      </c>
      <c r="B61" s="9" t="s">
        <v>1995</v>
      </c>
      <c r="C61" s="9" t="s">
        <v>1996</v>
      </c>
      <c r="D61" s="9" t="s">
        <v>1997</v>
      </c>
      <c r="E61" s="9" t="s">
        <v>1998</v>
      </c>
      <c r="F61" s="9" t="s">
        <v>1999</v>
      </c>
      <c r="G61" s="9" t="s">
        <v>2000</v>
      </c>
      <c r="H61" s="9" t="s">
        <v>2001</v>
      </c>
      <c r="I61" s="9" t="s">
        <v>2002</v>
      </c>
      <c r="J61" s="9" t="s">
        <v>2003</v>
      </c>
      <c r="K61" s="9" t="s">
        <v>2004</v>
      </c>
      <c r="L61" s="9" t="s">
        <v>2005</v>
      </c>
      <c r="M61" s="9" t="s">
        <v>2006</v>
      </c>
      <c r="N61" s="9" t="s">
        <v>2007</v>
      </c>
      <c r="O61" s="9" t="s">
        <v>2008</v>
      </c>
      <c r="P61" s="9" t="s">
        <v>2009</v>
      </c>
      <c r="Q61" s="9" t="s">
        <v>2010</v>
      </c>
      <c r="R61" s="9" t="s">
        <v>2011</v>
      </c>
      <c r="S61" s="9" t="s">
        <v>2012</v>
      </c>
      <c r="T61" s="8" t="s">
        <v>227</v>
      </c>
      <c r="U61" s="9" t="s">
        <v>2011</v>
      </c>
      <c r="V61" s="9" t="s">
        <v>31</v>
      </c>
    </row>
    <row r="62" spans="1:22" ht="15.75" customHeight="1" x14ac:dyDescent="0.2">
      <c r="A62" s="9" t="s">
        <v>2013</v>
      </c>
      <c r="B62" s="9" t="s">
        <v>2014</v>
      </c>
      <c r="C62" s="9" t="s">
        <v>2015</v>
      </c>
      <c r="D62" s="9" t="s">
        <v>2016</v>
      </c>
      <c r="E62" s="9" t="s">
        <v>2017</v>
      </c>
      <c r="F62" s="9" t="s">
        <v>2018</v>
      </c>
      <c r="G62" s="9" t="s">
        <v>2019</v>
      </c>
      <c r="H62" s="9" t="s">
        <v>2020</v>
      </c>
      <c r="I62" s="9" t="s">
        <v>2021</v>
      </c>
      <c r="J62" s="9" t="s">
        <v>2022</v>
      </c>
      <c r="K62" s="9" t="s">
        <v>2023</v>
      </c>
      <c r="L62" s="9" t="s">
        <v>2024</v>
      </c>
      <c r="M62" s="9" t="s">
        <v>2025</v>
      </c>
      <c r="N62" s="9" t="s">
        <v>2026</v>
      </c>
      <c r="O62" s="9" t="s">
        <v>2027</v>
      </c>
      <c r="P62" s="9" t="s">
        <v>2028</v>
      </c>
      <c r="Q62" s="9" t="s">
        <v>2029</v>
      </c>
      <c r="R62" s="9" t="s">
        <v>2030</v>
      </c>
      <c r="S62" s="9" t="s">
        <v>2031</v>
      </c>
      <c r="T62" s="8" t="s">
        <v>57</v>
      </c>
      <c r="U62" s="9" t="s">
        <v>2022</v>
      </c>
      <c r="V62" s="9" t="s">
        <v>53</v>
      </c>
    </row>
    <row r="63" spans="1:22" ht="15.75" customHeight="1" x14ac:dyDescent="0.2">
      <c r="A63" s="9" t="s">
        <v>2032</v>
      </c>
      <c r="B63" s="9" t="s">
        <v>2033</v>
      </c>
      <c r="C63" s="9" t="s">
        <v>2034</v>
      </c>
      <c r="D63" s="9" t="s">
        <v>2035</v>
      </c>
      <c r="E63" s="9" t="s">
        <v>2036</v>
      </c>
      <c r="F63" s="9" t="s">
        <v>2037</v>
      </c>
      <c r="G63" s="9" t="s">
        <v>2038</v>
      </c>
      <c r="H63" s="9" t="s">
        <v>2039</v>
      </c>
      <c r="I63" s="9" t="s">
        <v>2040</v>
      </c>
      <c r="J63" s="9" t="s">
        <v>2041</v>
      </c>
      <c r="K63" s="9" t="s">
        <v>2042</v>
      </c>
      <c r="L63" s="9" t="s">
        <v>2043</v>
      </c>
      <c r="M63" s="9" t="s">
        <v>2044</v>
      </c>
      <c r="N63" s="9" t="s">
        <v>2045</v>
      </c>
      <c r="O63" s="9" t="s">
        <v>2046</v>
      </c>
      <c r="P63" s="9" t="s">
        <v>2047</v>
      </c>
      <c r="Q63" s="9" t="s">
        <v>2048</v>
      </c>
      <c r="R63" s="9" t="s">
        <v>2049</v>
      </c>
      <c r="S63" s="9" t="s">
        <v>2050</v>
      </c>
      <c r="T63" s="8" t="s">
        <v>23</v>
      </c>
      <c r="U63" s="9" t="s">
        <v>2044</v>
      </c>
      <c r="V63" s="9" t="s">
        <v>26</v>
      </c>
    </row>
    <row r="64" spans="1:22" ht="15.75" customHeight="1" x14ac:dyDescent="0.2">
      <c r="A64" s="9" t="s">
        <v>2051</v>
      </c>
      <c r="B64" s="9" t="s">
        <v>2052</v>
      </c>
      <c r="C64" s="9" t="s">
        <v>2053</v>
      </c>
      <c r="D64" s="9" t="s">
        <v>2054</v>
      </c>
      <c r="E64" s="9" t="s">
        <v>2055</v>
      </c>
      <c r="F64" s="9" t="s">
        <v>2056</v>
      </c>
      <c r="G64" s="9" t="s">
        <v>2057</v>
      </c>
      <c r="H64" s="9" t="s">
        <v>2058</v>
      </c>
      <c r="I64" s="9" t="s">
        <v>2059</v>
      </c>
      <c r="J64" s="9" t="s">
        <v>2060</v>
      </c>
      <c r="K64" s="9" t="s">
        <v>2061</v>
      </c>
      <c r="L64" s="9" t="s">
        <v>2062</v>
      </c>
      <c r="M64" s="9" t="s">
        <v>2063</v>
      </c>
      <c r="N64" s="9" t="s">
        <v>2064</v>
      </c>
      <c r="O64" s="9" t="s">
        <v>2065</v>
      </c>
      <c r="P64" s="9" t="s">
        <v>2066</v>
      </c>
      <c r="Q64" s="9" t="s">
        <v>2067</v>
      </c>
      <c r="R64" s="9" t="s">
        <v>2068</v>
      </c>
      <c r="S64" s="9" t="s">
        <v>2069</v>
      </c>
      <c r="T64" s="8" t="s">
        <v>562</v>
      </c>
      <c r="U64" s="9" t="s">
        <v>2061</v>
      </c>
      <c r="V64" s="9" t="s">
        <v>36</v>
      </c>
    </row>
    <row r="65" spans="1:22" ht="15.75" customHeight="1" x14ac:dyDescent="0.2">
      <c r="A65" s="9" t="s">
        <v>2070</v>
      </c>
      <c r="B65" s="9" t="s">
        <v>2071</v>
      </c>
      <c r="C65" s="9" t="s">
        <v>2072</v>
      </c>
      <c r="D65" s="9" t="s">
        <v>2073</v>
      </c>
      <c r="E65" s="9" t="s">
        <v>2074</v>
      </c>
      <c r="F65" s="9" t="s">
        <v>2075</v>
      </c>
      <c r="G65" s="9" t="s">
        <v>2076</v>
      </c>
      <c r="H65" s="9" t="s">
        <v>2077</v>
      </c>
      <c r="I65" s="9" t="s">
        <v>2078</v>
      </c>
      <c r="J65" s="9" t="s">
        <v>2079</v>
      </c>
      <c r="K65" s="9" t="s">
        <v>2080</v>
      </c>
      <c r="L65" s="9" t="s">
        <v>2081</v>
      </c>
      <c r="M65" s="9" t="s">
        <v>2082</v>
      </c>
      <c r="N65" s="9" t="s">
        <v>2083</v>
      </c>
      <c r="O65" s="9" t="s">
        <v>2084</v>
      </c>
      <c r="P65" s="9" t="s">
        <v>2085</v>
      </c>
      <c r="Q65" s="9" t="s">
        <v>2086</v>
      </c>
      <c r="R65" s="9" t="s">
        <v>2087</v>
      </c>
      <c r="S65" s="9" t="s">
        <v>2088</v>
      </c>
      <c r="T65" s="8" t="s">
        <v>565</v>
      </c>
      <c r="U65" s="9" t="s">
        <v>2080</v>
      </c>
      <c r="V65" s="9" t="s">
        <v>36</v>
      </c>
    </row>
    <row r="66" spans="1:22" ht="15.75" customHeight="1" x14ac:dyDescent="0.2">
      <c r="A66" s="9" t="s">
        <v>2089</v>
      </c>
      <c r="B66" s="9" t="s">
        <v>2090</v>
      </c>
      <c r="C66" s="9" t="s">
        <v>2091</v>
      </c>
      <c r="D66" s="9" t="s">
        <v>2092</v>
      </c>
      <c r="E66" s="9" t="s">
        <v>2093</v>
      </c>
      <c r="F66" s="9" t="s">
        <v>2094</v>
      </c>
      <c r="G66" s="9" t="s">
        <v>2095</v>
      </c>
      <c r="H66" s="9" t="s">
        <v>2096</v>
      </c>
      <c r="I66" s="9" t="s">
        <v>2097</v>
      </c>
      <c r="J66" s="9" t="s">
        <v>2098</v>
      </c>
      <c r="K66" s="9" t="s">
        <v>2099</v>
      </c>
      <c r="L66" s="9" t="s">
        <v>2100</v>
      </c>
      <c r="M66" s="9" t="s">
        <v>2101</v>
      </c>
      <c r="N66" s="9" t="s">
        <v>2102</v>
      </c>
      <c r="O66" s="9" t="s">
        <v>2103</v>
      </c>
      <c r="P66" s="9" t="s">
        <v>2104</v>
      </c>
      <c r="Q66" s="9" t="s">
        <v>2105</v>
      </c>
      <c r="R66" s="9" t="s">
        <v>2106</v>
      </c>
      <c r="S66" s="9" t="s">
        <v>2107</v>
      </c>
      <c r="T66" s="8" t="s">
        <v>181</v>
      </c>
      <c r="U66" s="9" t="s">
        <v>2099</v>
      </c>
      <c r="V66" s="9" t="s">
        <v>36</v>
      </c>
    </row>
    <row r="67" spans="1:22" ht="15.75" customHeight="1" x14ac:dyDescent="0.2">
      <c r="A67" s="9" t="s">
        <v>2108</v>
      </c>
      <c r="B67" s="9" t="s">
        <v>2109</v>
      </c>
      <c r="C67" s="9" t="s">
        <v>2110</v>
      </c>
      <c r="D67" s="9" t="s">
        <v>2111</v>
      </c>
      <c r="E67" s="9" t="s">
        <v>2112</v>
      </c>
      <c r="F67" s="9" t="s">
        <v>2113</v>
      </c>
      <c r="G67" s="9" t="s">
        <v>2114</v>
      </c>
      <c r="H67" s="9" t="s">
        <v>2115</v>
      </c>
      <c r="I67" s="9" t="s">
        <v>2116</v>
      </c>
      <c r="J67" s="9" t="s">
        <v>2117</v>
      </c>
      <c r="K67" s="9" t="s">
        <v>2118</v>
      </c>
      <c r="L67" s="9" t="s">
        <v>2119</v>
      </c>
      <c r="M67" s="9" t="s">
        <v>2120</v>
      </c>
      <c r="N67" s="9" t="s">
        <v>2121</v>
      </c>
      <c r="O67" s="9" t="s">
        <v>2122</v>
      </c>
      <c r="P67" s="9" t="s">
        <v>2123</v>
      </c>
      <c r="Q67" s="9" t="s">
        <v>2124</v>
      </c>
      <c r="R67" s="9" t="s">
        <v>2125</v>
      </c>
      <c r="S67" s="9" t="s">
        <v>2126</v>
      </c>
      <c r="T67" s="8" t="s">
        <v>569</v>
      </c>
      <c r="U67" s="9" t="s">
        <v>2118</v>
      </c>
      <c r="V67" s="9" t="s">
        <v>36</v>
      </c>
    </row>
    <row r="68" spans="1:22" ht="15.75" customHeight="1" x14ac:dyDescent="0.2">
      <c r="A68" s="9" t="s">
        <v>2127</v>
      </c>
      <c r="B68" s="9" t="s">
        <v>2128</v>
      </c>
      <c r="C68" s="9" t="s">
        <v>2129</v>
      </c>
      <c r="D68" s="9" t="s">
        <v>2130</v>
      </c>
      <c r="E68" s="9" t="s">
        <v>2131</v>
      </c>
      <c r="F68" s="9" t="s">
        <v>2132</v>
      </c>
      <c r="G68" s="9" t="s">
        <v>2133</v>
      </c>
      <c r="H68" s="9" t="s">
        <v>2134</v>
      </c>
      <c r="I68" s="9" t="s">
        <v>2135</v>
      </c>
      <c r="J68" s="9" t="s">
        <v>2136</v>
      </c>
      <c r="K68" s="9" t="s">
        <v>2137</v>
      </c>
      <c r="L68" s="9" t="s">
        <v>2138</v>
      </c>
      <c r="M68" s="9" t="s">
        <v>2139</v>
      </c>
      <c r="N68" s="9" t="s">
        <v>2140</v>
      </c>
      <c r="O68" s="9" t="s">
        <v>2141</v>
      </c>
      <c r="P68" s="9" t="s">
        <v>2142</v>
      </c>
      <c r="Q68" s="9" t="s">
        <v>2143</v>
      </c>
      <c r="R68" s="9" t="s">
        <v>2144</v>
      </c>
      <c r="S68" s="9" t="s">
        <v>2145</v>
      </c>
      <c r="T68" s="8" t="s">
        <v>184</v>
      </c>
      <c r="U68" s="9" t="s">
        <v>2140</v>
      </c>
      <c r="V68" s="9" t="s">
        <v>32</v>
      </c>
    </row>
    <row r="69" spans="1:22" ht="15.75" customHeight="1" x14ac:dyDescent="0.2">
      <c r="A69" s="9" t="s">
        <v>2146</v>
      </c>
      <c r="B69" s="9" t="s">
        <v>2147</v>
      </c>
      <c r="C69" s="9" t="s">
        <v>2148</v>
      </c>
      <c r="D69" s="9" t="s">
        <v>2149</v>
      </c>
      <c r="E69" s="9" t="s">
        <v>2150</v>
      </c>
      <c r="F69" s="9" t="s">
        <v>2151</v>
      </c>
      <c r="G69" s="9" t="s">
        <v>2152</v>
      </c>
      <c r="H69" s="9" t="s">
        <v>2153</v>
      </c>
      <c r="I69" s="9" t="s">
        <v>2154</v>
      </c>
      <c r="J69" s="9" t="s">
        <v>2155</v>
      </c>
      <c r="K69" s="9" t="s">
        <v>2156</v>
      </c>
      <c r="L69" s="9" t="s">
        <v>2157</v>
      </c>
      <c r="M69" s="9" t="s">
        <v>2158</v>
      </c>
      <c r="N69" s="9" t="s">
        <v>2159</v>
      </c>
      <c r="O69" s="9" t="s">
        <v>2160</v>
      </c>
      <c r="P69" s="9" t="s">
        <v>2161</v>
      </c>
      <c r="Q69" s="9" t="s">
        <v>2162</v>
      </c>
      <c r="R69" s="9" t="s">
        <v>2163</v>
      </c>
      <c r="S69" s="9" t="s">
        <v>2164</v>
      </c>
      <c r="T69" s="8" t="s">
        <v>572</v>
      </c>
      <c r="U69" s="9" t="s">
        <v>2148</v>
      </c>
      <c r="V69" s="9" t="s">
        <v>59</v>
      </c>
    </row>
    <row r="70" spans="1:22" ht="15.75" customHeight="1" x14ac:dyDescent="0.2">
      <c r="A70" s="9" t="s">
        <v>2165</v>
      </c>
      <c r="B70" s="9" t="s">
        <v>2166</v>
      </c>
      <c r="C70" s="9" t="s">
        <v>2167</v>
      </c>
      <c r="D70" s="9" t="s">
        <v>2168</v>
      </c>
      <c r="E70" s="9" t="s">
        <v>2169</v>
      </c>
      <c r="F70" s="9" t="s">
        <v>2170</v>
      </c>
      <c r="G70" s="9" t="s">
        <v>2171</v>
      </c>
      <c r="H70" s="9" t="s">
        <v>2172</v>
      </c>
      <c r="I70" s="9" t="s">
        <v>2173</v>
      </c>
      <c r="J70" s="9" t="s">
        <v>2174</v>
      </c>
      <c r="K70" s="9" t="s">
        <v>2175</v>
      </c>
      <c r="L70" s="9" t="s">
        <v>2176</v>
      </c>
      <c r="M70" s="9" t="s">
        <v>2177</v>
      </c>
      <c r="N70" s="9" t="s">
        <v>2178</v>
      </c>
      <c r="O70" s="9" t="s">
        <v>2179</v>
      </c>
      <c r="P70" s="9" t="s">
        <v>2180</v>
      </c>
      <c r="Q70" s="9" t="s">
        <v>2181</v>
      </c>
      <c r="R70" s="9" t="s">
        <v>2182</v>
      </c>
      <c r="S70" s="9" t="s">
        <v>2183</v>
      </c>
      <c r="T70" s="8" t="s">
        <v>576</v>
      </c>
      <c r="U70" s="9" t="s">
        <v>2173</v>
      </c>
      <c r="V70" s="9" t="s">
        <v>159</v>
      </c>
    </row>
    <row r="71" spans="1:22" ht="15.75" customHeight="1" x14ac:dyDescent="0.2">
      <c r="A71" s="9" t="s">
        <v>2184</v>
      </c>
      <c r="B71" s="9" t="s">
        <v>2185</v>
      </c>
      <c r="C71" s="9" t="s">
        <v>2186</v>
      </c>
      <c r="D71" s="9" t="s">
        <v>2187</v>
      </c>
      <c r="E71" s="9" t="s">
        <v>2188</v>
      </c>
      <c r="F71" s="9" t="s">
        <v>2189</v>
      </c>
      <c r="G71" s="9" t="s">
        <v>2190</v>
      </c>
      <c r="H71" s="9" t="s">
        <v>2191</v>
      </c>
      <c r="I71" s="9" t="s">
        <v>2192</v>
      </c>
      <c r="J71" s="9" t="s">
        <v>2193</v>
      </c>
      <c r="K71" s="9" t="s">
        <v>2194</v>
      </c>
      <c r="L71" s="9" t="s">
        <v>2195</v>
      </c>
      <c r="M71" s="9" t="s">
        <v>2196</v>
      </c>
      <c r="N71" s="9" t="s">
        <v>2197</v>
      </c>
      <c r="O71" s="9" t="s">
        <v>2198</v>
      </c>
      <c r="P71" s="9" t="s">
        <v>2199</v>
      </c>
      <c r="Q71" s="9" t="s">
        <v>2200</v>
      </c>
      <c r="R71" s="9" t="s">
        <v>2201</v>
      </c>
      <c r="S71" s="9" t="s">
        <v>2202</v>
      </c>
      <c r="T71" s="8" t="s">
        <v>580</v>
      </c>
      <c r="U71" s="9" t="s">
        <v>2192</v>
      </c>
      <c r="V71" s="9" t="s">
        <v>159</v>
      </c>
    </row>
    <row r="72" spans="1:22" ht="15.75" customHeight="1" x14ac:dyDescent="0.2">
      <c r="A72" s="9" t="s">
        <v>2203</v>
      </c>
      <c r="B72" s="9" t="s">
        <v>2204</v>
      </c>
      <c r="C72" s="9" t="s">
        <v>2205</v>
      </c>
      <c r="D72" s="9" t="s">
        <v>2206</v>
      </c>
      <c r="E72" s="9" t="s">
        <v>2207</v>
      </c>
      <c r="F72" s="9" t="s">
        <v>2208</v>
      </c>
      <c r="G72" s="9" t="s">
        <v>2209</v>
      </c>
      <c r="H72" s="9" t="s">
        <v>2210</v>
      </c>
      <c r="I72" s="9" t="s">
        <v>2211</v>
      </c>
      <c r="J72" s="9" t="s">
        <v>2212</v>
      </c>
      <c r="K72" s="9" t="s">
        <v>2213</v>
      </c>
      <c r="L72" s="9" t="s">
        <v>2214</v>
      </c>
      <c r="M72" s="9" t="s">
        <v>2215</v>
      </c>
      <c r="N72" s="9" t="s">
        <v>2216</v>
      </c>
      <c r="O72" s="9" t="s">
        <v>2217</v>
      </c>
      <c r="P72" s="9" t="s">
        <v>2218</v>
      </c>
      <c r="Q72" s="9" t="s">
        <v>2219</v>
      </c>
      <c r="R72" s="9" t="s">
        <v>2220</v>
      </c>
      <c r="S72" s="9" t="s">
        <v>2221</v>
      </c>
      <c r="T72" s="8" t="s">
        <v>187</v>
      </c>
      <c r="U72" s="9" t="s">
        <v>2220</v>
      </c>
      <c r="V72" s="9" t="s">
        <v>31</v>
      </c>
    </row>
    <row r="73" spans="1:22" ht="15.75" customHeight="1" x14ac:dyDescent="0.2">
      <c r="A73" s="9" t="s">
        <v>2222</v>
      </c>
      <c r="B73" s="9" t="s">
        <v>2223</v>
      </c>
      <c r="C73" s="9" t="s">
        <v>2224</v>
      </c>
      <c r="D73" s="9" t="s">
        <v>2225</v>
      </c>
      <c r="E73" s="9" t="s">
        <v>2226</v>
      </c>
      <c r="F73" s="9" t="s">
        <v>2227</v>
      </c>
      <c r="G73" s="9" t="s">
        <v>2228</v>
      </c>
      <c r="H73" s="9" t="s">
        <v>2229</v>
      </c>
      <c r="I73" s="9" t="s">
        <v>2230</v>
      </c>
      <c r="J73" s="9" t="s">
        <v>2231</v>
      </c>
      <c r="K73" s="9" t="s">
        <v>2232</v>
      </c>
      <c r="L73" s="9" t="s">
        <v>2233</v>
      </c>
      <c r="M73" s="9" t="s">
        <v>2234</v>
      </c>
      <c r="N73" s="9" t="s">
        <v>2235</v>
      </c>
      <c r="O73" s="9" t="s">
        <v>2236</v>
      </c>
      <c r="P73" s="9" t="s">
        <v>2237</v>
      </c>
      <c r="Q73" s="9" t="s">
        <v>2238</v>
      </c>
      <c r="R73" s="9" t="s">
        <v>2239</v>
      </c>
      <c r="S73" s="9" t="s">
        <v>2240</v>
      </c>
      <c r="T73" s="8" t="s">
        <v>584</v>
      </c>
      <c r="U73" s="9" t="s">
        <v>2225</v>
      </c>
      <c r="V73" s="9" t="s">
        <v>45</v>
      </c>
    </row>
    <row r="74" spans="1:22" ht="15.75" customHeight="1" x14ac:dyDescent="0.2">
      <c r="A74" s="9" t="s">
        <v>2241</v>
      </c>
      <c r="B74" s="9" t="s">
        <v>2242</v>
      </c>
      <c r="C74" s="9" t="s">
        <v>2243</v>
      </c>
      <c r="D74" s="9" t="s">
        <v>2244</v>
      </c>
      <c r="E74" s="9" t="s">
        <v>2245</v>
      </c>
      <c r="F74" s="9" t="s">
        <v>2246</v>
      </c>
      <c r="G74" s="9" t="s">
        <v>2247</v>
      </c>
      <c r="H74" s="9" t="s">
        <v>2248</v>
      </c>
      <c r="I74" s="9" t="s">
        <v>2249</v>
      </c>
      <c r="J74" s="9" t="s">
        <v>2250</v>
      </c>
      <c r="K74" s="9" t="s">
        <v>2251</v>
      </c>
      <c r="L74" s="9" t="s">
        <v>2252</v>
      </c>
      <c r="M74" s="9" t="s">
        <v>2253</v>
      </c>
      <c r="N74" s="9" t="s">
        <v>2254</v>
      </c>
      <c r="O74" s="9" t="s">
        <v>2255</v>
      </c>
      <c r="P74" s="9" t="s">
        <v>2256</v>
      </c>
      <c r="Q74" s="9" t="s">
        <v>2257</v>
      </c>
      <c r="R74" s="9" t="s">
        <v>2258</v>
      </c>
      <c r="S74" s="9" t="s">
        <v>2259</v>
      </c>
      <c r="T74" s="8" t="s">
        <v>61</v>
      </c>
      <c r="U74" s="9" t="s">
        <v>2244</v>
      </c>
      <c r="V74" s="9" t="s">
        <v>45</v>
      </c>
    </row>
    <row r="75" spans="1:22" ht="15.75" customHeight="1" x14ac:dyDescent="0.2">
      <c r="A75" s="9" t="s">
        <v>2260</v>
      </c>
      <c r="B75" s="9" t="s">
        <v>2261</v>
      </c>
      <c r="C75" s="9" t="s">
        <v>2262</v>
      </c>
      <c r="D75" s="9" t="s">
        <v>2263</v>
      </c>
      <c r="E75" s="9" t="s">
        <v>2264</v>
      </c>
      <c r="F75" s="9" t="s">
        <v>2265</v>
      </c>
      <c r="G75" s="9" t="s">
        <v>2266</v>
      </c>
      <c r="H75" s="9" t="s">
        <v>2267</v>
      </c>
      <c r="I75" s="9" t="s">
        <v>2268</v>
      </c>
      <c r="J75" s="9" t="s">
        <v>2269</v>
      </c>
      <c r="K75" s="9" t="s">
        <v>2270</v>
      </c>
      <c r="L75" s="9" t="s">
        <v>2271</v>
      </c>
      <c r="M75" s="9" t="s">
        <v>2272</v>
      </c>
      <c r="N75" s="9" t="s">
        <v>2273</v>
      </c>
      <c r="O75" s="9" t="s">
        <v>2274</v>
      </c>
      <c r="P75" s="9" t="s">
        <v>2275</v>
      </c>
      <c r="Q75" s="9" t="s">
        <v>2276</v>
      </c>
      <c r="R75" s="9" t="s">
        <v>2277</v>
      </c>
      <c r="S75" s="9" t="s">
        <v>2278</v>
      </c>
      <c r="T75" s="8" t="s">
        <v>588</v>
      </c>
      <c r="U75" s="9" t="s">
        <v>2262</v>
      </c>
      <c r="V75" s="9" t="s">
        <v>59</v>
      </c>
    </row>
    <row r="76" spans="1:22" ht="15.75" customHeight="1" x14ac:dyDescent="0.2">
      <c r="A76" s="9" t="s">
        <v>2279</v>
      </c>
      <c r="B76" s="9" t="s">
        <v>2280</v>
      </c>
      <c r="C76" s="9" t="s">
        <v>2281</v>
      </c>
      <c r="D76" s="9" t="s">
        <v>2282</v>
      </c>
      <c r="E76" s="9" t="s">
        <v>2283</v>
      </c>
      <c r="F76" s="9" t="s">
        <v>2284</v>
      </c>
      <c r="G76" s="9" t="s">
        <v>2285</v>
      </c>
      <c r="H76" s="9" t="s">
        <v>2286</v>
      </c>
      <c r="I76" s="9" t="s">
        <v>2287</v>
      </c>
      <c r="J76" s="9" t="s">
        <v>2288</v>
      </c>
      <c r="K76" s="9" t="s">
        <v>2289</v>
      </c>
      <c r="L76" s="9" t="s">
        <v>2290</v>
      </c>
      <c r="M76" s="9" t="s">
        <v>2291</v>
      </c>
      <c r="N76" s="9" t="s">
        <v>2292</v>
      </c>
      <c r="O76" s="9" t="s">
        <v>2293</v>
      </c>
      <c r="P76" s="9" t="s">
        <v>2294</v>
      </c>
      <c r="Q76" s="9" t="s">
        <v>2295</v>
      </c>
      <c r="R76" s="9" t="s">
        <v>2296</v>
      </c>
      <c r="S76" s="9" t="s">
        <v>2297</v>
      </c>
      <c r="T76" s="8" t="s">
        <v>591</v>
      </c>
      <c r="U76" s="9" t="s">
        <v>2289</v>
      </c>
      <c r="V76" s="9" t="s">
        <v>36</v>
      </c>
    </row>
    <row r="77" spans="1:22" ht="15.75" customHeight="1" x14ac:dyDescent="0.2">
      <c r="A77" s="9" t="s">
        <v>2298</v>
      </c>
      <c r="B77" s="9" t="s">
        <v>2299</v>
      </c>
      <c r="C77" s="9" t="s">
        <v>2300</v>
      </c>
      <c r="D77" s="9" t="s">
        <v>2301</v>
      </c>
      <c r="E77" s="9" t="s">
        <v>2302</v>
      </c>
      <c r="F77" s="9" t="s">
        <v>2303</v>
      </c>
      <c r="G77" s="9" t="s">
        <v>2304</v>
      </c>
      <c r="H77" s="9" t="s">
        <v>2305</v>
      </c>
      <c r="I77" s="9" t="s">
        <v>2306</v>
      </c>
      <c r="J77" s="9" t="s">
        <v>2307</v>
      </c>
      <c r="K77" s="9" t="s">
        <v>2308</v>
      </c>
      <c r="L77" s="9" t="s">
        <v>2309</v>
      </c>
      <c r="M77" s="9" t="s">
        <v>2310</v>
      </c>
      <c r="N77" s="9" t="s">
        <v>2311</v>
      </c>
      <c r="O77" s="9" t="s">
        <v>2312</v>
      </c>
      <c r="P77" s="9" t="s">
        <v>2313</v>
      </c>
      <c r="Q77" s="9" t="s">
        <v>2314</v>
      </c>
      <c r="R77" s="9" t="s">
        <v>2315</v>
      </c>
      <c r="S77" s="9" t="s">
        <v>2316</v>
      </c>
      <c r="T77" s="8" t="s">
        <v>594</v>
      </c>
      <c r="U77" s="9" t="s">
        <v>2313</v>
      </c>
      <c r="V77" s="9" t="s">
        <v>113</v>
      </c>
    </row>
    <row r="78" spans="1:22" ht="15.75" customHeight="1" x14ac:dyDescent="0.2">
      <c r="A78" s="9" t="s">
        <v>2317</v>
      </c>
      <c r="B78" s="9" t="s">
        <v>2318</v>
      </c>
      <c r="C78" s="9" t="s">
        <v>2319</v>
      </c>
      <c r="D78" s="9" t="s">
        <v>2320</v>
      </c>
      <c r="E78" s="9" t="s">
        <v>2321</v>
      </c>
      <c r="F78" s="9" t="s">
        <v>2322</v>
      </c>
      <c r="G78" s="9" t="s">
        <v>2323</v>
      </c>
      <c r="H78" s="9" t="s">
        <v>2324</v>
      </c>
      <c r="I78" s="9" t="s">
        <v>2325</v>
      </c>
      <c r="J78" s="9" t="s">
        <v>2326</v>
      </c>
      <c r="K78" s="9" t="s">
        <v>2327</v>
      </c>
      <c r="L78" s="9" t="s">
        <v>2328</v>
      </c>
      <c r="M78" s="9" t="s">
        <v>2329</v>
      </c>
      <c r="N78" s="9" t="s">
        <v>2330</v>
      </c>
      <c r="O78" s="9" t="s">
        <v>2331</v>
      </c>
      <c r="P78" s="9" t="s">
        <v>2332</v>
      </c>
      <c r="Q78" s="9" t="s">
        <v>2333</v>
      </c>
      <c r="R78" s="9" t="s">
        <v>2334</v>
      </c>
      <c r="S78" s="9" t="s">
        <v>2335</v>
      </c>
      <c r="T78" s="8" t="s">
        <v>331</v>
      </c>
      <c r="U78" s="9" t="s">
        <v>2323</v>
      </c>
      <c r="V78" s="9" t="s">
        <v>104</v>
      </c>
    </row>
    <row r="79" spans="1:22" ht="15.75" customHeight="1" x14ac:dyDescent="0.2">
      <c r="A79" s="9" t="s">
        <v>2336</v>
      </c>
      <c r="B79" s="9" t="s">
        <v>2337</v>
      </c>
      <c r="C79" s="9" t="s">
        <v>2338</v>
      </c>
      <c r="D79" s="9" t="s">
        <v>2339</v>
      </c>
      <c r="E79" s="9" t="s">
        <v>2340</v>
      </c>
      <c r="F79" s="9" t="s">
        <v>2341</v>
      </c>
      <c r="G79" s="9" t="s">
        <v>2342</v>
      </c>
      <c r="H79" s="9" t="s">
        <v>2343</v>
      </c>
      <c r="I79" s="9" t="s">
        <v>2344</v>
      </c>
      <c r="J79" s="9" t="s">
        <v>2345</v>
      </c>
      <c r="K79" s="9" t="s">
        <v>2346</v>
      </c>
      <c r="L79" s="9" t="s">
        <v>2347</v>
      </c>
      <c r="M79" s="9" t="s">
        <v>2348</v>
      </c>
      <c r="N79" s="9" t="s">
        <v>2349</v>
      </c>
      <c r="O79" s="9" t="s">
        <v>2350</v>
      </c>
      <c r="P79" s="9" t="s">
        <v>2351</v>
      </c>
      <c r="Q79" s="9" t="s">
        <v>2352</v>
      </c>
      <c r="R79" s="9" t="s">
        <v>2353</v>
      </c>
      <c r="S79" s="9" t="s">
        <v>2354</v>
      </c>
      <c r="T79" s="8" t="s">
        <v>67</v>
      </c>
      <c r="U79" s="9" t="s">
        <v>2338</v>
      </c>
      <c r="V79" s="9" t="s">
        <v>59</v>
      </c>
    </row>
    <row r="80" spans="1:22" ht="15.75" customHeight="1" x14ac:dyDescent="0.2">
      <c r="A80" s="9" t="s">
        <v>2355</v>
      </c>
      <c r="B80" s="9" t="s">
        <v>2356</v>
      </c>
      <c r="C80" s="9" t="s">
        <v>2357</v>
      </c>
      <c r="D80" s="9" t="s">
        <v>2358</v>
      </c>
      <c r="E80" s="9" t="s">
        <v>2359</v>
      </c>
      <c r="F80" s="9" t="s">
        <v>2360</v>
      </c>
      <c r="G80" s="9" t="s">
        <v>2361</v>
      </c>
      <c r="H80" s="9" t="s">
        <v>2362</v>
      </c>
      <c r="I80" s="9" t="s">
        <v>2363</v>
      </c>
      <c r="J80" s="9" t="s">
        <v>2364</v>
      </c>
      <c r="K80" s="9" t="s">
        <v>2365</v>
      </c>
      <c r="L80" s="9" t="s">
        <v>2366</v>
      </c>
      <c r="M80" s="9" t="s">
        <v>2367</v>
      </c>
      <c r="N80" s="9" t="s">
        <v>2368</v>
      </c>
      <c r="O80" s="9" t="s">
        <v>2369</v>
      </c>
      <c r="P80" s="9" t="s">
        <v>2370</v>
      </c>
      <c r="Q80" s="9" t="s">
        <v>2371</v>
      </c>
      <c r="R80" s="9" t="s">
        <v>2372</v>
      </c>
      <c r="S80" s="9" t="s">
        <v>2373</v>
      </c>
      <c r="T80" s="8" t="s">
        <v>598</v>
      </c>
      <c r="U80" s="9" t="s">
        <v>2361</v>
      </c>
      <c r="V80" s="9" t="s">
        <v>104</v>
      </c>
    </row>
    <row r="81" spans="1:22" ht="15.75" customHeight="1" x14ac:dyDescent="0.2">
      <c r="A81" s="9" t="s">
        <v>2374</v>
      </c>
      <c r="B81" s="9" t="s">
        <v>2375</v>
      </c>
      <c r="C81" s="9" t="s">
        <v>2376</v>
      </c>
      <c r="D81" s="9" t="s">
        <v>2377</v>
      </c>
      <c r="E81" s="9" t="s">
        <v>2378</v>
      </c>
      <c r="F81" s="9" t="s">
        <v>2379</v>
      </c>
      <c r="G81" s="9" t="s">
        <v>2380</v>
      </c>
      <c r="H81" s="9" t="s">
        <v>2381</v>
      </c>
      <c r="I81" s="9" t="s">
        <v>2382</v>
      </c>
      <c r="J81" s="9" t="s">
        <v>2383</v>
      </c>
      <c r="K81" s="9" t="s">
        <v>2384</v>
      </c>
      <c r="L81" s="9" t="s">
        <v>2385</v>
      </c>
      <c r="M81" s="9" t="s">
        <v>2386</v>
      </c>
      <c r="N81" s="9" t="s">
        <v>2387</v>
      </c>
      <c r="O81" s="9" t="s">
        <v>2388</v>
      </c>
      <c r="P81" s="9" t="s">
        <v>2389</v>
      </c>
      <c r="Q81" s="9" t="s">
        <v>2390</v>
      </c>
      <c r="R81" s="9" t="s">
        <v>2391</v>
      </c>
      <c r="S81" s="9" t="s">
        <v>2392</v>
      </c>
      <c r="T81" s="8" t="s">
        <v>71</v>
      </c>
      <c r="U81" s="9" t="s">
        <v>2385</v>
      </c>
      <c r="V81" s="9" t="s">
        <v>74</v>
      </c>
    </row>
    <row r="82" spans="1:22" ht="15.75" customHeight="1" x14ac:dyDescent="0.2">
      <c r="A82" s="9" t="s">
        <v>2393</v>
      </c>
      <c r="B82" s="9" t="s">
        <v>2394</v>
      </c>
      <c r="C82" s="9" t="s">
        <v>2395</v>
      </c>
      <c r="D82" s="9" t="s">
        <v>2396</v>
      </c>
      <c r="E82" s="9" t="s">
        <v>2397</v>
      </c>
      <c r="F82" s="9" t="s">
        <v>2398</v>
      </c>
      <c r="G82" s="9" t="s">
        <v>2399</v>
      </c>
      <c r="H82" s="9" t="s">
        <v>2400</v>
      </c>
      <c r="I82" s="9" t="s">
        <v>2401</v>
      </c>
      <c r="J82" s="9" t="s">
        <v>2402</v>
      </c>
      <c r="K82" s="9" t="s">
        <v>2403</v>
      </c>
      <c r="L82" s="9" t="s">
        <v>2404</v>
      </c>
      <c r="M82" s="9" t="s">
        <v>2405</v>
      </c>
      <c r="N82" s="9" t="s">
        <v>2406</v>
      </c>
      <c r="O82" s="9" t="s">
        <v>2407</v>
      </c>
      <c r="P82" s="9" t="s">
        <v>2408</v>
      </c>
      <c r="Q82" s="9" t="s">
        <v>2409</v>
      </c>
      <c r="R82" s="9" t="s">
        <v>2410</v>
      </c>
      <c r="S82" s="9" t="s">
        <v>2411</v>
      </c>
      <c r="T82" s="8" t="s">
        <v>601</v>
      </c>
      <c r="U82" s="9" t="s">
        <v>2405</v>
      </c>
      <c r="V82" s="9" t="s">
        <v>26</v>
      </c>
    </row>
    <row r="83" spans="1:22" ht="15.75" customHeight="1" x14ac:dyDescent="0.2">
      <c r="A83" s="9" t="s">
        <v>891</v>
      </c>
      <c r="B83" s="9" t="s">
        <v>2412</v>
      </c>
      <c r="C83" s="9" t="s">
        <v>2413</v>
      </c>
      <c r="D83" s="9" t="s">
        <v>2414</v>
      </c>
      <c r="E83" s="9" t="s">
        <v>2415</v>
      </c>
      <c r="F83" s="9" t="s">
        <v>2416</v>
      </c>
      <c r="G83" s="9" t="s">
        <v>2417</v>
      </c>
      <c r="H83" s="9" t="s">
        <v>2418</v>
      </c>
      <c r="I83" s="9" t="s">
        <v>2419</v>
      </c>
      <c r="J83" s="9" t="s">
        <v>2420</v>
      </c>
      <c r="K83" s="9" t="s">
        <v>2421</v>
      </c>
      <c r="L83" s="9" t="s">
        <v>2422</v>
      </c>
      <c r="M83" s="9" t="s">
        <v>2423</v>
      </c>
      <c r="N83" s="9" t="s">
        <v>2424</v>
      </c>
      <c r="O83" s="9" t="s">
        <v>2425</v>
      </c>
      <c r="P83" s="9" t="s">
        <v>2426</v>
      </c>
      <c r="Q83" s="9" t="s">
        <v>2427</v>
      </c>
      <c r="R83" s="9" t="s">
        <v>2428</v>
      </c>
      <c r="S83" s="9" t="s">
        <v>2429</v>
      </c>
      <c r="T83" s="8" t="s">
        <v>366</v>
      </c>
      <c r="U83" s="9" t="s">
        <v>2422</v>
      </c>
      <c r="V83" s="9" t="s">
        <v>74</v>
      </c>
    </row>
    <row r="84" spans="1:22" ht="15.75" customHeight="1" x14ac:dyDescent="0.2">
      <c r="A84" s="9" t="s">
        <v>2430</v>
      </c>
      <c r="B84" s="9" t="s">
        <v>2431</v>
      </c>
      <c r="C84" s="9" t="s">
        <v>2432</v>
      </c>
      <c r="D84" s="9" t="s">
        <v>2433</v>
      </c>
      <c r="E84" s="9" t="s">
        <v>2434</v>
      </c>
      <c r="F84" s="9" t="s">
        <v>2435</v>
      </c>
      <c r="G84" s="9" t="s">
        <v>2436</v>
      </c>
      <c r="H84" s="9" t="s">
        <v>2437</v>
      </c>
      <c r="I84" s="9" t="s">
        <v>2438</v>
      </c>
      <c r="J84" s="9" t="s">
        <v>2439</v>
      </c>
      <c r="K84" s="9" t="s">
        <v>2440</v>
      </c>
      <c r="L84" s="9" t="s">
        <v>2441</v>
      </c>
      <c r="M84" s="9" t="s">
        <v>2442</v>
      </c>
      <c r="N84" s="9" t="s">
        <v>2443</v>
      </c>
      <c r="O84" s="9" t="s">
        <v>2444</v>
      </c>
      <c r="P84" s="9" t="s">
        <v>2445</v>
      </c>
      <c r="Q84" s="9" t="s">
        <v>2446</v>
      </c>
      <c r="R84" s="9" t="s">
        <v>2447</v>
      </c>
      <c r="S84" s="9" t="s">
        <v>2448</v>
      </c>
      <c r="T84" s="8" t="s">
        <v>384</v>
      </c>
      <c r="U84" s="9" t="s">
        <v>2447</v>
      </c>
      <c r="V84" s="9" t="s">
        <v>31</v>
      </c>
    </row>
    <row r="85" spans="1:22" ht="15.75" customHeight="1" x14ac:dyDescent="0.2">
      <c r="A85" s="9" t="s">
        <v>2449</v>
      </c>
      <c r="B85" s="9" t="s">
        <v>2450</v>
      </c>
      <c r="C85" s="9" t="s">
        <v>2451</v>
      </c>
      <c r="D85" s="9" t="s">
        <v>2452</v>
      </c>
      <c r="E85" s="9" t="s">
        <v>2453</v>
      </c>
      <c r="F85" s="9" t="s">
        <v>2454</v>
      </c>
      <c r="G85" s="9" t="s">
        <v>2455</v>
      </c>
      <c r="H85" s="9" t="s">
        <v>2456</v>
      </c>
      <c r="I85" s="9" t="s">
        <v>2457</v>
      </c>
      <c r="J85" s="9" t="s">
        <v>2458</v>
      </c>
      <c r="K85" s="9" t="s">
        <v>2459</v>
      </c>
      <c r="L85" s="9" t="s">
        <v>2460</v>
      </c>
      <c r="M85" s="9" t="s">
        <v>2461</v>
      </c>
      <c r="N85" s="9" t="s">
        <v>2462</v>
      </c>
      <c r="O85" s="9" t="s">
        <v>2463</v>
      </c>
      <c r="P85" s="9" t="s">
        <v>2464</v>
      </c>
      <c r="Q85" s="9" t="s">
        <v>2465</v>
      </c>
      <c r="R85" s="9" t="s">
        <v>2466</v>
      </c>
      <c r="S85" s="9" t="s">
        <v>2467</v>
      </c>
      <c r="T85" s="8" t="s">
        <v>190</v>
      </c>
      <c r="U85" s="9" t="s">
        <v>2466</v>
      </c>
      <c r="V85" s="9" t="s">
        <v>31</v>
      </c>
    </row>
    <row r="86" spans="1:22" ht="15.75" customHeight="1" x14ac:dyDescent="0.2">
      <c r="A86" s="9" t="s">
        <v>2468</v>
      </c>
      <c r="B86" s="9" t="s">
        <v>2469</v>
      </c>
      <c r="C86" s="9" t="s">
        <v>2470</v>
      </c>
      <c r="D86" s="9" t="s">
        <v>2471</v>
      </c>
      <c r="E86" s="9" t="s">
        <v>2472</v>
      </c>
      <c r="F86" s="9" t="s">
        <v>2473</v>
      </c>
      <c r="G86" s="9" t="s">
        <v>2474</v>
      </c>
      <c r="H86" s="9" t="s">
        <v>2475</v>
      </c>
      <c r="I86" s="9" t="s">
        <v>2476</v>
      </c>
      <c r="J86" s="9" t="s">
        <v>2477</v>
      </c>
      <c r="K86" s="9" t="s">
        <v>2478</v>
      </c>
      <c r="L86" s="9" t="s">
        <v>2479</v>
      </c>
      <c r="M86" s="9" t="s">
        <v>2480</v>
      </c>
      <c r="N86" s="9" t="s">
        <v>2481</v>
      </c>
      <c r="O86" s="9" t="s">
        <v>2482</v>
      </c>
      <c r="P86" s="9" t="s">
        <v>2483</v>
      </c>
      <c r="Q86" s="9" t="s">
        <v>2484</v>
      </c>
      <c r="R86" s="9" t="s">
        <v>2485</v>
      </c>
      <c r="S86" s="9" t="s">
        <v>2486</v>
      </c>
      <c r="T86" s="8" t="s">
        <v>353</v>
      </c>
      <c r="U86" s="9" t="s">
        <v>2485</v>
      </c>
      <c r="V86" s="9" t="s">
        <v>31</v>
      </c>
    </row>
    <row r="87" spans="1:22" ht="15.75" customHeight="1" x14ac:dyDescent="0.2">
      <c r="A87" s="9" t="s">
        <v>2487</v>
      </c>
      <c r="B87" s="9" t="s">
        <v>2488</v>
      </c>
      <c r="C87" s="9" t="s">
        <v>2489</v>
      </c>
      <c r="D87" s="9" t="s">
        <v>2490</v>
      </c>
      <c r="E87" s="9" t="s">
        <v>2491</v>
      </c>
      <c r="F87" s="9" t="s">
        <v>2492</v>
      </c>
      <c r="G87" s="9" t="s">
        <v>2493</v>
      </c>
      <c r="H87" s="9" t="s">
        <v>2494</v>
      </c>
      <c r="I87" s="9" t="s">
        <v>2495</v>
      </c>
      <c r="J87" s="9" t="s">
        <v>2496</v>
      </c>
      <c r="K87" s="9" t="s">
        <v>2497</v>
      </c>
      <c r="L87" s="9" t="s">
        <v>2498</v>
      </c>
      <c r="M87" s="9" t="s">
        <v>2499</v>
      </c>
      <c r="N87" s="9" t="s">
        <v>2500</v>
      </c>
      <c r="O87" s="9" t="s">
        <v>2501</v>
      </c>
      <c r="P87" s="9" t="s">
        <v>2502</v>
      </c>
      <c r="Q87" s="9" t="s">
        <v>2503</v>
      </c>
      <c r="R87" s="9" t="s">
        <v>2504</v>
      </c>
      <c r="S87" s="9" t="s">
        <v>2505</v>
      </c>
      <c r="T87" s="8" t="s">
        <v>604</v>
      </c>
      <c r="U87" s="9" t="s">
        <v>2497</v>
      </c>
      <c r="V87" s="9" t="s">
        <v>36</v>
      </c>
    </row>
    <row r="88" spans="1:22" ht="15.75" customHeight="1" x14ac:dyDescent="0.2">
      <c r="A88" s="9" t="s">
        <v>2506</v>
      </c>
      <c r="B88" s="9" t="s">
        <v>2507</v>
      </c>
      <c r="C88" s="9" t="s">
        <v>2508</v>
      </c>
      <c r="D88" s="9" t="s">
        <v>2509</v>
      </c>
      <c r="E88" s="9" t="s">
        <v>2510</v>
      </c>
      <c r="F88" s="9" t="s">
        <v>2511</v>
      </c>
      <c r="G88" s="9" t="s">
        <v>2512</v>
      </c>
      <c r="H88" s="9" t="s">
        <v>2513</v>
      </c>
      <c r="I88" s="9" t="s">
        <v>2514</v>
      </c>
      <c r="J88" s="9" t="s">
        <v>2515</v>
      </c>
      <c r="K88" s="9" t="s">
        <v>2516</v>
      </c>
      <c r="L88" s="9" t="s">
        <v>2517</v>
      </c>
      <c r="M88" s="9" t="s">
        <v>2518</v>
      </c>
      <c r="N88" s="9" t="s">
        <v>2519</v>
      </c>
      <c r="O88" s="9" t="s">
        <v>2520</v>
      </c>
      <c r="P88" s="9" t="s">
        <v>2521</v>
      </c>
      <c r="Q88" s="9" t="s">
        <v>2522</v>
      </c>
      <c r="R88" s="9" t="s">
        <v>2523</v>
      </c>
      <c r="S88" s="9" t="s">
        <v>2524</v>
      </c>
      <c r="T88" s="8" t="s">
        <v>77</v>
      </c>
      <c r="U88" s="9" t="s">
        <v>2516</v>
      </c>
      <c r="V88" s="9" t="s">
        <v>36</v>
      </c>
    </row>
    <row r="89" spans="1:22" ht="15.75" customHeight="1" x14ac:dyDescent="0.2">
      <c r="A89" s="9" t="s">
        <v>2525</v>
      </c>
      <c r="B89" s="9" t="s">
        <v>2526</v>
      </c>
      <c r="C89" s="9" t="s">
        <v>2527</v>
      </c>
      <c r="D89" s="9" t="s">
        <v>2528</v>
      </c>
      <c r="E89" s="9" t="s">
        <v>2529</v>
      </c>
      <c r="F89" s="9" t="s">
        <v>2530</v>
      </c>
      <c r="G89" s="9" t="s">
        <v>2531</v>
      </c>
      <c r="H89" s="9" t="s">
        <v>2532</v>
      </c>
      <c r="I89" s="9" t="s">
        <v>2533</v>
      </c>
      <c r="J89" s="9" t="s">
        <v>2534</v>
      </c>
      <c r="K89" s="9" t="s">
        <v>2535</v>
      </c>
      <c r="L89" s="9" t="s">
        <v>2536</v>
      </c>
      <c r="M89" s="9" t="s">
        <v>2537</v>
      </c>
      <c r="N89" s="9" t="s">
        <v>2538</v>
      </c>
      <c r="O89" s="9" t="s">
        <v>2539</v>
      </c>
      <c r="P89" s="9" t="s">
        <v>2540</v>
      </c>
      <c r="Q89" s="9" t="s">
        <v>2541</v>
      </c>
      <c r="R89" s="9" t="s">
        <v>2542</v>
      </c>
      <c r="S89" s="9" t="s">
        <v>2543</v>
      </c>
      <c r="T89" s="8" t="s">
        <v>607</v>
      </c>
      <c r="U89" s="9" t="s">
        <v>2542</v>
      </c>
      <c r="V89" s="9" t="s">
        <v>31</v>
      </c>
    </row>
    <row r="90" spans="1:22" ht="15.75" customHeight="1" x14ac:dyDescent="0.2">
      <c r="A90" s="9" t="s">
        <v>2544</v>
      </c>
      <c r="B90" s="9" t="s">
        <v>2545</v>
      </c>
      <c r="C90" s="9" t="s">
        <v>2546</v>
      </c>
      <c r="D90" s="9" t="s">
        <v>2547</v>
      </c>
      <c r="E90" s="9" t="s">
        <v>2548</v>
      </c>
      <c r="F90" s="9" t="s">
        <v>2549</v>
      </c>
      <c r="G90" s="9" t="s">
        <v>2550</v>
      </c>
      <c r="H90" s="9" t="s">
        <v>2551</v>
      </c>
      <c r="I90" s="9" t="s">
        <v>2552</v>
      </c>
      <c r="J90" s="9" t="s">
        <v>2553</v>
      </c>
      <c r="K90" s="9" t="s">
        <v>2554</v>
      </c>
      <c r="L90" s="9" t="s">
        <v>2555</v>
      </c>
      <c r="M90" s="9" t="s">
        <v>2556</v>
      </c>
      <c r="N90" s="9" t="s">
        <v>2557</v>
      </c>
      <c r="O90" s="9" t="s">
        <v>2558</v>
      </c>
      <c r="P90" s="9" t="s">
        <v>2559</v>
      </c>
      <c r="Q90" s="9" t="s">
        <v>2560</v>
      </c>
      <c r="R90" s="9" t="s">
        <v>2561</v>
      </c>
      <c r="S90" s="9" t="s">
        <v>2562</v>
      </c>
      <c r="T90" s="8" t="s">
        <v>610</v>
      </c>
      <c r="U90" s="9" t="s">
        <v>2561</v>
      </c>
      <c r="V90" s="9" t="s">
        <v>31</v>
      </c>
    </row>
    <row r="91" spans="1:22" ht="15.75" customHeight="1" x14ac:dyDescent="0.2">
      <c r="A91" s="9" t="s">
        <v>2563</v>
      </c>
      <c r="B91" s="9" t="s">
        <v>2564</v>
      </c>
      <c r="C91" s="9" t="s">
        <v>2565</v>
      </c>
      <c r="D91" s="9" t="s">
        <v>2566</v>
      </c>
      <c r="E91" s="9" t="s">
        <v>2567</v>
      </c>
      <c r="F91" s="9" t="s">
        <v>2568</v>
      </c>
      <c r="G91" s="9" t="s">
        <v>2569</v>
      </c>
      <c r="H91" s="9" t="s">
        <v>2570</v>
      </c>
      <c r="I91" s="9" t="s">
        <v>2571</v>
      </c>
      <c r="J91" s="9" t="s">
        <v>2572</v>
      </c>
      <c r="K91" s="9" t="s">
        <v>2573</v>
      </c>
      <c r="L91" s="9" t="s">
        <v>2574</v>
      </c>
      <c r="M91" s="9" t="s">
        <v>2575</v>
      </c>
      <c r="N91" s="9" t="s">
        <v>2576</v>
      </c>
      <c r="O91" s="9" t="s">
        <v>2577</v>
      </c>
      <c r="P91" s="9" t="s">
        <v>2578</v>
      </c>
      <c r="Q91" s="9" t="s">
        <v>2579</v>
      </c>
      <c r="R91" s="9" t="s">
        <v>2580</v>
      </c>
      <c r="S91" s="9" t="s">
        <v>2581</v>
      </c>
      <c r="T91" s="8" t="s">
        <v>614</v>
      </c>
      <c r="U91" s="9" t="s">
        <v>2580</v>
      </c>
      <c r="V91" s="9" t="s">
        <v>31</v>
      </c>
    </row>
    <row r="92" spans="1:22" ht="15.75" customHeight="1" x14ac:dyDescent="0.2">
      <c r="A92" s="9" t="s">
        <v>2582</v>
      </c>
      <c r="B92" s="9" t="s">
        <v>2583</v>
      </c>
      <c r="C92" s="9" t="s">
        <v>2584</v>
      </c>
      <c r="D92" s="9" t="s">
        <v>2585</v>
      </c>
      <c r="E92" s="9" t="s">
        <v>2586</v>
      </c>
      <c r="F92" s="9" t="s">
        <v>2587</v>
      </c>
      <c r="G92" s="9" t="s">
        <v>2588</v>
      </c>
      <c r="H92" s="9" t="s">
        <v>2589</v>
      </c>
      <c r="I92" s="9" t="s">
        <v>2590</v>
      </c>
      <c r="J92" s="9" t="s">
        <v>2591</v>
      </c>
      <c r="K92" s="9" t="s">
        <v>2592</v>
      </c>
      <c r="L92" s="9" t="s">
        <v>2593</v>
      </c>
      <c r="M92" s="9" t="s">
        <v>2594</v>
      </c>
      <c r="N92" s="9" t="s">
        <v>2595</v>
      </c>
      <c r="O92" s="9" t="s">
        <v>2596</v>
      </c>
      <c r="P92" s="9" t="s">
        <v>2597</v>
      </c>
      <c r="Q92" s="9" t="s">
        <v>2598</v>
      </c>
      <c r="R92" s="9" t="s">
        <v>2599</v>
      </c>
      <c r="S92" s="9" t="s">
        <v>2600</v>
      </c>
      <c r="T92" s="8" t="s">
        <v>230</v>
      </c>
      <c r="U92" s="9" t="s">
        <v>2584</v>
      </c>
      <c r="V92" s="9" t="s">
        <v>59</v>
      </c>
    </row>
    <row r="93" spans="1:22" ht="15.75" customHeight="1" x14ac:dyDescent="0.2">
      <c r="A93" s="9" t="s">
        <v>2601</v>
      </c>
      <c r="B93" s="9" t="s">
        <v>2602</v>
      </c>
      <c r="C93" s="9" t="s">
        <v>2603</v>
      </c>
      <c r="D93" s="9" t="s">
        <v>2604</v>
      </c>
      <c r="E93" s="9" t="s">
        <v>2605</v>
      </c>
      <c r="F93" s="9" t="s">
        <v>2606</v>
      </c>
      <c r="G93" s="9" t="s">
        <v>2607</v>
      </c>
      <c r="H93" s="9" t="s">
        <v>2608</v>
      </c>
      <c r="I93" s="9" t="s">
        <v>2609</v>
      </c>
      <c r="J93" s="9" t="s">
        <v>2610</v>
      </c>
      <c r="K93" s="9" t="s">
        <v>2611</v>
      </c>
      <c r="L93" s="9" t="s">
        <v>2612</v>
      </c>
      <c r="M93" s="9" t="s">
        <v>2613</v>
      </c>
      <c r="N93" s="9" t="s">
        <v>2614</v>
      </c>
      <c r="O93" s="9" t="s">
        <v>2615</v>
      </c>
      <c r="P93" s="9" t="s">
        <v>2616</v>
      </c>
      <c r="Q93" s="9" t="s">
        <v>2617</v>
      </c>
      <c r="R93" s="9" t="s">
        <v>2618</v>
      </c>
      <c r="S93" s="9" t="s">
        <v>2619</v>
      </c>
      <c r="T93" s="8" t="s">
        <v>80</v>
      </c>
      <c r="U93" s="9" t="s">
        <v>2618</v>
      </c>
      <c r="V93" s="9" t="s">
        <v>31</v>
      </c>
    </row>
    <row r="94" spans="1:22" ht="15.75" customHeight="1" x14ac:dyDescent="0.2">
      <c r="A94" s="9" t="s">
        <v>2620</v>
      </c>
      <c r="B94" s="9" t="s">
        <v>2621</v>
      </c>
      <c r="C94" s="9" t="s">
        <v>2622</v>
      </c>
      <c r="D94" s="9" t="s">
        <v>2623</v>
      </c>
      <c r="E94" s="9" t="s">
        <v>2624</v>
      </c>
      <c r="F94" s="9" t="s">
        <v>2625</v>
      </c>
      <c r="G94" s="9" t="s">
        <v>2626</v>
      </c>
      <c r="H94" s="9" t="s">
        <v>2627</v>
      </c>
      <c r="I94" s="9" t="s">
        <v>2628</v>
      </c>
      <c r="J94" s="9" t="s">
        <v>2629</v>
      </c>
      <c r="K94" s="9" t="s">
        <v>2630</v>
      </c>
      <c r="L94" s="9" t="s">
        <v>2631</v>
      </c>
      <c r="M94" s="9" t="s">
        <v>2632</v>
      </c>
      <c r="N94" s="9" t="s">
        <v>2633</v>
      </c>
      <c r="O94" s="9" t="s">
        <v>2634</v>
      </c>
      <c r="P94" s="9" t="s">
        <v>2635</v>
      </c>
      <c r="Q94" s="9" t="s">
        <v>2636</v>
      </c>
      <c r="R94" s="9" t="s">
        <v>2637</v>
      </c>
      <c r="S94" s="9" t="s">
        <v>2638</v>
      </c>
      <c r="T94" s="8" t="s">
        <v>193</v>
      </c>
      <c r="U94" s="9" t="s">
        <v>2627</v>
      </c>
      <c r="V94" s="9" t="s">
        <v>112</v>
      </c>
    </row>
    <row r="95" spans="1:22" ht="15.75" customHeight="1" x14ac:dyDescent="0.2">
      <c r="A95" s="9" t="s">
        <v>2639</v>
      </c>
      <c r="B95" s="9" t="s">
        <v>2640</v>
      </c>
      <c r="C95" s="9" t="s">
        <v>2641</v>
      </c>
      <c r="D95" s="9" t="s">
        <v>2642</v>
      </c>
      <c r="E95" s="9" t="s">
        <v>2643</v>
      </c>
      <c r="F95" s="9" t="s">
        <v>2644</v>
      </c>
      <c r="G95" s="9" t="s">
        <v>2645</v>
      </c>
      <c r="H95" s="9" t="s">
        <v>2646</v>
      </c>
      <c r="I95" s="9" t="s">
        <v>2647</v>
      </c>
      <c r="J95" s="9" t="s">
        <v>2648</v>
      </c>
      <c r="K95" s="9" t="s">
        <v>2649</v>
      </c>
      <c r="L95" s="9" t="s">
        <v>2650</v>
      </c>
      <c r="M95" s="9" t="s">
        <v>2651</v>
      </c>
      <c r="N95" s="9" t="s">
        <v>2652</v>
      </c>
      <c r="O95" s="9" t="s">
        <v>2653</v>
      </c>
      <c r="P95" s="9" t="s">
        <v>2654</v>
      </c>
      <c r="Q95" s="9" t="s">
        <v>2655</v>
      </c>
      <c r="R95" s="9" t="s">
        <v>2656</v>
      </c>
      <c r="S95" s="9" t="s">
        <v>2657</v>
      </c>
      <c r="T95" s="8" t="s">
        <v>618</v>
      </c>
      <c r="U95" s="9" t="s">
        <v>2656</v>
      </c>
      <c r="V95" s="9" t="s">
        <v>31</v>
      </c>
    </row>
    <row r="96" spans="1:22" ht="15.75" customHeight="1" x14ac:dyDescent="0.2">
      <c r="A96" s="9" t="s">
        <v>2658</v>
      </c>
      <c r="B96" s="9" t="s">
        <v>2659</v>
      </c>
      <c r="C96" s="9" t="s">
        <v>2660</v>
      </c>
      <c r="D96" s="9" t="s">
        <v>2661</v>
      </c>
      <c r="E96" s="9" t="s">
        <v>2662</v>
      </c>
      <c r="F96" s="9" t="s">
        <v>2663</v>
      </c>
      <c r="G96" s="9" t="s">
        <v>2664</v>
      </c>
      <c r="H96" s="9" t="s">
        <v>2665</v>
      </c>
      <c r="I96" s="9" t="s">
        <v>2666</v>
      </c>
      <c r="J96" s="9" t="s">
        <v>2667</v>
      </c>
      <c r="K96" s="9" t="s">
        <v>2668</v>
      </c>
      <c r="L96" s="9" t="s">
        <v>2669</v>
      </c>
      <c r="M96" s="9" t="s">
        <v>2670</v>
      </c>
      <c r="N96" s="9" t="s">
        <v>2671</v>
      </c>
      <c r="O96" s="9" t="s">
        <v>2672</v>
      </c>
      <c r="P96" s="9" t="s">
        <v>2673</v>
      </c>
      <c r="Q96" s="9" t="s">
        <v>2674</v>
      </c>
      <c r="R96" s="9" t="s">
        <v>2675</v>
      </c>
      <c r="S96" s="9" t="s">
        <v>2676</v>
      </c>
      <c r="T96" s="8" t="s">
        <v>233</v>
      </c>
      <c r="U96" s="9" t="s">
        <v>2660</v>
      </c>
      <c r="V96" s="9" t="s">
        <v>59</v>
      </c>
    </row>
    <row r="97" spans="1:22" ht="15.75" customHeight="1" x14ac:dyDescent="0.2">
      <c r="A97" s="9" t="s">
        <v>2677</v>
      </c>
      <c r="B97" s="9" t="s">
        <v>2678</v>
      </c>
      <c r="C97" s="9" t="s">
        <v>2679</v>
      </c>
      <c r="D97" s="9" t="s">
        <v>2680</v>
      </c>
      <c r="E97" s="9" t="s">
        <v>2681</v>
      </c>
      <c r="F97" s="9" t="s">
        <v>2682</v>
      </c>
      <c r="G97" s="9" t="s">
        <v>2683</v>
      </c>
      <c r="H97" s="9" t="s">
        <v>2684</v>
      </c>
      <c r="I97" s="9" t="s">
        <v>2685</v>
      </c>
      <c r="J97" s="9" t="s">
        <v>2686</v>
      </c>
      <c r="K97" s="9" t="s">
        <v>2687</v>
      </c>
      <c r="L97" s="9" t="s">
        <v>2688</v>
      </c>
      <c r="M97" s="9" t="s">
        <v>2689</v>
      </c>
      <c r="N97" s="9" t="s">
        <v>2690</v>
      </c>
      <c r="O97" s="9" t="s">
        <v>2691</v>
      </c>
      <c r="P97" s="9" t="s">
        <v>2692</v>
      </c>
      <c r="Q97" s="9" t="s">
        <v>2693</v>
      </c>
      <c r="R97" s="9" t="s">
        <v>2694</v>
      </c>
      <c r="S97" s="9" t="s">
        <v>2695</v>
      </c>
      <c r="T97" s="8" t="s">
        <v>620</v>
      </c>
      <c r="U97" s="9" t="s">
        <v>2694</v>
      </c>
      <c r="V97" s="9" t="s">
        <v>31</v>
      </c>
    </row>
    <row r="98" spans="1:22" ht="15.75" customHeight="1" x14ac:dyDescent="0.2">
      <c r="A98" s="9" t="s">
        <v>2696</v>
      </c>
      <c r="B98" s="9" t="s">
        <v>2697</v>
      </c>
      <c r="C98" s="9" t="s">
        <v>2698</v>
      </c>
      <c r="D98" s="9" t="s">
        <v>2699</v>
      </c>
      <c r="E98" s="9" t="s">
        <v>2700</v>
      </c>
      <c r="F98" s="9" t="s">
        <v>2701</v>
      </c>
      <c r="G98" s="9" t="s">
        <v>2702</v>
      </c>
      <c r="H98" s="9" t="s">
        <v>2703</v>
      </c>
      <c r="I98" s="9" t="s">
        <v>2704</v>
      </c>
      <c r="J98" s="9" t="s">
        <v>2705</v>
      </c>
      <c r="K98" s="9" t="s">
        <v>2706</v>
      </c>
      <c r="L98" s="9" t="s">
        <v>2707</v>
      </c>
      <c r="M98" s="9" t="s">
        <v>2708</v>
      </c>
      <c r="N98" s="9" t="s">
        <v>2709</v>
      </c>
      <c r="O98" s="9" t="s">
        <v>2710</v>
      </c>
      <c r="P98" s="9" t="s">
        <v>2711</v>
      </c>
      <c r="Q98" s="9" t="s">
        <v>2712</v>
      </c>
      <c r="R98" s="9" t="s">
        <v>2713</v>
      </c>
      <c r="S98" s="9" t="s">
        <v>2714</v>
      </c>
      <c r="T98" s="8" t="s">
        <v>625</v>
      </c>
      <c r="U98" s="9" t="s">
        <v>2710</v>
      </c>
      <c r="V98" s="9" t="s">
        <v>64</v>
      </c>
    </row>
    <row r="99" spans="1:22" ht="15.75" customHeight="1" x14ac:dyDescent="0.2">
      <c r="A99" s="9" t="s">
        <v>2715</v>
      </c>
      <c r="B99" s="9" t="s">
        <v>2716</v>
      </c>
      <c r="C99" s="9" t="s">
        <v>2717</v>
      </c>
      <c r="D99" s="9" t="s">
        <v>2718</v>
      </c>
      <c r="E99" s="9" t="s">
        <v>2719</v>
      </c>
      <c r="F99" s="9" t="s">
        <v>2720</v>
      </c>
      <c r="G99" s="9" t="s">
        <v>2721</v>
      </c>
      <c r="H99" s="9" t="s">
        <v>2722</v>
      </c>
      <c r="I99" s="9" t="s">
        <v>2723</v>
      </c>
      <c r="J99" s="9" t="s">
        <v>2724</v>
      </c>
      <c r="K99" s="9" t="s">
        <v>2725</v>
      </c>
      <c r="L99" s="9" t="s">
        <v>2726</v>
      </c>
      <c r="M99" s="9" t="s">
        <v>2727</v>
      </c>
      <c r="N99" s="9" t="s">
        <v>2728</v>
      </c>
      <c r="O99" s="9" t="s">
        <v>2729</v>
      </c>
      <c r="P99" s="9" t="s">
        <v>2730</v>
      </c>
      <c r="Q99" s="9" t="s">
        <v>2731</v>
      </c>
      <c r="R99" s="9" t="s">
        <v>2732</v>
      </c>
      <c r="S99" s="9" t="s">
        <v>2733</v>
      </c>
      <c r="T99" s="8" t="s">
        <v>84</v>
      </c>
      <c r="U99" s="9" t="s">
        <v>2727</v>
      </c>
      <c r="V99" s="9" t="s">
        <v>26</v>
      </c>
    </row>
    <row r="100" spans="1:22" ht="15.75" customHeight="1" x14ac:dyDescent="0.2">
      <c r="A100" s="9" t="s">
        <v>2734</v>
      </c>
      <c r="B100" s="9" t="s">
        <v>2735</v>
      </c>
      <c r="C100" s="9" t="s">
        <v>2736</v>
      </c>
      <c r="D100" s="9" t="s">
        <v>2737</v>
      </c>
      <c r="E100" s="9" t="s">
        <v>2738</v>
      </c>
      <c r="F100" s="9" t="s">
        <v>2739</v>
      </c>
      <c r="G100" s="9" t="s">
        <v>2740</v>
      </c>
      <c r="H100" s="9" t="s">
        <v>2741</v>
      </c>
      <c r="I100" s="9" t="s">
        <v>2742</v>
      </c>
      <c r="J100" s="9" t="s">
        <v>2743</v>
      </c>
      <c r="K100" s="9" t="s">
        <v>2744</v>
      </c>
      <c r="L100" s="9" t="s">
        <v>2745</v>
      </c>
      <c r="M100" s="9" t="s">
        <v>2746</v>
      </c>
      <c r="N100" s="9" t="s">
        <v>2747</v>
      </c>
      <c r="O100" s="9" t="s">
        <v>2748</v>
      </c>
      <c r="P100" s="9" t="s">
        <v>2749</v>
      </c>
      <c r="Q100" s="9" t="s">
        <v>2750</v>
      </c>
      <c r="R100" s="9" t="s">
        <v>2751</v>
      </c>
      <c r="S100" s="9" t="s">
        <v>2752</v>
      </c>
      <c r="T100" s="8" t="s">
        <v>196</v>
      </c>
      <c r="U100" s="9" t="s">
        <v>2749</v>
      </c>
      <c r="V100" s="9" t="s">
        <v>113</v>
      </c>
    </row>
    <row r="101" spans="1:22" ht="15.75" customHeight="1" x14ac:dyDescent="0.2">
      <c r="A101" s="9" t="s">
        <v>2753</v>
      </c>
      <c r="B101" s="9" t="s">
        <v>2754</v>
      </c>
      <c r="C101" s="9" t="s">
        <v>2755</v>
      </c>
      <c r="D101" s="9" t="s">
        <v>2756</v>
      </c>
      <c r="E101" s="9" t="s">
        <v>2757</v>
      </c>
      <c r="F101" s="9" t="s">
        <v>2758</v>
      </c>
      <c r="G101" s="9" t="s">
        <v>2759</v>
      </c>
      <c r="H101" s="9" t="s">
        <v>2760</v>
      </c>
      <c r="I101" s="9" t="s">
        <v>2761</v>
      </c>
      <c r="J101" s="9" t="s">
        <v>2762</v>
      </c>
      <c r="K101" s="9" t="s">
        <v>2763</v>
      </c>
      <c r="L101" s="9" t="s">
        <v>2764</v>
      </c>
      <c r="M101" s="9" t="s">
        <v>2765</v>
      </c>
      <c r="N101" s="9" t="s">
        <v>2766</v>
      </c>
      <c r="O101" s="9" t="s">
        <v>2767</v>
      </c>
      <c r="P101" s="9" t="s">
        <v>2768</v>
      </c>
      <c r="Q101" s="9" t="s">
        <v>2769</v>
      </c>
      <c r="R101" s="9" t="s">
        <v>2770</v>
      </c>
      <c r="S101" s="9" t="s">
        <v>2771</v>
      </c>
      <c r="T101" s="8" t="s">
        <v>199</v>
      </c>
      <c r="U101" s="9" t="s">
        <v>2771</v>
      </c>
      <c r="V101" s="9" t="s">
        <v>54</v>
      </c>
    </row>
    <row r="102" spans="1:22" ht="15.75" customHeight="1" x14ac:dyDescent="0.2">
      <c r="A102" s="9" t="s">
        <v>2772</v>
      </c>
      <c r="B102" s="9" t="s">
        <v>2773</v>
      </c>
      <c r="C102" s="9" t="s">
        <v>2774</v>
      </c>
      <c r="D102" s="9" t="s">
        <v>2775</v>
      </c>
      <c r="E102" s="9" t="s">
        <v>2776</v>
      </c>
      <c r="F102" s="9" t="s">
        <v>2777</v>
      </c>
      <c r="G102" s="9" t="s">
        <v>2778</v>
      </c>
      <c r="H102" s="9" t="s">
        <v>2779</v>
      </c>
      <c r="I102" s="9" t="s">
        <v>2780</v>
      </c>
      <c r="J102" s="9" t="s">
        <v>2781</v>
      </c>
      <c r="K102" s="9" t="s">
        <v>2782</v>
      </c>
      <c r="L102" s="9" t="s">
        <v>2783</v>
      </c>
      <c r="M102" s="9" t="s">
        <v>2784</v>
      </c>
      <c r="N102" s="9" t="s">
        <v>2785</v>
      </c>
      <c r="O102" s="9" t="s">
        <v>2786</v>
      </c>
      <c r="P102" s="9" t="s">
        <v>2787</v>
      </c>
      <c r="Q102" s="9" t="s">
        <v>2788</v>
      </c>
      <c r="R102" s="9" t="s">
        <v>2789</v>
      </c>
      <c r="S102" s="9" t="s">
        <v>2790</v>
      </c>
      <c r="T102" s="8" t="s">
        <v>630</v>
      </c>
      <c r="U102" s="9" t="s">
        <v>2784</v>
      </c>
      <c r="V102" s="9" t="s">
        <v>26</v>
      </c>
    </row>
    <row r="103" spans="1:22" ht="15.75" customHeight="1" x14ac:dyDescent="0.2">
      <c r="A103" s="9" t="s">
        <v>2791</v>
      </c>
      <c r="B103" s="9" t="s">
        <v>2792</v>
      </c>
      <c r="C103" s="9" t="s">
        <v>2793</v>
      </c>
      <c r="D103" s="9" t="s">
        <v>2794</v>
      </c>
      <c r="E103" s="9" t="s">
        <v>2795</v>
      </c>
      <c r="F103" s="9" t="s">
        <v>2796</v>
      </c>
      <c r="G103" s="9" t="s">
        <v>2797</v>
      </c>
      <c r="H103" s="9" t="s">
        <v>2798</v>
      </c>
      <c r="I103" s="9" t="s">
        <v>2799</v>
      </c>
      <c r="J103" s="9" t="s">
        <v>2800</v>
      </c>
      <c r="K103" s="9" t="s">
        <v>2801</v>
      </c>
      <c r="L103" s="9" t="s">
        <v>2802</v>
      </c>
      <c r="M103" s="9" t="s">
        <v>2803</v>
      </c>
      <c r="N103" s="9" t="s">
        <v>2804</v>
      </c>
      <c r="O103" s="9" t="s">
        <v>2805</v>
      </c>
      <c r="P103" s="9" t="s">
        <v>2806</v>
      </c>
      <c r="Q103" s="9" t="s">
        <v>2807</v>
      </c>
      <c r="R103" s="9" t="s">
        <v>2808</v>
      </c>
      <c r="S103" s="9" t="s">
        <v>2809</v>
      </c>
      <c r="T103" s="8" t="s">
        <v>632</v>
      </c>
      <c r="U103" s="9" t="s">
        <v>2800</v>
      </c>
      <c r="V103" s="9" t="s">
        <v>53</v>
      </c>
    </row>
    <row r="104" spans="1:22" ht="15.75" customHeight="1" x14ac:dyDescent="0.2">
      <c r="A104" s="9" t="s">
        <v>2810</v>
      </c>
      <c r="B104" s="9" t="s">
        <v>2811</v>
      </c>
      <c r="C104" s="9" t="s">
        <v>2812</v>
      </c>
      <c r="D104" s="9" t="s">
        <v>2813</v>
      </c>
      <c r="E104" s="9" t="s">
        <v>2814</v>
      </c>
      <c r="F104" s="9" t="s">
        <v>2815</v>
      </c>
      <c r="G104" s="9" t="s">
        <v>2816</v>
      </c>
      <c r="H104" s="9" t="s">
        <v>2817</v>
      </c>
      <c r="I104" s="9" t="s">
        <v>2818</v>
      </c>
      <c r="J104" s="9" t="s">
        <v>2819</v>
      </c>
      <c r="K104" s="9" t="s">
        <v>2820</v>
      </c>
      <c r="L104" s="9" t="s">
        <v>2821</v>
      </c>
      <c r="M104" s="9" t="s">
        <v>2822</v>
      </c>
      <c r="N104" s="9" t="s">
        <v>2823</v>
      </c>
      <c r="O104" s="9" t="s">
        <v>2824</v>
      </c>
      <c r="P104" s="9" t="s">
        <v>2825</v>
      </c>
      <c r="Q104" s="9" t="s">
        <v>2826</v>
      </c>
      <c r="R104" s="9" t="s">
        <v>2827</v>
      </c>
      <c r="S104" s="9" t="s">
        <v>2828</v>
      </c>
      <c r="T104" s="8" t="s">
        <v>635</v>
      </c>
      <c r="U104" s="9" t="s">
        <v>2820</v>
      </c>
      <c r="V104" s="9" t="s">
        <v>36</v>
      </c>
    </row>
    <row r="105" spans="1:22" ht="15.75" customHeight="1" x14ac:dyDescent="0.2">
      <c r="A105" s="9" t="s">
        <v>2829</v>
      </c>
      <c r="B105" s="9" t="s">
        <v>2830</v>
      </c>
      <c r="C105" s="9" t="s">
        <v>2831</v>
      </c>
      <c r="D105" s="9" t="s">
        <v>2832</v>
      </c>
      <c r="E105" s="9" t="s">
        <v>2833</v>
      </c>
      <c r="F105" s="9" t="s">
        <v>2834</v>
      </c>
      <c r="G105" s="9" t="s">
        <v>2835</v>
      </c>
      <c r="H105" s="9" t="s">
        <v>2836</v>
      </c>
      <c r="I105" s="9" t="s">
        <v>2837</v>
      </c>
      <c r="J105" s="9" t="s">
        <v>2838</v>
      </c>
      <c r="K105" s="9" t="s">
        <v>2839</v>
      </c>
      <c r="L105" s="9" t="s">
        <v>2840</v>
      </c>
      <c r="M105" s="9" t="s">
        <v>2841</v>
      </c>
      <c r="N105" s="9" t="s">
        <v>2842</v>
      </c>
      <c r="O105" s="9" t="s">
        <v>2843</v>
      </c>
      <c r="P105" s="9" t="s">
        <v>2844</v>
      </c>
      <c r="Q105" s="9" t="s">
        <v>2845</v>
      </c>
      <c r="R105" s="9" t="s">
        <v>2846</v>
      </c>
      <c r="S105" s="9" t="s">
        <v>2847</v>
      </c>
      <c r="T105" s="8" t="s">
        <v>236</v>
      </c>
      <c r="U105" s="9" t="s">
        <v>2839</v>
      </c>
      <c r="V105" s="9" t="s">
        <v>36</v>
      </c>
    </row>
    <row r="106" spans="1:22" ht="15.75" customHeight="1" x14ac:dyDescent="0.2">
      <c r="A106" s="9" t="s">
        <v>2848</v>
      </c>
      <c r="B106" s="9" t="s">
        <v>2849</v>
      </c>
      <c r="C106" s="9" t="s">
        <v>2850</v>
      </c>
      <c r="D106" s="9" t="s">
        <v>2851</v>
      </c>
      <c r="E106" s="9" t="s">
        <v>2852</v>
      </c>
      <c r="F106" s="9" t="s">
        <v>2853</v>
      </c>
      <c r="G106" s="9" t="s">
        <v>2854</v>
      </c>
      <c r="H106" s="9" t="s">
        <v>2855</v>
      </c>
      <c r="I106" s="9" t="s">
        <v>2856</v>
      </c>
      <c r="J106" s="9" t="s">
        <v>2857</v>
      </c>
      <c r="K106" s="9" t="s">
        <v>2858</v>
      </c>
      <c r="L106" s="9" t="s">
        <v>2859</v>
      </c>
      <c r="M106" s="9" t="s">
        <v>2860</v>
      </c>
      <c r="N106" s="9" t="s">
        <v>2861</v>
      </c>
      <c r="O106" s="9" t="s">
        <v>2862</v>
      </c>
      <c r="P106" s="9" t="s">
        <v>2863</v>
      </c>
      <c r="Q106" s="9" t="s">
        <v>2864</v>
      </c>
      <c r="R106" s="9" t="s">
        <v>2865</v>
      </c>
      <c r="S106" s="9" t="s">
        <v>2866</v>
      </c>
      <c r="T106" s="8" t="s">
        <v>638</v>
      </c>
      <c r="U106" s="9" t="s">
        <v>2859</v>
      </c>
      <c r="V106" s="9" t="s">
        <v>74</v>
      </c>
    </row>
    <row r="107" spans="1:22" ht="15.75" customHeight="1" x14ac:dyDescent="0.2">
      <c r="A107" s="9" t="s">
        <v>2867</v>
      </c>
      <c r="B107" s="9" t="s">
        <v>2868</v>
      </c>
      <c r="C107" s="9" t="s">
        <v>2869</v>
      </c>
      <c r="D107" s="9" t="s">
        <v>2870</v>
      </c>
      <c r="E107" s="9" t="s">
        <v>2871</v>
      </c>
      <c r="F107" s="9" t="s">
        <v>2872</v>
      </c>
      <c r="G107" s="9" t="s">
        <v>2873</v>
      </c>
      <c r="H107" s="9" t="s">
        <v>2874</v>
      </c>
      <c r="I107" s="9" t="s">
        <v>2875</v>
      </c>
      <c r="J107" s="9" t="s">
        <v>2876</v>
      </c>
      <c r="K107" s="9" t="s">
        <v>2877</v>
      </c>
      <c r="L107" s="9" t="s">
        <v>2878</v>
      </c>
      <c r="M107" s="9" t="s">
        <v>2879</v>
      </c>
      <c r="N107" s="9" t="s">
        <v>2880</v>
      </c>
      <c r="O107" s="9" t="s">
        <v>2881</v>
      </c>
      <c r="P107" s="9" t="s">
        <v>2882</v>
      </c>
      <c r="Q107" s="9" t="s">
        <v>2883</v>
      </c>
      <c r="R107" s="9" t="s">
        <v>2884</v>
      </c>
      <c r="S107" s="9" t="s">
        <v>2885</v>
      </c>
      <c r="T107" s="8" t="s">
        <v>642</v>
      </c>
      <c r="U107" s="9" t="s">
        <v>2880</v>
      </c>
      <c r="V107" s="9" t="s">
        <v>32</v>
      </c>
    </row>
    <row r="108" spans="1:22" ht="15.75" customHeight="1" x14ac:dyDescent="0.2">
      <c r="A108" s="9" t="s">
        <v>2886</v>
      </c>
      <c r="B108" s="9" t="s">
        <v>2887</v>
      </c>
      <c r="C108" s="9" t="s">
        <v>2888</v>
      </c>
      <c r="D108" s="9" t="s">
        <v>2889</v>
      </c>
      <c r="E108" s="9" t="s">
        <v>2890</v>
      </c>
      <c r="F108" s="9" t="s">
        <v>2891</v>
      </c>
      <c r="G108" s="9" t="s">
        <v>2892</v>
      </c>
      <c r="H108" s="9" t="s">
        <v>2893</v>
      </c>
      <c r="I108" s="9" t="s">
        <v>2894</v>
      </c>
      <c r="J108" s="9" t="s">
        <v>2895</v>
      </c>
      <c r="K108" s="9" t="s">
        <v>2896</v>
      </c>
      <c r="L108" s="9" t="s">
        <v>2897</v>
      </c>
      <c r="M108" s="9" t="s">
        <v>2898</v>
      </c>
      <c r="N108" s="9" t="s">
        <v>2899</v>
      </c>
      <c r="O108" s="9" t="s">
        <v>2900</v>
      </c>
      <c r="P108" s="9" t="s">
        <v>2901</v>
      </c>
      <c r="Q108" s="9" t="s">
        <v>2902</v>
      </c>
      <c r="R108" s="9" t="s">
        <v>2903</v>
      </c>
      <c r="S108" s="9" t="s">
        <v>2904</v>
      </c>
      <c r="T108" s="8" t="s">
        <v>444</v>
      </c>
      <c r="U108" s="9" t="s">
        <v>2896</v>
      </c>
      <c r="V108" s="9" t="s">
        <v>36</v>
      </c>
    </row>
    <row r="109" spans="1:22" ht="15.75" customHeight="1" x14ac:dyDescent="0.2">
      <c r="A109" s="9" t="s">
        <v>2905</v>
      </c>
      <c r="B109" s="9" t="s">
        <v>2906</v>
      </c>
      <c r="C109" s="9" t="s">
        <v>2907</v>
      </c>
      <c r="D109" s="9" t="s">
        <v>2908</v>
      </c>
      <c r="E109" s="9" t="s">
        <v>2909</v>
      </c>
      <c r="F109" s="9" t="s">
        <v>2910</v>
      </c>
      <c r="G109" s="9" t="s">
        <v>2911</v>
      </c>
      <c r="H109" s="9" t="s">
        <v>2912</v>
      </c>
      <c r="I109" s="9" t="s">
        <v>2913</v>
      </c>
      <c r="J109" s="9" t="s">
        <v>2914</v>
      </c>
      <c r="K109" s="9" t="s">
        <v>2915</v>
      </c>
      <c r="L109" s="9" t="s">
        <v>2916</v>
      </c>
      <c r="M109" s="9" t="s">
        <v>2917</v>
      </c>
      <c r="N109" s="9" t="s">
        <v>2918</v>
      </c>
      <c r="O109" s="9" t="s">
        <v>2919</v>
      </c>
      <c r="P109" s="9" t="s">
        <v>2920</v>
      </c>
      <c r="Q109" s="9" t="s">
        <v>2921</v>
      </c>
      <c r="R109" s="9" t="s">
        <v>2922</v>
      </c>
      <c r="S109" s="9" t="s">
        <v>2923</v>
      </c>
      <c r="T109" s="8" t="s">
        <v>238</v>
      </c>
      <c r="U109" s="9" t="s">
        <v>2907</v>
      </c>
      <c r="V109" s="9" t="s">
        <v>59</v>
      </c>
    </row>
    <row r="110" spans="1:22" ht="15.75" customHeight="1" x14ac:dyDescent="0.2">
      <c r="A110" s="9" t="s">
        <v>2924</v>
      </c>
      <c r="B110" s="9" t="s">
        <v>2925</v>
      </c>
      <c r="C110" s="9" t="s">
        <v>2926</v>
      </c>
      <c r="D110" s="9" t="s">
        <v>2927</v>
      </c>
      <c r="E110" s="9" t="s">
        <v>2928</v>
      </c>
      <c r="F110" s="9" t="s">
        <v>2929</v>
      </c>
      <c r="G110" s="9" t="s">
        <v>2930</v>
      </c>
      <c r="H110" s="9" t="s">
        <v>2931</v>
      </c>
      <c r="I110" s="9" t="s">
        <v>2932</v>
      </c>
      <c r="J110" s="9" t="s">
        <v>2933</v>
      </c>
      <c r="K110" s="9" t="s">
        <v>2934</v>
      </c>
      <c r="L110" s="9" t="s">
        <v>2935</v>
      </c>
      <c r="M110" s="9" t="s">
        <v>2936</v>
      </c>
      <c r="N110" s="9" t="s">
        <v>2937</v>
      </c>
      <c r="O110" s="9" t="s">
        <v>2938</v>
      </c>
      <c r="P110" s="9" t="s">
        <v>2939</v>
      </c>
      <c r="Q110" s="9" t="s">
        <v>2940</v>
      </c>
      <c r="R110" s="9" t="s">
        <v>2941</v>
      </c>
      <c r="S110" s="9" t="s">
        <v>2942</v>
      </c>
      <c r="T110" s="8" t="s">
        <v>865</v>
      </c>
      <c r="U110" s="9" t="s">
        <v>2936</v>
      </c>
      <c r="V110" s="9" t="s">
        <v>26</v>
      </c>
    </row>
    <row r="111" spans="1:22" ht="15.75" customHeight="1" x14ac:dyDescent="0.2">
      <c r="A111" s="9" t="s">
        <v>2943</v>
      </c>
      <c r="B111" s="9" t="s">
        <v>2944</v>
      </c>
      <c r="C111" s="9" t="s">
        <v>2945</v>
      </c>
      <c r="D111" s="9" t="s">
        <v>2946</v>
      </c>
      <c r="E111" s="9" t="s">
        <v>2947</v>
      </c>
      <c r="F111" s="9" t="s">
        <v>2948</v>
      </c>
      <c r="G111" s="9" t="s">
        <v>2949</v>
      </c>
      <c r="H111" s="9" t="s">
        <v>2950</v>
      </c>
      <c r="I111" s="9" t="s">
        <v>2951</v>
      </c>
      <c r="J111" s="9" t="s">
        <v>2952</v>
      </c>
      <c r="K111" s="9" t="s">
        <v>2953</v>
      </c>
      <c r="L111" s="9" t="s">
        <v>2954</v>
      </c>
      <c r="M111" s="9" t="s">
        <v>2955</v>
      </c>
      <c r="N111" s="9" t="s">
        <v>2956</v>
      </c>
      <c r="O111" s="9" t="s">
        <v>2957</v>
      </c>
      <c r="P111" s="9" t="s">
        <v>2958</v>
      </c>
      <c r="Q111" s="9" t="s">
        <v>2959</v>
      </c>
      <c r="R111" s="9" t="s">
        <v>2960</v>
      </c>
      <c r="S111" s="9" t="s">
        <v>2961</v>
      </c>
      <c r="T111" s="8" t="s">
        <v>241</v>
      </c>
      <c r="U111" s="9" t="s">
        <v>2960</v>
      </c>
      <c r="V111" s="9" t="s">
        <v>31</v>
      </c>
    </row>
    <row r="112" spans="1:22" ht="15.75" customHeight="1" x14ac:dyDescent="0.2">
      <c r="A112" s="9" t="s">
        <v>2962</v>
      </c>
      <c r="B112" s="9" t="s">
        <v>2963</v>
      </c>
      <c r="C112" s="9" t="s">
        <v>2964</v>
      </c>
      <c r="D112" s="9" t="s">
        <v>2965</v>
      </c>
      <c r="E112" s="9" t="s">
        <v>2966</v>
      </c>
      <c r="F112" s="9" t="s">
        <v>2967</v>
      </c>
      <c r="G112" s="9" t="s">
        <v>2968</v>
      </c>
      <c r="H112" s="9" t="s">
        <v>2969</v>
      </c>
      <c r="I112" s="9" t="s">
        <v>2970</v>
      </c>
      <c r="J112" s="9" t="s">
        <v>2971</v>
      </c>
      <c r="K112" s="9" t="s">
        <v>2972</v>
      </c>
      <c r="L112" s="9" t="s">
        <v>2973</v>
      </c>
      <c r="M112" s="9" t="s">
        <v>2974</v>
      </c>
      <c r="N112" s="9" t="s">
        <v>2975</v>
      </c>
      <c r="O112" s="9" t="s">
        <v>2976</v>
      </c>
      <c r="P112" s="9" t="s">
        <v>2977</v>
      </c>
      <c r="Q112" s="9" t="s">
        <v>2978</v>
      </c>
      <c r="R112" s="9" t="s">
        <v>2979</v>
      </c>
      <c r="S112" s="9" t="s">
        <v>2980</v>
      </c>
      <c r="T112" s="8" t="s">
        <v>361</v>
      </c>
      <c r="U112" s="9" t="s">
        <v>2971</v>
      </c>
      <c r="V112" s="9" t="s">
        <v>53</v>
      </c>
    </row>
    <row r="113" spans="1:22" ht="15.75" customHeight="1" x14ac:dyDescent="0.2">
      <c r="A113" s="9" t="s">
        <v>2981</v>
      </c>
      <c r="B113" s="9" t="s">
        <v>2982</v>
      </c>
      <c r="C113" s="9" t="s">
        <v>2983</v>
      </c>
      <c r="D113" s="9" t="s">
        <v>2984</v>
      </c>
      <c r="E113" s="9" t="s">
        <v>2985</v>
      </c>
      <c r="F113" s="9" t="s">
        <v>2986</v>
      </c>
      <c r="G113" s="9" t="s">
        <v>2987</v>
      </c>
      <c r="H113" s="9" t="s">
        <v>2988</v>
      </c>
      <c r="I113" s="9" t="s">
        <v>2989</v>
      </c>
      <c r="J113" s="9" t="s">
        <v>2990</v>
      </c>
      <c r="K113" s="9" t="s">
        <v>2991</v>
      </c>
      <c r="L113" s="9" t="s">
        <v>2992</v>
      </c>
      <c r="M113" s="9" t="s">
        <v>2993</v>
      </c>
      <c r="N113" s="9" t="s">
        <v>2994</v>
      </c>
      <c r="O113" s="9" t="s">
        <v>2995</v>
      </c>
      <c r="P113" s="9" t="s">
        <v>2996</v>
      </c>
      <c r="Q113" s="9" t="s">
        <v>2997</v>
      </c>
      <c r="R113" s="9" t="s">
        <v>2998</v>
      </c>
      <c r="S113" s="9" t="s">
        <v>2999</v>
      </c>
      <c r="T113" s="8" t="s">
        <v>645</v>
      </c>
      <c r="U113" s="9" t="s">
        <v>2986</v>
      </c>
      <c r="V113" s="9" t="s">
        <v>218</v>
      </c>
    </row>
    <row r="114" spans="1:22" ht="15.75" customHeight="1" x14ac:dyDescent="0.2">
      <c r="A114" s="9" t="s">
        <v>3000</v>
      </c>
      <c r="B114" s="9" t="s">
        <v>3001</v>
      </c>
      <c r="C114" s="9" t="s">
        <v>3002</v>
      </c>
      <c r="D114" s="9" t="s">
        <v>3003</v>
      </c>
      <c r="E114" s="9" t="s">
        <v>3004</v>
      </c>
      <c r="F114" s="9" t="s">
        <v>3005</v>
      </c>
      <c r="G114" s="9" t="s">
        <v>3006</v>
      </c>
      <c r="H114" s="9" t="s">
        <v>3007</v>
      </c>
      <c r="I114" s="9" t="s">
        <v>3008</v>
      </c>
      <c r="J114" s="9" t="s">
        <v>3009</v>
      </c>
      <c r="K114" s="9" t="s">
        <v>3010</v>
      </c>
      <c r="L114" s="9" t="s">
        <v>3011</v>
      </c>
      <c r="M114" s="9" t="s">
        <v>3012</v>
      </c>
      <c r="N114" s="9" t="s">
        <v>3013</v>
      </c>
      <c r="O114" s="9" t="s">
        <v>3014</v>
      </c>
      <c r="P114" s="9" t="s">
        <v>3015</v>
      </c>
      <c r="Q114" s="9" t="s">
        <v>3016</v>
      </c>
      <c r="R114" s="9" t="s">
        <v>3017</v>
      </c>
      <c r="S114" s="9" t="s">
        <v>3018</v>
      </c>
      <c r="T114" s="8" t="s">
        <v>649</v>
      </c>
      <c r="U114" s="9" t="s">
        <v>3006</v>
      </c>
      <c r="V114" s="9" t="s">
        <v>104</v>
      </c>
    </row>
    <row r="115" spans="1:22" ht="15.75" customHeight="1" x14ac:dyDescent="0.2">
      <c r="A115" s="9" t="s">
        <v>3019</v>
      </c>
      <c r="B115" s="9" t="s">
        <v>3020</v>
      </c>
      <c r="C115" s="9" t="s">
        <v>3021</v>
      </c>
      <c r="D115" s="9" t="s">
        <v>3022</v>
      </c>
      <c r="E115" s="9" t="s">
        <v>3023</v>
      </c>
      <c r="F115" s="9" t="s">
        <v>3024</v>
      </c>
      <c r="G115" s="9" t="s">
        <v>3025</v>
      </c>
      <c r="H115" s="9" t="s">
        <v>3026</v>
      </c>
      <c r="I115" s="9" t="s">
        <v>3027</v>
      </c>
      <c r="J115" s="9" t="s">
        <v>3028</v>
      </c>
      <c r="K115" s="9" t="s">
        <v>3029</v>
      </c>
      <c r="L115" s="9" t="s">
        <v>3030</v>
      </c>
      <c r="M115" s="9" t="s">
        <v>3031</v>
      </c>
      <c r="N115" s="9" t="s">
        <v>3032</v>
      </c>
      <c r="O115" s="9" t="s">
        <v>3033</v>
      </c>
      <c r="P115" s="9" t="s">
        <v>3034</v>
      </c>
      <c r="Q115" s="9" t="s">
        <v>3035</v>
      </c>
      <c r="R115" s="9" t="s">
        <v>3036</v>
      </c>
      <c r="S115" s="9" t="s">
        <v>3037</v>
      </c>
      <c r="T115" s="8" t="s">
        <v>203</v>
      </c>
      <c r="U115" s="9" t="s">
        <v>3035</v>
      </c>
      <c r="V115" s="9" t="s">
        <v>73</v>
      </c>
    </row>
    <row r="116" spans="1:22" ht="15.75" customHeight="1" x14ac:dyDescent="0.2">
      <c r="A116" s="9" t="s">
        <v>3038</v>
      </c>
      <c r="B116" s="9" t="s">
        <v>3039</v>
      </c>
      <c r="C116" s="9" t="s">
        <v>3040</v>
      </c>
      <c r="D116" s="9" t="s">
        <v>3041</v>
      </c>
      <c r="E116" s="9" t="s">
        <v>3042</v>
      </c>
      <c r="F116" s="9" t="s">
        <v>3043</v>
      </c>
      <c r="G116" s="9" t="s">
        <v>3044</v>
      </c>
      <c r="H116" s="9" t="s">
        <v>3045</v>
      </c>
      <c r="I116" s="9" t="s">
        <v>3046</v>
      </c>
      <c r="J116" s="9" t="s">
        <v>3047</v>
      </c>
      <c r="K116" s="9" t="s">
        <v>3048</v>
      </c>
      <c r="L116" s="9" t="s">
        <v>3049</v>
      </c>
      <c r="M116" s="9" t="s">
        <v>3050</v>
      </c>
      <c r="N116" s="9" t="s">
        <v>3051</v>
      </c>
      <c r="O116" s="9" t="s">
        <v>3052</v>
      </c>
      <c r="P116" s="9" t="s">
        <v>3053</v>
      </c>
      <c r="Q116" s="9" t="s">
        <v>3054</v>
      </c>
      <c r="R116" s="9" t="s">
        <v>3055</v>
      </c>
      <c r="S116" s="9" t="s">
        <v>3056</v>
      </c>
      <c r="T116" s="8" t="s">
        <v>244</v>
      </c>
      <c r="U116" s="9" t="s">
        <v>3048</v>
      </c>
      <c r="V116" s="9" t="s">
        <v>36</v>
      </c>
    </row>
    <row r="117" spans="1:22" ht="15.75" customHeight="1" x14ac:dyDescent="0.2">
      <c r="A117" s="9" t="s">
        <v>3057</v>
      </c>
      <c r="B117" s="9" t="s">
        <v>3058</v>
      </c>
      <c r="C117" s="9" t="s">
        <v>3059</v>
      </c>
      <c r="D117" s="9" t="s">
        <v>3060</v>
      </c>
      <c r="E117" s="9" t="s">
        <v>3061</v>
      </c>
      <c r="F117" s="9" t="s">
        <v>3062</v>
      </c>
      <c r="G117" s="9" t="s">
        <v>3063</v>
      </c>
      <c r="H117" s="9" t="s">
        <v>3064</v>
      </c>
      <c r="I117" s="9" t="s">
        <v>3065</v>
      </c>
      <c r="J117" s="9" t="s">
        <v>3066</v>
      </c>
      <c r="K117" s="9" t="s">
        <v>3067</v>
      </c>
      <c r="L117" s="9" t="s">
        <v>3068</v>
      </c>
      <c r="M117" s="9" t="s">
        <v>3069</v>
      </c>
      <c r="N117" s="9" t="s">
        <v>3070</v>
      </c>
      <c r="O117" s="9" t="s">
        <v>3071</v>
      </c>
      <c r="P117" s="9" t="s">
        <v>3072</v>
      </c>
      <c r="Q117" s="9" t="s">
        <v>3073</v>
      </c>
      <c r="R117" s="9" t="s">
        <v>3074</v>
      </c>
      <c r="S117" s="9" t="s">
        <v>3075</v>
      </c>
      <c r="T117" s="8" t="s">
        <v>248</v>
      </c>
      <c r="U117" s="9" t="s">
        <v>3071</v>
      </c>
      <c r="V117" s="9" t="s">
        <v>64</v>
      </c>
    </row>
    <row r="118" spans="1:22" ht="15.75" customHeight="1" x14ac:dyDescent="0.2">
      <c r="A118" s="9" t="s">
        <v>3076</v>
      </c>
      <c r="B118" s="9" t="s">
        <v>3077</v>
      </c>
      <c r="C118" s="9" t="s">
        <v>3078</v>
      </c>
      <c r="D118" s="9" t="s">
        <v>3079</v>
      </c>
      <c r="E118" s="9" t="s">
        <v>3080</v>
      </c>
      <c r="F118" s="9" t="s">
        <v>3081</v>
      </c>
      <c r="G118" s="9" t="s">
        <v>3082</v>
      </c>
      <c r="H118" s="9" t="s">
        <v>3083</v>
      </c>
      <c r="I118" s="9" t="s">
        <v>3084</v>
      </c>
      <c r="J118" s="9" t="s">
        <v>3085</v>
      </c>
      <c r="K118" s="9" t="s">
        <v>3086</v>
      </c>
      <c r="L118" s="9" t="s">
        <v>3087</v>
      </c>
      <c r="M118" s="9" t="s">
        <v>3088</v>
      </c>
      <c r="N118" s="9" t="s">
        <v>3089</v>
      </c>
      <c r="O118" s="9" t="s">
        <v>3090</v>
      </c>
      <c r="P118" s="9" t="s">
        <v>3091</v>
      </c>
      <c r="Q118" s="9" t="s">
        <v>3092</v>
      </c>
      <c r="R118" s="9" t="s">
        <v>3093</v>
      </c>
      <c r="S118" s="9" t="s">
        <v>3094</v>
      </c>
      <c r="T118" s="8" t="s">
        <v>652</v>
      </c>
      <c r="U118" s="9" t="s">
        <v>3084</v>
      </c>
      <c r="V118" s="9" t="s">
        <v>159</v>
      </c>
    </row>
    <row r="119" spans="1:22" ht="15.75" customHeight="1" x14ac:dyDescent="0.2">
      <c r="A119" s="9" t="s">
        <v>3095</v>
      </c>
      <c r="B119" s="9" t="s">
        <v>3096</v>
      </c>
      <c r="C119" s="9" t="s">
        <v>3097</v>
      </c>
      <c r="D119" s="9" t="s">
        <v>3098</v>
      </c>
      <c r="E119" s="9" t="s">
        <v>3099</v>
      </c>
      <c r="F119" s="9" t="s">
        <v>3100</v>
      </c>
      <c r="G119" s="9" t="s">
        <v>3101</v>
      </c>
      <c r="H119" s="9" t="s">
        <v>3102</v>
      </c>
      <c r="I119" s="9" t="s">
        <v>3103</v>
      </c>
      <c r="J119" s="9" t="s">
        <v>3104</v>
      </c>
      <c r="K119" s="9" t="s">
        <v>3105</v>
      </c>
      <c r="L119" s="9" t="s">
        <v>3106</v>
      </c>
      <c r="M119" s="9" t="s">
        <v>3107</v>
      </c>
      <c r="N119" s="9" t="s">
        <v>3108</v>
      </c>
      <c r="O119" s="9" t="s">
        <v>3109</v>
      </c>
      <c r="P119" s="9" t="s">
        <v>3110</v>
      </c>
      <c r="Q119" s="9" t="s">
        <v>3111</v>
      </c>
      <c r="R119" s="9" t="s">
        <v>3112</v>
      </c>
      <c r="S119" s="9" t="s">
        <v>3113</v>
      </c>
      <c r="T119" s="8" t="s">
        <v>655</v>
      </c>
      <c r="U119" s="9" t="s">
        <v>3112</v>
      </c>
      <c r="V119" s="9" t="s">
        <v>31</v>
      </c>
    </row>
    <row r="120" spans="1:22" ht="15.75" customHeight="1" x14ac:dyDescent="0.2">
      <c r="A120" s="9" t="s">
        <v>3114</v>
      </c>
      <c r="B120" s="9" t="s">
        <v>3115</v>
      </c>
      <c r="C120" s="9" t="s">
        <v>3116</v>
      </c>
      <c r="D120" s="9" t="s">
        <v>3117</v>
      </c>
      <c r="E120" s="9" t="s">
        <v>3118</v>
      </c>
      <c r="F120" s="9" t="s">
        <v>3119</v>
      </c>
      <c r="G120" s="9" t="s">
        <v>3120</v>
      </c>
      <c r="H120" s="9" t="s">
        <v>3121</v>
      </c>
      <c r="I120" s="9" t="s">
        <v>3122</v>
      </c>
      <c r="J120" s="9" t="s">
        <v>3123</v>
      </c>
      <c r="K120" s="9" t="s">
        <v>3124</v>
      </c>
      <c r="L120" s="9" t="s">
        <v>3125</v>
      </c>
      <c r="M120" s="9" t="s">
        <v>3126</v>
      </c>
      <c r="N120" s="9" t="s">
        <v>3127</v>
      </c>
      <c r="O120" s="9" t="s">
        <v>3128</v>
      </c>
      <c r="P120" s="9" t="s">
        <v>3129</v>
      </c>
      <c r="Q120" s="9" t="s">
        <v>3130</v>
      </c>
      <c r="R120" s="9" t="s">
        <v>3131</v>
      </c>
      <c r="S120" s="9" t="s">
        <v>3132</v>
      </c>
      <c r="T120" s="8" t="s">
        <v>206</v>
      </c>
      <c r="U120" s="9" t="s">
        <v>3131</v>
      </c>
      <c r="V120" s="9" t="s">
        <v>31</v>
      </c>
    </row>
    <row r="121" spans="1:22" ht="15.75" customHeight="1" x14ac:dyDescent="0.2">
      <c r="A121" s="9" t="s">
        <v>3133</v>
      </c>
      <c r="B121" s="9" t="s">
        <v>3134</v>
      </c>
      <c r="C121" s="9" t="s">
        <v>3135</v>
      </c>
      <c r="D121" s="9" t="s">
        <v>3136</v>
      </c>
      <c r="E121" s="9" t="s">
        <v>3137</v>
      </c>
      <c r="F121" s="9" t="s">
        <v>3138</v>
      </c>
      <c r="G121" s="9" t="s">
        <v>3139</v>
      </c>
      <c r="H121" s="9" t="s">
        <v>3140</v>
      </c>
      <c r="I121" s="9" t="s">
        <v>3141</v>
      </c>
      <c r="J121" s="9" t="s">
        <v>3142</v>
      </c>
      <c r="K121" s="9" t="s">
        <v>3143</v>
      </c>
      <c r="L121" s="9" t="s">
        <v>3144</v>
      </c>
      <c r="M121" s="9" t="s">
        <v>3145</v>
      </c>
      <c r="N121" s="9" t="s">
        <v>3146</v>
      </c>
      <c r="O121" s="9" t="s">
        <v>3147</v>
      </c>
      <c r="P121" s="9" t="s">
        <v>3148</v>
      </c>
      <c r="Q121" s="9" t="s">
        <v>3149</v>
      </c>
      <c r="R121" s="9" t="s">
        <v>3150</v>
      </c>
      <c r="S121" s="9" t="s">
        <v>3151</v>
      </c>
      <c r="T121" s="8" t="s">
        <v>659</v>
      </c>
      <c r="U121" s="9" t="s">
        <v>3148</v>
      </c>
      <c r="V121" s="9" t="s">
        <v>113</v>
      </c>
    </row>
    <row r="122" spans="1:22" ht="15.75" customHeight="1" x14ac:dyDescent="0.2">
      <c r="A122" s="9" t="s">
        <v>3152</v>
      </c>
      <c r="B122" s="9" t="s">
        <v>3153</v>
      </c>
      <c r="C122" s="9" t="s">
        <v>3154</v>
      </c>
      <c r="D122" s="9" t="s">
        <v>3155</v>
      </c>
      <c r="E122" s="9" t="s">
        <v>3156</v>
      </c>
      <c r="F122" s="9" t="s">
        <v>3157</v>
      </c>
      <c r="G122" s="9" t="s">
        <v>3158</v>
      </c>
      <c r="H122" s="9" t="s">
        <v>3159</v>
      </c>
      <c r="I122" s="9" t="s">
        <v>3160</v>
      </c>
      <c r="J122" s="9" t="s">
        <v>3161</v>
      </c>
      <c r="K122" s="9" t="s">
        <v>3162</v>
      </c>
      <c r="L122" s="9" t="s">
        <v>3163</v>
      </c>
      <c r="M122" s="9" t="s">
        <v>3164</v>
      </c>
      <c r="N122" s="9" t="s">
        <v>3165</v>
      </c>
      <c r="O122" s="9" t="s">
        <v>3166</v>
      </c>
      <c r="P122" s="9" t="s">
        <v>3167</v>
      </c>
      <c r="Q122" s="9" t="s">
        <v>3168</v>
      </c>
      <c r="R122" s="9" t="s">
        <v>3169</v>
      </c>
      <c r="S122" s="9" t="s">
        <v>3170</v>
      </c>
      <c r="T122" s="8" t="s">
        <v>87</v>
      </c>
      <c r="U122" s="9" t="s">
        <v>3154</v>
      </c>
      <c r="V122" s="9" t="s">
        <v>59</v>
      </c>
    </row>
    <row r="123" spans="1:22" ht="15.75" customHeight="1" x14ac:dyDescent="0.2">
      <c r="A123" s="9" t="s">
        <v>3171</v>
      </c>
      <c r="B123" s="9" t="s">
        <v>3172</v>
      </c>
      <c r="C123" s="9" t="s">
        <v>3173</v>
      </c>
      <c r="D123" s="9" t="s">
        <v>3174</v>
      </c>
      <c r="E123" s="9" t="s">
        <v>3175</v>
      </c>
      <c r="F123" s="9" t="s">
        <v>3176</v>
      </c>
      <c r="G123" s="9" t="s">
        <v>3177</v>
      </c>
      <c r="H123" s="9" t="s">
        <v>3178</v>
      </c>
      <c r="I123" s="9" t="s">
        <v>3179</v>
      </c>
      <c r="J123" s="9" t="s">
        <v>3180</v>
      </c>
      <c r="K123" s="9" t="s">
        <v>3181</v>
      </c>
      <c r="L123" s="9" t="s">
        <v>3182</v>
      </c>
      <c r="M123" s="9" t="s">
        <v>3183</v>
      </c>
      <c r="N123" s="9" t="s">
        <v>3184</v>
      </c>
      <c r="O123" s="9" t="s">
        <v>3185</v>
      </c>
      <c r="P123" s="9" t="s">
        <v>3186</v>
      </c>
      <c r="Q123" s="9" t="s">
        <v>3187</v>
      </c>
      <c r="R123" s="9" t="s">
        <v>3188</v>
      </c>
      <c r="S123" s="9" t="s">
        <v>3189</v>
      </c>
      <c r="T123" s="8" t="s">
        <v>662</v>
      </c>
      <c r="U123" s="9" t="s">
        <v>3181</v>
      </c>
      <c r="V123" s="9" t="s">
        <v>36</v>
      </c>
    </row>
    <row r="124" spans="1:22" ht="15.75" customHeight="1" x14ac:dyDescent="0.2">
      <c r="A124" s="9" t="s">
        <v>3190</v>
      </c>
      <c r="B124" s="9" t="s">
        <v>3191</v>
      </c>
      <c r="C124" s="9" t="s">
        <v>3192</v>
      </c>
      <c r="D124" s="9" t="s">
        <v>3193</v>
      </c>
      <c r="E124" s="9" t="s">
        <v>3194</v>
      </c>
      <c r="F124" s="9" t="s">
        <v>3195</v>
      </c>
      <c r="G124" s="9" t="s">
        <v>3196</v>
      </c>
      <c r="H124" s="9" t="s">
        <v>3197</v>
      </c>
      <c r="I124" s="9" t="s">
        <v>3198</v>
      </c>
      <c r="J124" s="9" t="s">
        <v>3199</v>
      </c>
      <c r="K124" s="9" t="s">
        <v>3200</v>
      </c>
      <c r="L124" s="9" t="s">
        <v>3201</v>
      </c>
      <c r="M124" s="9" t="s">
        <v>3202</v>
      </c>
      <c r="N124" s="9" t="s">
        <v>3203</v>
      </c>
      <c r="O124" s="9" t="s">
        <v>3204</v>
      </c>
      <c r="P124" s="9" t="s">
        <v>3205</v>
      </c>
      <c r="Q124" s="9" t="s">
        <v>3206</v>
      </c>
      <c r="R124" s="9" t="s">
        <v>3207</v>
      </c>
      <c r="S124" s="9" t="s">
        <v>3208</v>
      </c>
      <c r="T124" s="8" t="s">
        <v>665</v>
      </c>
      <c r="U124" s="9" t="s">
        <v>3193</v>
      </c>
      <c r="V124" s="9" t="s">
        <v>45</v>
      </c>
    </row>
    <row r="125" spans="1:22" ht="15.75" customHeight="1" x14ac:dyDescent="0.2">
      <c r="A125" s="9" t="s">
        <v>3209</v>
      </c>
      <c r="B125" s="9" t="s">
        <v>3210</v>
      </c>
      <c r="C125" s="9" t="s">
        <v>3211</v>
      </c>
      <c r="D125" s="9" t="s">
        <v>3212</v>
      </c>
      <c r="E125" s="9" t="s">
        <v>3213</v>
      </c>
      <c r="F125" s="9" t="s">
        <v>3214</v>
      </c>
      <c r="G125" s="9" t="s">
        <v>3215</v>
      </c>
      <c r="H125" s="9" t="s">
        <v>3216</v>
      </c>
      <c r="I125" s="9" t="s">
        <v>3217</v>
      </c>
      <c r="J125" s="9" t="s">
        <v>3218</v>
      </c>
      <c r="K125" s="9" t="s">
        <v>3219</v>
      </c>
      <c r="L125" s="9" t="s">
        <v>3220</v>
      </c>
      <c r="M125" s="9" t="s">
        <v>3221</v>
      </c>
      <c r="N125" s="9" t="s">
        <v>3222</v>
      </c>
      <c r="O125" s="9" t="s">
        <v>3223</v>
      </c>
      <c r="P125" s="9" t="s">
        <v>3224</v>
      </c>
      <c r="Q125" s="9" t="s">
        <v>3225</v>
      </c>
      <c r="R125" s="9" t="s">
        <v>3226</v>
      </c>
      <c r="S125" s="9" t="s">
        <v>3227</v>
      </c>
      <c r="T125" s="8" t="s">
        <v>668</v>
      </c>
      <c r="U125" s="9" t="s">
        <v>3223</v>
      </c>
      <c r="V125" s="9" t="s">
        <v>64</v>
      </c>
    </row>
    <row r="126" spans="1:22" ht="15.75" customHeight="1" x14ac:dyDescent="0.2">
      <c r="A126" s="9" t="s">
        <v>3228</v>
      </c>
      <c r="B126" s="9" t="s">
        <v>3229</v>
      </c>
      <c r="C126" s="9" t="s">
        <v>3230</v>
      </c>
      <c r="D126" s="9" t="s">
        <v>3231</v>
      </c>
      <c r="E126" s="9" t="s">
        <v>3232</v>
      </c>
      <c r="F126" s="9" t="s">
        <v>3233</v>
      </c>
      <c r="G126" s="9" t="s">
        <v>3234</v>
      </c>
      <c r="H126" s="9" t="s">
        <v>3235</v>
      </c>
      <c r="I126" s="9" t="s">
        <v>3236</v>
      </c>
      <c r="J126" s="9" t="s">
        <v>3237</v>
      </c>
      <c r="K126" s="9" t="s">
        <v>3238</v>
      </c>
      <c r="L126" s="9" t="s">
        <v>3239</v>
      </c>
      <c r="M126" s="9" t="s">
        <v>3240</v>
      </c>
      <c r="N126" s="9" t="s">
        <v>3241</v>
      </c>
      <c r="O126" s="9" t="s">
        <v>3242</v>
      </c>
      <c r="P126" s="9" t="s">
        <v>3243</v>
      </c>
      <c r="Q126" s="9" t="s">
        <v>3244</v>
      </c>
      <c r="R126" s="9" t="s">
        <v>3245</v>
      </c>
      <c r="S126" s="9" t="s">
        <v>3246</v>
      </c>
      <c r="T126" s="8" t="s">
        <v>91</v>
      </c>
      <c r="U126" s="9" t="s">
        <v>3239</v>
      </c>
      <c r="V126" s="9" t="s">
        <v>74</v>
      </c>
    </row>
    <row r="127" spans="1:22" ht="15.75" customHeight="1" x14ac:dyDescent="0.2">
      <c r="A127" s="9" t="s">
        <v>3247</v>
      </c>
      <c r="B127" s="9" t="s">
        <v>3248</v>
      </c>
      <c r="C127" s="9" t="s">
        <v>3249</v>
      </c>
      <c r="D127" s="9" t="s">
        <v>3250</v>
      </c>
      <c r="E127" s="9" t="s">
        <v>3251</v>
      </c>
      <c r="F127" s="9" t="s">
        <v>3252</v>
      </c>
      <c r="G127" s="9" t="s">
        <v>3253</v>
      </c>
      <c r="H127" s="9" t="s">
        <v>3254</v>
      </c>
      <c r="I127" s="9" t="s">
        <v>3255</v>
      </c>
      <c r="J127" s="9" t="s">
        <v>3256</v>
      </c>
      <c r="K127" s="9" t="s">
        <v>3257</v>
      </c>
      <c r="L127" s="9" t="s">
        <v>3258</v>
      </c>
      <c r="M127" s="9" t="s">
        <v>3259</v>
      </c>
      <c r="N127" s="9" t="s">
        <v>3260</v>
      </c>
      <c r="O127" s="9" t="s">
        <v>3261</v>
      </c>
      <c r="P127" s="9" t="s">
        <v>3262</v>
      </c>
      <c r="Q127" s="9" t="s">
        <v>3263</v>
      </c>
      <c r="R127" s="9" t="s">
        <v>3264</v>
      </c>
      <c r="S127" s="9" t="s">
        <v>3265</v>
      </c>
      <c r="T127" s="8" t="s">
        <v>671</v>
      </c>
      <c r="U127" s="9" t="s">
        <v>3251</v>
      </c>
      <c r="V127" s="9" t="s">
        <v>75</v>
      </c>
    </row>
    <row r="128" spans="1:22" ht="15.75" customHeight="1" x14ac:dyDescent="0.2">
      <c r="A128" s="9" t="s">
        <v>3266</v>
      </c>
      <c r="B128" s="9" t="s">
        <v>3267</v>
      </c>
      <c r="C128" s="9" t="s">
        <v>3268</v>
      </c>
      <c r="D128" s="9" t="s">
        <v>3269</v>
      </c>
      <c r="E128" s="9" t="s">
        <v>3270</v>
      </c>
      <c r="F128" s="9" t="s">
        <v>3271</v>
      </c>
      <c r="G128" s="9" t="s">
        <v>3272</v>
      </c>
      <c r="H128" s="9" t="s">
        <v>3273</v>
      </c>
      <c r="I128" s="9" t="s">
        <v>3274</v>
      </c>
      <c r="J128" s="9" t="s">
        <v>3275</v>
      </c>
      <c r="K128" s="9" t="s">
        <v>3276</v>
      </c>
      <c r="L128" s="9" t="s">
        <v>3277</v>
      </c>
      <c r="M128" s="9" t="s">
        <v>3278</v>
      </c>
      <c r="N128" s="9" t="s">
        <v>3279</v>
      </c>
      <c r="O128" s="9" t="s">
        <v>3280</v>
      </c>
      <c r="P128" s="9" t="s">
        <v>3281</v>
      </c>
      <c r="Q128" s="9" t="s">
        <v>3282</v>
      </c>
      <c r="R128" s="9" t="s">
        <v>3283</v>
      </c>
      <c r="S128" s="9" t="s">
        <v>3284</v>
      </c>
      <c r="T128" s="8" t="s">
        <v>675</v>
      </c>
      <c r="U128" s="9" t="s">
        <v>3268</v>
      </c>
      <c r="V128" s="9" t="s">
        <v>59</v>
      </c>
    </row>
    <row r="129" spans="1:22" ht="15.75" customHeight="1" x14ac:dyDescent="0.2">
      <c r="A129" s="9" t="s">
        <v>3285</v>
      </c>
      <c r="B129" s="9" t="s">
        <v>3286</v>
      </c>
      <c r="C129" s="9" t="s">
        <v>3287</v>
      </c>
      <c r="D129" s="9" t="s">
        <v>3288</v>
      </c>
      <c r="E129" s="9" t="s">
        <v>3289</v>
      </c>
      <c r="F129" s="9" t="s">
        <v>3290</v>
      </c>
      <c r="G129" s="9" t="s">
        <v>3291</v>
      </c>
      <c r="H129" s="9" t="s">
        <v>3292</v>
      </c>
      <c r="I129" s="9" t="s">
        <v>3293</v>
      </c>
      <c r="J129" s="9" t="s">
        <v>3294</v>
      </c>
      <c r="K129" s="9" t="s">
        <v>3295</v>
      </c>
      <c r="L129" s="9" t="s">
        <v>3296</v>
      </c>
      <c r="M129" s="9" t="s">
        <v>3297</v>
      </c>
      <c r="N129" s="9" t="s">
        <v>3298</v>
      </c>
      <c r="O129" s="9" t="s">
        <v>3299</v>
      </c>
      <c r="P129" s="9" t="s">
        <v>3300</v>
      </c>
      <c r="Q129" s="9" t="s">
        <v>3301</v>
      </c>
      <c r="R129" s="9" t="s">
        <v>3302</v>
      </c>
      <c r="S129" s="9" t="s">
        <v>3303</v>
      </c>
      <c r="T129" s="8" t="s">
        <v>388</v>
      </c>
      <c r="U129" s="9" t="s">
        <v>3296</v>
      </c>
      <c r="V129" s="9" t="s">
        <v>74</v>
      </c>
    </row>
    <row r="130" spans="1:22" ht="15.75" customHeight="1" x14ac:dyDescent="0.2">
      <c r="A130" s="9" t="s">
        <v>3304</v>
      </c>
      <c r="B130" s="9" t="s">
        <v>3305</v>
      </c>
      <c r="C130" s="9" t="s">
        <v>3306</v>
      </c>
      <c r="D130" s="9" t="s">
        <v>3307</v>
      </c>
      <c r="E130" s="9" t="s">
        <v>3308</v>
      </c>
      <c r="F130" s="9" t="s">
        <v>3309</v>
      </c>
      <c r="G130" s="9" t="s">
        <v>3310</v>
      </c>
      <c r="H130" s="9" t="s">
        <v>3311</v>
      </c>
      <c r="I130" s="9" t="s">
        <v>3312</v>
      </c>
      <c r="J130" s="9" t="s">
        <v>3313</v>
      </c>
      <c r="K130" s="9" t="s">
        <v>3314</v>
      </c>
      <c r="L130" s="9" t="s">
        <v>3315</v>
      </c>
      <c r="M130" s="9" t="s">
        <v>3316</v>
      </c>
      <c r="N130" s="9" t="s">
        <v>3317</v>
      </c>
      <c r="O130" s="9" t="s">
        <v>3318</v>
      </c>
      <c r="P130" s="9" t="s">
        <v>3319</v>
      </c>
      <c r="Q130" s="9" t="s">
        <v>3320</v>
      </c>
      <c r="R130" s="9" t="s">
        <v>3321</v>
      </c>
      <c r="S130" s="9" t="s">
        <v>3322</v>
      </c>
      <c r="T130" s="8" t="s">
        <v>679</v>
      </c>
      <c r="U130" s="9" t="s">
        <v>3308</v>
      </c>
      <c r="V130" s="9" t="s">
        <v>75</v>
      </c>
    </row>
    <row r="131" spans="1:22" ht="15.75" customHeight="1" x14ac:dyDescent="0.2">
      <c r="A131" s="9" t="s">
        <v>3323</v>
      </c>
      <c r="B131" s="9" t="s">
        <v>3324</v>
      </c>
      <c r="C131" s="9" t="s">
        <v>3325</v>
      </c>
      <c r="D131" s="9" t="s">
        <v>3326</v>
      </c>
      <c r="E131" s="9" t="s">
        <v>3327</v>
      </c>
      <c r="F131" s="9" t="s">
        <v>3328</v>
      </c>
      <c r="G131" s="9" t="s">
        <v>3329</v>
      </c>
      <c r="H131" s="9" t="s">
        <v>3330</v>
      </c>
      <c r="I131" s="9" t="s">
        <v>3331</v>
      </c>
      <c r="J131" s="9" t="s">
        <v>3332</v>
      </c>
      <c r="K131" s="9" t="s">
        <v>3333</v>
      </c>
      <c r="L131" s="9" t="s">
        <v>3334</v>
      </c>
      <c r="M131" s="9" t="s">
        <v>3335</v>
      </c>
      <c r="N131" s="9" t="s">
        <v>3336</v>
      </c>
      <c r="O131" s="9" t="s">
        <v>3337</v>
      </c>
      <c r="P131" s="9" t="s">
        <v>3338</v>
      </c>
      <c r="Q131" s="9" t="s">
        <v>3339</v>
      </c>
      <c r="R131" s="9" t="s">
        <v>3340</v>
      </c>
      <c r="S131" s="9" t="s">
        <v>3341</v>
      </c>
      <c r="T131" s="8" t="s">
        <v>683</v>
      </c>
      <c r="U131" s="9" t="s">
        <v>3339</v>
      </c>
      <c r="V131" s="9" t="s">
        <v>73</v>
      </c>
    </row>
    <row r="132" spans="1:22" ht="15.75" customHeight="1" x14ac:dyDescent="0.2">
      <c r="A132" s="9" t="s">
        <v>3342</v>
      </c>
      <c r="B132" s="9" t="s">
        <v>3343</v>
      </c>
      <c r="C132" s="9" t="s">
        <v>3344</v>
      </c>
      <c r="D132" s="9" t="s">
        <v>3345</v>
      </c>
      <c r="E132" s="9" t="s">
        <v>3346</v>
      </c>
      <c r="F132" s="9" t="s">
        <v>3347</v>
      </c>
      <c r="G132" s="9" t="s">
        <v>3348</v>
      </c>
      <c r="H132" s="9" t="s">
        <v>3349</v>
      </c>
      <c r="I132" s="9" t="s">
        <v>3350</v>
      </c>
      <c r="J132" s="9" t="s">
        <v>3351</v>
      </c>
      <c r="K132" s="9" t="s">
        <v>3352</v>
      </c>
      <c r="L132" s="9" t="s">
        <v>3353</v>
      </c>
      <c r="M132" s="9" t="s">
        <v>3354</v>
      </c>
      <c r="N132" s="9" t="s">
        <v>3355</v>
      </c>
      <c r="O132" s="9" t="s">
        <v>3356</v>
      </c>
      <c r="P132" s="9" t="s">
        <v>3357</v>
      </c>
      <c r="Q132" s="9" t="s">
        <v>3358</v>
      </c>
      <c r="R132" s="9" t="s">
        <v>3359</v>
      </c>
      <c r="S132" s="9" t="s">
        <v>3360</v>
      </c>
      <c r="T132" s="8" t="s">
        <v>251</v>
      </c>
      <c r="U132" s="9" t="s">
        <v>3353</v>
      </c>
      <c r="V132" s="9" t="s">
        <v>74</v>
      </c>
    </row>
    <row r="133" spans="1:22" ht="15.75" customHeight="1" x14ac:dyDescent="0.2">
      <c r="A133" s="9" t="s">
        <v>3361</v>
      </c>
      <c r="B133" s="9" t="s">
        <v>3362</v>
      </c>
      <c r="C133" s="9" t="s">
        <v>3363</v>
      </c>
      <c r="D133" s="9" t="s">
        <v>3364</v>
      </c>
      <c r="E133" s="9" t="s">
        <v>3365</v>
      </c>
      <c r="F133" s="9" t="s">
        <v>3366</v>
      </c>
      <c r="G133" s="9" t="s">
        <v>3367</v>
      </c>
      <c r="H133" s="9" t="s">
        <v>3368</v>
      </c>
      <c r="I133" s="9" t="s">
        <v>3369</v>
      </c>
      <c r="J133" s="9" t="s">
        <v>3370</v>
      </c>
      <c r="K133" s="9" t="s">
        <v>3371</v>
      </c>
      <c r="L133" s="9" t="s">
        <v>3372</v>
      </c>
      <c r="M133" s="9" t="s">
        <v>3373</v>
      </c>
      <c r="N133" s="9" t="s">
        <v>3374</v>
      </c>
      <c r="O133" s="9" t="s">
        <v>3375</v>
      </c>
      <c r="P133" s="9" t="s">
        <v>3376</v>
      </c>
      <c r="Q133" s="9" t="s">
        <v>3377</v>
      </c>
      <c r="R133" s="9" t="s">
        <v>3378</v>
      </c>
      <c r="S133" s="9" t="s">
        <v>3379</v>
      </c>
      <c r="T133" s="8" t="s">
        <v>686</v>
      </c>
      <c r="U133" s="9" t="s">
        <v>3372</v>
      </c>
      <c r="V133" s="9" t="s">
        <v>74</v>
      </c>
    </row>
    <row r="134" spans="1:22" ht="15.75" customHeight="1" x14ac:dyDescent="0.2">
      <c r="A134" s="9" t="s">
        <v>3380</v>
      </c>
      <c r="B134" s="9" t="s">
        <v>3381</v>
      </c>
      <c r="C134" s="9" t="s">
        <v>3382</v>
      </c>
      <c r="D134" s="9" t="s">
        <v>3383</v>
      </c>
      <c r="E134" s="9" t="s">
        <v>3384</v>
      </c>
      <c r="F134" s="9" t="s">
        <v>3385</v>
      </c>
      <c r="G134" s="9" t="s">
        <v>3386</v>
      </c>
      <c r="H134" s="9" t="s">
        <v>3387</v>
      </c>
      <c r="I134" s="9" t="s">
        <v>3388</v>
      </c>
      <c r="J134" s="9" t="s">
        <v>3389</v>
      </c>
      <c r="K134" s="9" t="s">
        <v>3390</v>
      </c>
      <c r="L134" s="9" t="s">
        <v>3391</v>
      </c>
      <c r="M134" s="9" t="s">
        <v>3392</v>
      </c>
      <c r="N134" s="9" t="s">
        <v>3393</v>
      </c>
      <c r="O134" s="9" t="s">
        <v>3394</v>
      </c>
      <c r="P134" s="9" t="s">
        <v>3395</v>
      </c>
      <c r="Q134" s="9" t="s">
        <v>3396</v>
      </c>
      <c r="R134" s="9" t="s">
        <v>3397</v>
      </c>
      <c r="S134" s="9" t="s">
        <v>3398</v>
      </c>
      <c r="T134" s="8" t="s">
        <v>95</v>
      </c>
      <c r="U134" s="9" t="s">
        <v>3390</v>
      </c>
      <c r="V134" s="9" t="s">
        <v>36</v>
      </c>
    </row>
    <row r="135" spans="1:22" ht="15.75" customHeight="1" x14ac:dyDescent="0.2">
      <c r="A135" s="9" t="s">
        <v>3399</v>
      </c>
      <c r="B135" s="9" t="s">
        <v>3400</v>
      </c>
      <c r="C135" s="9" t="s">
        <v>3401</v>
      </c>
      <c r="D135" s="9" t="s">
        <v>3402</v>
      </c>
      <c r="E135" s="9" t="s">
        <v>3403</v>
      </c>
      <c r="F135" s="9" t="s">
        <v>3404</v>
      </c>
      <c r="G135" s="9" t="s">
        <v>3405</v>
      </c>
      <c r="H135" s="9" t="s">
        <v>3406</v>
      </c>
      <c r="I135" s="9" t="s">
        <v>3407</v>
      </c>
      <c r="J135" s="9" t="s">
        <v>3408</v>
      </c>
      <c r="K135" s="9" t="s">
        <v>3409</v>
      </c>
      <c r="L135" s="9" t="s">
        <v>3410</v>
      </c>
      <c r="M135" s="9" t="s">
        <v>3411</v>
      </c>
      <c r="N135" s="9" t="s">
        <v>3412</v>
      </c>
      <c r="O135" s="9" t="s">
        <v>3413</v>
      </c>
      <c r="P135" s="9" t="s">
        <v>3414</v>
      </c>
      <c r="Q135" s="9" t="s">
        <v>3415</v>
      </c>
      <c r="R135" s="9" t="s">
        <v>3416</v>
      </c>
      <c r="S135" s="9" t="s">
        <v>3417</v>
      </c>
      <c r="T135" s="8" t="s">
        <v>691</v>
      </c>
      <c r="U135" s="9" t="s">
        <v>3409</v>
      </c>
      <c r="V135" s="9" t="s">
        <v>36</v>
      </c>
    </row>
    <row r="136" spans="1:22" ht="15.75" customHeight="1" x14ac:dyDescent="0.2">
      <c r="A136" s="9" t="s">
        <v>3418</v>
      </c>
      <c r="B136" s="9" t="s">
        <v>3419</v>
      </c>
      <c r="C136" s="9" t="s">
        <v>3420</v>
      </c>
      <c r="D136" s="9" t="s">
        <v>3421</v>
      </c>
      <c r="E136" s="9" t="s">
        <v>3422</v>
      </c>
      <c r="F136" s="9" t="s">
        <v>3423</v>
      </c>
      <c r="G136" s="9" t="s">
        <v>3424</v>
      </c>
      <c r="H136" s="9" t="s">
        <v>3425</v>
      </c>
      <c r="I136" s="9" t="s">
        <v>3426</v>
      </c>
      <c r="J136" s="9" t="s">
        <v>3427</v>
      </c>
      <c r="K136" s="9" t="s">
        <v>3428</v>
      </c>
      <c r="L136" s="9" t="s">
        <v>3429</v>
      </c>
      <c r="M136" s="9" t="s">
        <v>3430</v>
      </c>
      <c r="N136" s="9" t="s">
        <v>3431</v>
      </c>
      <c r="O136" s="9" t="s">
        <v>3432</v>
      </c>
      <c r="P136" s="9" t="s">
        <v>3433</v>
      </c>
      <c r="Q136" s="9" t="s">
        <v>3434</v>
      </c>
      <c r="R136" s="9" t="s">
        <v>3435</v>
      </c>
      <c r="S136" s="9" t="s">
        <v>3436</v>
      </c>
      <c r="T136" s="8" t="s">
        <v>694</v>
      </c>
      <c r="U136" s="9" t="s">
        <v>3432</v>
      </c>
      <c r="V136" s="9" t="s">
        <v>64</v>
      </c>
    </row>
    <row r="137" spans="1:22" ht="15.75" customHeight="1" x14ac:dyDescent="0.2">
      <c r="A137" s="9" t="s">
        <v>3437</v>
      </c>
      <c r="B137" s="9" t="s">
        <v>3438</v>
      </c>
      <c r="C137" s="9" t="s">
        <v>3439</v>
      </c>
      <c r="D137" s="9" t="s">
        <v>3440</v>
      </c>
      <c r="E137" s="9" t="s">
        <v>3441</v>
      </c>
      <c r="F137" s="9" t="s">
        <v>3442</v>
      </c>
      <c r="G137" s="9" t="s">
        <v>3443</v>
      </c>
      <c r="H137" s="9" t="s">
        <v>3444</v>
      </c>
      <c r="I137" s="9" t="s">
        <v>3445</v>
      </c>
      <c r="J137" s="9" t="s">
        <v>3446</v>
      </c>
      <c r="K137" s="9" t="s">
        <v>3447</v>
      </c>
      <c r="L137" s="9" t="s">
        <v>3448</v>
      </c>
      <c r="M137" s="9" t="s">
        <v>3449</v>
      </c>
      <c r="N137" s="9" t="s">
        <v>3450</v>
      </c>
      <c r="O137" s="9" t="s">
        <v>3451</v>
      </c>
      <c r="P137" s="9" t="s">
        <v>3452</v>
      </c>
      <c r="Q137" s="9" t="s">
        <v>3453</v>
      </c>
      <c r="R137" s="9" t="s">
        <v>3454</v>
      </c>
      <c r="S137" s="9" t="s">
        <v>3455</v>
      </c>
      <c r="T137" s="8" t="s">
        <v>255</v>
      </c>
      <c r="U137" s="9" t="s">
        <v>3452</v>
      </c>
      <c r="V137" s="9" t="s">
        <v>113</v>
      </c>
    </row>
    <row r="138" spans="1:22" ht="15.75" customHeight="1" x14ac:dyDescent="0.2">
      <c r="A138" s="9" t="s">
        <v>3456</v>
      </c>
      <c r="B138" s="9" t="s">
        <v>3457</v>
      </c>
      <c r="C138" s="9" t="s">
        <v>3458</v>
      </c>
      <c r="D138" s="9" t="s">
        <v>3459</v>
      </c>
      <c r="E138" s="9" t="s">
        <v>3460</v>
      </c>
      <c r="F138" s="9" t="s">
        <v>3461</v>
      </c>
      <c r="G138" s="9" t="s">
        <v>3462</v>
      </c>
      <c r="H138" s="9" t="s">
        <v>3463</v>
      </c>
      <c r="I138" s="9" t="s">
        <v>3464</v>
      </c>
      <c r="J138" s="9" t="s">
        <v>3465</v>
      </c>
      <c r="K138" s="9" t="s">
        <v>3466</v>
      </c>
      <c r="L138" s="9" t="s">
        <v>3467</v>
      </c>
      <c r="M138" s="9" t="s">
        <v>3468</v>
      </c>
      <c r="N138" s="9" t="s">
        <v>3469</v>
      </c>
      <c r="O138" s="9" t="s">
        <v>3470</v>
      </c>
      <c r="P138" s="9" t="s">
        <v>3471</v>
      </c>
      <c r="Q138" s="9" t="s">
        <v>3472</v>
      </c>
      <c r="R138" s="9" t="s">
        <v>3473</v>
      </c>
      <c r="S138" s="9" t="s">
        <v>3474</v>
      </c>
      <c r="T138" s="8" t="s">
        <v>698</v>
      </c>
      <c r="U138" s="9" t="s">
        <v>3473</v>
      </c>
      <c r="V138" s="9" t="s">
        <v>31</v>
      </c>
    </row>
    <row r="139" spans="1:22" ht="15.75" customHeight="1" x14ac:dyDescent="0.2">
      <c r="A139" s="9" t="s">
        <v>3475</v>
      </c>
      <c r="B139" s="9" t="s">
        <v>3476</v>
      </c>
      <c r="C139" s="9" t="s">
        <v>3477</v>
      </c>
      <c r="D139" s="9" t="s">
        <v>3478</v>
      </c>
      <c r="E139" s="9" t="s">
        <v>3479</v>
      </c>
      <c r="F139" s="9" t="s">
        <v>3480</v>
      </c>
      <c r="G139" s="9" t="s">
        <v>3481</v>
      </c>
      <c r="H139" s="9" t="s">
        <v>3482</v>
      </c>
      <c r="I139" s="9" t="s">
        <v>3483</v>
      </c>
      <c r="J139" s="9" t="s">
        <v>3484</v>
      </c>
      <c r="K139" s="9" t="s">
        <v>3485</v>
      </c>
      <c r="L139" s="9" t="s">
        <v>3486</v>
      </c>
      <c r="M139" s="9" t="s">
        <v>3487</v>
      </c>
      <c r="N139" s="9" t="s">
        <v>3488</v>
      </c>
      <c r="O139" s="9" t="s">
        <v>3489</v>
      </c>
      <c r="P139" s="9" t="s">
        <v>3490</v>
      </c>
      <c r="Q139" s="9" t="s">
        <v>3491</v>
      </c>
      <c r="R139" s="9" t="s">
        <v>3492</v>
      </c>
      <c r="S139" s="9" t="s">
        <v>3493</v>
      </c>
      <c r="T139" s="8" t="s">
        <v>700</v>
      </c>
      <c r="U139" s="9" t="s">
        <v>3491</v>
      </c>
      <c r="V139" s="9" t="s">
        <v>73</v>
      </c>
    </row>
    <row r="140" spans="1:22" ht="15.75" customHeight="1" x14ac:dyDescent="0.2">
      <c r="A140" s="9" t="s">
        <v>3494</v>
      </c>
      <c r="B140" s="9" t="s">
        <v>3495</v>
      </c>
      <c r="C140" s="9" t="s">
        <v>3496</v>
      </c>
      <c r="D140" s="9" t="s">
        <v>3497</v>
      </c>
      <c r="E140" s="9" t="s">
        <v>3498</v>
      </c>
      <c r="F140" s="9" t="s">
        <v>3499</v>
      </c>
      <c r="G140" s="9" t="s">
        <v>3500</v>
      </c>
      <c r="H140" s="9" t="s">
        <v>3501</v>
      </c>
      <c r="I140" s="9" t="s">
        <v>3502</v>
      </c>
      <c r="J140" s="9" t="s">
        <v>3503</v>
      </c>
      <c r="K140" s="9" t="s">
        <v>3504</v>
      </c>
      <c r="L140" s="9" t="s">
        <v>3505</v>
      </c>
      <c r="M140" s="9" t="s">
        <v>3506</v>
      </c>
      <c r="N140" s="9" t="s">
        <v>3507</v>
      </c>
      <c r="O140" s="9" t="s">
        <v>3508</v>
      </c>
      <c r="P140" s="9" t="s">
        <v>3509</v>
      </c>
      <c r="Q140" s="9" t="s">
        <v>3510</v>
      </c>
      <c r="R140" s="9" t="s">
        <v>3511</v>
      </c>
      <c r="S140" s="9" t="s">
        <v>3512</v>
      </c>
      <c r="T140" s="8" t="s">
        <v>704</v>
      </c>
      <c r="U140" s="9" t="s">
        <v>3504</v>
      </c>
      <c r="V140" s="9" t="s">
        <v>36</v>
      </c>
    </row>
    <row r="141" spans="1:22" ht="15.75" customHeight="1" x14ac:dyDescent="0.2">
      <c r="A141" s="9" t="s">
        <v>3513</v>
      </c>
      <c r="B141" s="9" t="s">
        <v>3514</v>
      </c>
      <c r="C141" s="9" t="s">
        <v>3515</v>
      </c>
      <c r="D141" s="9" t="s">
        <v>3516</v>
      </c>
      <c r="E141" s="9" t="s">
        <v>3517</v>
      </c>
      <c r="F141" s="9" t="s">
        <v>3518</v>
      </c>
      <c r="G141" s="9" t="s">
        <v>3519</v>
      </c>
      <c r="H141" s="9" t="s">
        <v>3520</v>
      </c>
      <c r="I141" s="9" t="s">
        <v>3521</v>
      </c>
      <c r="J141" s="9" t="s">
        <v>3522</v>
      </c>
      <c r="K141" s="9" t="s">
        <v>3523</v>
      </c>
      <c r="L141" s="9" t="s">
        <v>3524</v>
      </c>
      <c r="M141" s="9" t="s">
        <v>3525</v>
      </c>
      <c r="N141" s="9" t="s">
        <v>3526</v>
      </c>
      <c r="O141" s="9" t="s">
        <v>3527</v>
      </c>
      <c r="P141" s="9" t="s">
        <v>3528</v>
      </c>
      <c r="Q141" s="9" t="s">
        <v>3529</v>
      </c>
      <c r="R141" s="9" t="s">
        <v>3530</v>
      </c>
      <c r="S141" s="9" t="s">
        <v>3531</v>
      </c>
      <c r="T141" s="8" t="s">
        <v>707</v>
      </c>
      <c r="U141" s="9" t="s">
        <v>3530</v>
      </c>
      <c r="V141" s="9" t="s">
        <v>31</v>
      </c>
    </row>
    <row r="142" spans="1:22" ht="15.75" customHeight="1" x14ac:dyDescent="0.2">
      <c r="A142" s="9" t="s">
        <v>3532</v>
      </c>
      <c r="B142" s="9" t="s">
        <v>3533</v>
      </c>
      <c r="C142" s="9" t="s">
        <v>3534</v>
      </c>
      <c r="D142" s="9" t="s">
        <v>3535</v>
      </c>
      <c r="E142" s="9" t="s">
        <v>3536</v>
      </c>
      <c r="F142" s="9" t="s">
        <v>3537</v>
      </c>
      <c r="G142" s="9" t="s">
        <v>3538</v>
      </c>
      <c r="H142" s="9" t="s">
        <v>3539</v>
      </c>
      <c r="I142" s="9" t="s">
        <v>3540</v>
      </c>
      <c r="J142" s="9" t="s">
        <v>3541</v>
      </c>
      <c r="K142" s="9" t="s">
        <v>3542</v>
      </c>
      <c r="L142" s="9" t="s">
        <v>3543</v>
      </c>
      <c r="M142" s="9" t="s">
        <v>3544</v>
      </c>
      <c r="N142" s="9" t="s">
        <v>3545</v>
      </c>
      <c r="O142" s="9" t="s">
        <v>3546</v>
      </c>
      <c r="P142" s="9" t="s">
        <v>3547</v>
      </c>
      <c r="Q142" s="9" t="s">
        <v>3548</v>
      </c>
      <c r="R142" s="9" t="s">
        <v>3549</v>
      </c>
      <c r="S142" s="9" t="s">
        <v>3550</v>
      </c>
      <c r="T142" s="8" t="s">
        <v>870</v>
      </c>
      <c r="U142" s="9" t="s">
        <v>3549</v>
      </c>
      <c r="V142" s="9" t="s">
        <v>31</v>
      </c>
    </row>
    <row r="143" spans="1:22" ht="15.75" customHeight="1" x14ac:dyDescent="0.2">
      <c r="A143" s="9" t="s">
        <v>3551</v>
      </c>
      <c r="B143" s="9" t="s">
        <v>3552</v>
      </c>
      <c r="C143" s="9" t="s">
        <v>3553</v>
      </c>
      <c r="D143" s="9" t="s">
        <v>3554</v>
      </c>
      <c r="E143" s="9" t="s">
        <v>3555</v>
      </c>
      <c r="F143" s="9" t="s">
        <v>3556</v>
      </c>
      <c r="G143" s="9" t="s">
        <v>3557</v>
      </c>
      <c r="H143" s="9" t="s">
        <v>3558</v>
      </c>
      <c r="I143" s="9" t="s">
        <v>3559</v>
      </c>
      <c r="J143" s="9" t="s">
        <v>3560</v>
      </c>
      <c r="K143" s="9" t="s">
        <v>3561</v>
      </c>
      <c r="L143" s="9" t="s">
        <v>3562</v>
      </c>
      <c r="M143" s="9" t="s">
        <v>3563</v>
      </c>
      <c r="N143" s="9" t="s">
        <v>3564</v>
      </c>
      <c r="O143" s="9" t="s">
        <v>3565</v>
      </c>
      <c r="P143" s="9" t="s">
        <v>3566</v>
      </c>
      <c r="Q143" s="9" t="s">
        <v>3567</v>
      </c>
      <c r="R143" s="9" t="s">
        <v>3568</v>
      </c>
      <c r="S143" s="9" t="s">
        <v>3569</v>
      </c>
      <c r="T143" s="8" t="s">
        <v>711</v>
      </c>
      <c r="U143" s="9" t="s">
        <v>3568</v>
      </c>
      <c r="V143" s="9" t="s">
        <v>31</v>
      </c>
    </row>
    <row r="144" spans="1:22" ht="15.75" customHeight="1" x14ac:dyDescent="0.2">
      <c r="A144" s="9" t="s">
        <v>3570</v>
      </c>
      <c r="B144" s="9" t="s">
        <v>3571</v>
      </c>
      <c r="C144" s="9" t="s">
        <v>3572</v>
      </c>
      <c r="D144" s="9" t="s">
        <v>3573</v>
      </c>
      <c r="E144" s="9" t="s">
        <v>3574</v>
      </c>
      <c r="F144" s="9" t="s">
        <v>3575</v>
      </c>
      <c r="G144" s="9" t="s">
        <v>3576</v>
      </c>
      <c r="H144" s="9" t="s">
        <v>3577</v>
      </c>
      <c r="I144" s="9" t="s">
        <v>3578</v>
      </c>
      <c r="J144" s="9" t="s">
        <v>3579</v>
      </c>
      <c r="K144" s="9" t="s">
        <v>3580</v>
      </c>
      <c r="L144" s="9" t="s">
        <v>3581</v>
      </c>
      <c r="M144" s="9" t="s">
        <v>3582</v>
      </c>
      <c r="N144" s="9" t="s">
        <v>3583</v>
      </c>
      <c r="O144" s="9" t="s">
        <v>3584</v>
      </c>
      <c r="P144" s="9" t="s">
        <v>3585</v>
      </c>
      <c r="Q144" s="9" t="s">
        <v>3586</v>
      </c>
      <c r="R144" s="9" t="s">
        <v>3587</v>
      </c>
      <c r="S144" s="9" t="s">
        <v>3588</v>
      </c>
      <c r="T144" s="8" t="s">
        <v>873</v>
      </c>
      <c r="U144" s="9" t="s">
        <v>3579</v>
      </c>
      <c r="V144" s="9" t="s">
        <v>53</v>
      </c>
    </row>
    <row r="145" spans="1:22" ht="15.75" customHeight="1" x14ac:dyDescent="0.2">
      <c r="A145" s="9" t="s">
        <v>3589</v>
      </c>
      <c r="B145" s="9" t="s">
        <v>3590</v>
      </c>
      <c r="C145" s="9" t="s">
        <v>3591</v>
      </c>
      <c r="D145" s="9" t="s">
        <v>3592</v>
      </c>
      <c r="E145" s="9" t="s">
        <v>3593</v>
      </c>
      <c r="F145" s="9" t="s">
        <v>3594</v>
      </c>
      <c r="G145" s="9" t="s">
        <v>3595</v>
      </c>
      <c r="H145" s="9" t="s">
        <v>3596</v>
      </c>
      <c r="I145" s="9" t="s">
        <v>3597</v>
      </c>
      <c r="J145" s="9" t="s">
        <v>3598</v>
      </c>
      <c r="K145" s="9" t="s">
        <v>3599</v>
      </c>
      <c r="L145" s="9" t="s">
        <v>3600</v>
      </c>
      <c r="M145" s="9" t="s">
        <v>3601</v>
      </c>
      <c r="N145" s="9" t="s">
        <v>3602</v>
      </c>
      <c r="O145" s="9" t="s">
        <v>3603</v>
      </c>
      <c r="P145" s="9" t="s">
        <v>3604</v>
      </c>
      <c r="Q145" s="9" t="s">
        <v>3605</v>
      </c>
      <c r="R145" s="9" t="s">
        <v>3606</v>
      </c>
      <c r="S145" s="9" t="s">
        <v>3607</v>
      </c>
      <c r="T145" s="8" t="s">
        <v>209</v>
      </c>
      <c r="U145" s="9" t="s">
        <v>3602</v>
      </c>
      <c r="V145" s="9" t="s">
        <v>32</v>
      </c>
    </row>
    <row r="146" spans="1:22" ht="15.75" customHeight="1" x14ac:dyDescent="0.2">
      <c r="A146" s="9" t="s">
        <v>3608</v>
      </c>
      <c r="B146" s="9" t="s">
        <v>3609</v>
      </c>
      <c r="C146" s="9" t="s">
        <v>3610</v>
      </c>
      <c r="D146" s="9" t="s">
        <v>3611</v>
      </c>
      <c r="E146" s="9" t="s">
        <v>3612</v>
      </c>
      <c r="F146" s="9" t="s">
        <v>3613</v>
      </c>
      <c r="G146" s="9" t="s">
        <v>3614</v>
      </c>
      <c r="H146" s="9" t="s">
        <v>3615</v>
      </c>
      <c r="I146" s="9" t="s">
        <v>3616</v>
      </c>
      <c r="J146" s="9" t="s">
        <v>3617</v>
      </c>
      <c r="K146" s="9" t="s">
        <v>3618</v>
      </c>
      <c r="L146" s="9" t="s">
        <v>3619</v>
      </c>
      <c r="M146" s="9" t="s">
        <v>3620</v>
      </c>
      <c r="N146" s="9" t="s">
        <v>3621</v>
      </c>
      <c r="O146" s="9" t="s">
        <v>3622</v>
      </c>
      <c r="P146" s="9" t="s">
        <v>3623</v>
      </c>
      <c r="Q146" s="9" t="s">
        <v>3624</v>
      </c>
      <c r="R146" s="9" t="s">
        <v>3625</v>
      </c>
      <c r="S146" s="9" t="s">
        <v>3626</v>
      </c>
      <c r="T146" s="8" t="s">
        <v>408</v>
      </c>
      <c r="U146" s="9" t="s">
        <v>3617</v>
      </c>
      <c r="V146" s="9" t="s">
        <v>53</v>
      </c>
    </row>
    <row r="147" spans="1:22" ht="15.75" customHeight="1" x14ac:dyDescent="0.2">
      <c r="A147" s="9" t="s">
        <v>3627</v>
      </c>
      <c r="B147" s="9" t="s">
        <v>3628</v>
      </c>
      <c r="C147" s="9" t="s">
        <v>3629</v>
      </c>
      <c r="D147" s="9" t="s">
        <v>3630</v>
      </c>
      <c r="E147" s="9" t="s">
        <v>3631</v>
      </c>
      <c r="F147" s="9" t="s">
        <v>3632</v>
      </c>
      <c r="G147" s="9" t="s">
        <v>3633</v>
      </c>
      <c r="H147" s="9" t="s">
        <v>3634</v>
      </c>
      <c r="I147" s="9" t="s">
        <v>3635</v>
      </c>
      <c r="J147" s="9" t="s">
        <v>3636</v>
      </c>
      <c r="K147" s="9" t="s">
        <v>3637</v>
      </c>
      <c r="L147" s="9" t="s">
        <v>3638</v>
      </c>
      <c r="M147" s="9" t="s">
        <v>3639</v>
      </c>
      <c r="N147" s="9" t="s">
        <v>3640</v>
      </c>
      <c r="O147" s="9" t="s">
        <v>3641</v>
      </c>
      <c r="P147" s="9" t="s">
        <v>3642</v>
      </c>
      <c r="Q147" s="9" t="s">
        <v>3643</v>
      </c>
      <c r="R147" s="9" t="s">
        <v>3644</v>
      </c>
      <c r="S147" s="9" t="s">
        <v>3645</v>
      </c>
      <c r="T147" s="8" t="s">
        <v>847</v>
      </c>
      <c r="U147" s="9" t="s">
        <v>3639</v>
      </c>
      <c r="V147" s="9" t="s">
        <v>26</v>
      </c>
    </row>
    <row r="148" spans="1:22" ht="15.75" customHeight="1" x14ac:dyDescent="0.2">
      <c r="A148" s="9" t="s">
        <v>3646</v>
      </c>
      <c r="B148" s="9" t="s">
        <v>3647</v>
      </c>
      <c r="C148" s="9" t="s">
        <v>3648</v>
      </c>
      <c r="D148" s="9" t="s">
        <v>3649</v>
      </c>
      <c r="E148" s="9" t="s">
        <v>3650</v>
      </c>
      <c r="F148" s="9" t="s">
        <v>3651</v>
      </c>
      <c r="G148" s="9" t="s">
        <v>3652</v>
      </c>
      <c r="H148" s="9" t="s">
        <v>3653</v>
      </c>
      <c r="I148" s="9" t="s">
        <v>3654</v>
      </c>
      <c r="J148" s="9" t="s">
        <v>3655</v>
      </c>
      <c r="K148" s="9" t="s">
        <v>3656</v>
      </c>
      <c r="L148" s="9" t="s">
        <v>3657</v>
      </c>
      <c r="M148" s="9" t="s">
        <v>3658</v>
      </c>
      <c r="N148" s="9" t="s">
        <v>3659</v>
      </c>
      <c r="O148" s="9" t="s">
        <v>3660</v>
      </c>
      <c r="P148" s="9" t="s">
        <v>3661</v>
      </c>
      <c r="Q148" s="9" t="s">
        <v>3662</v>
      </c>
      <c r="R148" s="9" t="s">
        <v>3663</v>
      </c>
      <c r="S148" s="9" t="s">
        <v>3664</v>
      </c>
      <c r="T148" s="8" t="s">
        <v>715</v>
      </c>
      <c r="U148" s="9" t="s">
        <v>3662</v>
      </c>
      <c r="V148" s="9" t="s">
        <v>73</v>
      </c>
    </row>
    <row r="149" spans="1:22" ht="15.75" customHeight="1" x14ac:dyDescent="0.2">
      <c r="A149" s="9" t="s">
        <v>3665</v>
      </c>
      <c r="B149" s="9" t="s">
        <v>3666</v>
      </c>
      <c r="C149" s="9" t="s">
        <v>3667</v>
      </c>
      <c r="D149" s="9" t="s">
        <v>3668</v>
      </c>
      <c r="E149" s="9" t="s">
        <v>3669</v>
      </c>
      <c r="F149" s="9" t="s">
        <v>3670</v>
      </c>
      <c r="G149" s="9" t="s">
        <v>3671</v>
      </c>
      <c r="H149" s="9" t="s">
        <v>3672</v>
      </c>
      <c r="I149" s="9" t="s">
        <v>3673</v>
      </c>
      <c r="J149" s="9" t="s">
        <v>3674</v>
      </c>
      <c r="K149" s="9" t="s">
        <v>3675</v>
      </c>
      <c r="L149" s="9" t="s">
        <v>3676</v>
      </c>
      <c r="M149" s="9" t="s">
        <v>3677</v>
      </c>
      <c r="N149" s="9" t="s">
        <v>3678</v>
      </c>
      <c r="O149" s="9" t="s">
        <v>3679</v>
      </c>
      <c r="P149" s="9" t="s">
        <v>3680</v>
      </c>
      <c r="Q149" s="9" t="s">
        <v>3681</v>
      </c>
      <c r="R149" s="9" t="s">
        <v>3682</v>
      </c>
      <c r="S149" s="9" t="s">
        <v>3683</v>
      </c>
      <c r="T149" s="8" t="s">
        <v>718</v>
      </c>
      <c r="U149" s="9" t="s">
        <v>3679</v>
      </c>
      <c r="V149" s="9" t="s">
        <v>64</v>
      </c>
    </row>
    <row r="150" spans="1:22" ht="15.75" customHeight="1" x14ac:dyDescent="0.2">
      <c r="A150" s="9" t="s">
        <v>3684</v>
      </c>
      <c r="B150" s="9" t="s">
        <v>3685</v>
      </c>
      <c r="C150" s="9" t="s">
        <v>3686</v>
      </c>
      <c r="D150" s="9" t="s">
        <v>3687</v>
      </c>
      <c r="E150" s="9" t="s">
        <v>3688</v>
      </c>
      <c r="F150" s="9" t="s">
        <v>3689</v>
      </c>
      <c r="G150" s="9" t="s">
        <v>3690</v>
      </c>
      <c r="H150" s="9" t="s">
        <v>3691</v>
      </c>
      <c r="I150" s="9" t="s">
        <v>3692</v>
      </c>
      <c r="J150" s="9" t="s">
        <v>3693</v>
      </c>
      <c r="K150" s="9" t="s">
        <v>3694</v>
      </c>
      <c r="L150" s="9" t="s">
        <v>3695</v>
      </c>
      <c r="M150" s="9" t="s">
        <v>3696</v>
      </c>
      <c r="N150" s="9" t="s">
        <v>3697</v>
      </c>
      <c r="O150" s="9" t="s">
        <v>3698</v>
      </c>
      <c r="P150" s="9" t="s">
        <v>3699</v>
      </c>
      <c r="Q150" s="9" t="s">
        <v>3700</v>
      </c>
      <c r="R150" s="9" t="s">
        <v>3701</v>
      </c>
      <c r="S150" s="9" t="s">
        <v>3702</v>
      </c>
      <c r="T150" s="8" t="s">
        <v>98</v>
      </c>
      <c r="U150" s="9" t="s">
        <v>3695</v>
      </c>
      <c r="V150" s="9" t="s">
        <v>74</v>
      </c>
    </row>
    <row r="151" spans="1:22" ht="15.75" customHeight="1" x14ac:dyDescent="0.2">
      <c r="A151" s="9" t="s">
        <v>3703</v>
      </c>
      <c r="B151" s="9" t="s">
        <v>3704</v>
      </c>
      <c r="C151" s="9" t="s">
        <v>3705</v>
      </c>
      <c r="D151" s="9" t="s">
        <v>3706</v>
      </c>
      <c r="E151" s="9" t="s">
        <v>3707</v>
      </c>
      <c r="F151" s="9" t="s">
        <v>3708</v>
      </c>
      <c r="G151" s="9" t="s">
        <v>3709</v>
      </c>
      <c r="H151" s="9" t="s">
        <v>3710</v>
      </c>
      <c r="I151" s="9" t="s">
        <v>3711</v>
      </c>
      <c r="J151" s="9" t="s">
        <v>3712</v>
      </c>
      <c r="K151" s="9" t="s">
        <v>3713</v>
      </c>
      <c r="L151" s="9" t="s">
        <v>3714</v>
      </c>
      <c r="M151" s="9" t="s">
        <v>3715</v>
      </c>
      <c r="N151" s="9" t="s">
        <v>3716</v>
      </c>
      <c r="O151" s="9" t="s">
        <v>3717</v>
      </c>
      <c r="P151" s="9" t="s">
        <v>3718</v>
      </c>
      <c r="Q151" s="9" t="s">
        <v>3719</v>
      </c>
      <c r="R151" s="9" t="s">
        <v>3720</v>
      </c>
      <c r="S151" s="9" t="s">
        <v>3721</v>
      </c>
      <c r="T151" s="8" t="s">
        <v>722</v>
      </c>
      <c r="U151" s="9" t="s">
        <v>3720</v>
      </c>
      <c r="V151" s="9" t="s">
        <v>31</v>
      </c>
    </row>
    <row r="152" spans="1:22" ht="15.75" customHeight="1" x14ac:dyDescent="0.2">
      <c r="A152" s="9" t="s">
        <v>3722</v>
      </c>
      <c r="B152" s="9" t="s">
        <v>3723</v>
      </c>
      <c r="C152" s="9" t="s">
        <v>3724</v>
      </c>
      <c r="D152" s="9" t="s">
        <v>3725</v>
      </c>
      <c r="E152" s="9" t="s">
        <v>3726</v>
      </c>
      <c r="F152" s="9" t="s">
        <v>3727</v>
      </c>
      <c r="G152" s="9" t="s">
        <v>3728</v>
      </c>
      <c r="H152" s="9" t="s">
        <v>3729</v>
      </c>
      <c r="I152" s="9" t="s">
        <v>3730</v>
      </c>
      <c r="J152" s="9" t="s">
        <v>3731</v>
      </c>
      <c r="K152" s="9" t="s">
        <v>3732</v>
      </c>
      <c r="L152" s="9" t="s">
        <v>3733</v>
      </c>
      <c r="M152" s="9" t="s">
        <v>3734</v>
      </c>
      <c r="N152" s="9" t="s">
        <v>3735</v>
      </c>
      <c r="O152" s="9" t="s">
        <v>3736</v>
      </c>
      <c r="P152" s="9" t="s">
        <v>3737</v>
      </c>
      <c r="Q152" s="9" t="s">
        <v>3738</v>
      </c>
      <c r="R152" s="9" t="s">
        <v>3739</v>
      </c>
      <c r="S152" s="9" t="s">
        <v>3740</v>
      </c>
      <c r="T152" s="8" t="s">
        <v>212</v>
      </c>
      <c r="U152" s="9" t="s">
        <v>3731</v>
      </c>
      <c r="V152" s="9" t="s">
        <v>53</v>
      </c>
    </row>
    <row r="153" spans="1:22" ht="15.75" customHeight="1" x14ac:dyDescent="0.2">
      <c r="A153" s="9" t="s">
        <v>3741</v>
      </c>
      <c r="B153" s="9" t="s">
        <v>3742</v>
      </c>
      <c r="C153" s="9" t="s">
        <v>3743</v>
      </c>
      <c r="D153" s="9" t="s">
        <v>3744</v>
      </c>
      <c r="E153" s="9" t="s">
        <v>3745</v>
      </c>
      <c r="F153" s="9" t="s">
        <v>3746</v>
      </c>
      <c r="G153" s="9" t="s">
        <v>3747</v>
      </c>
      <c r="H153" s="9" t="s">
        <v>3748</v>
      </c>
      <c r="I153" s="9" t="s">
        <v>3749</v>
      </c>
      <c r="J153" s="9" t="s">
        <v>3750</v>
      </c>
      <c r="K153" s="9" t="s">
        <v>3751</v>
      </c>
      <c r="L153" s="9" t="s">
        <v>3752</v>
      </c>
      <c r="M153" s="9" t="s">
        <v>3753</v>
      </c>
      <c r="N153" s="9" t="s">
        <v>3754</v>
      </c>
      <c r="O153" s="9" t="s">
        <v>3755</v>
      </c>
      <c r="P153" s="9" t="s">
        <v>3756</v>
      </c>
      <c r="Q153" s="9" t="s">
        <v>3757</v>
      </c>
      <c r="R153" s="9" t="s">
        <v>3758</v>
      </c>
      <c r="S153" s="9" t="s">
        <v>3759</v>
      </c>
      <c r="T153" s="8" t="s">
        <v>850</v>
      </c>
      <c r="U153" s="9" t="s">
        <v>3753</v>
      </c>
      <c r="V153" s="9" t="s">
        <v>26</v>
      </c>
    </row>
    <row r="154" spans="1:22" ht="15.75" customHeight="1" x14ac:dyDescent="0.2">
      <c r="A154" s="9" t="s">
        <v>3760</v>
      </c>
      <c r="B154" s="9" t="s">
        <v>3761</v>
      </c>
      <c r="C154" s="9" t="s">
        <v>3762</v>
      </c>
      <c r="D154" s="9" t="s">
        <v>3763</v>
      </c>
      <c r="E154" s="9" t="s">
        <v>3764</v>
      </c>
      <c r="F154" s="9" t="s">
        <v>3765</v>
      </c>
      <c r="G154" s="9" t="s">
        <v>3766</v>
      </c>
      <c r="H154" s="9" t="s">
        <v>3767</v>
      </c>
      <c r="I154" s="9" t="s">
        <v>3768</v>
      </c>
      <c r="J154" s="9" t="s">
        <v>3769</v>
      </c>
      <c r="K154" s="9" t="s">
        <v>3770</v>
      </c>
      <c r="L154" s="9" t="s">
        <v>3771</v>
      </c>
      <c r="M154" s="9" t="s">
        <v>3772</v>
      </c>
      <c r="N154" s="9" t="s">
        <v>3773</v>
      </c>
      <c r="O154" s="9" t="s">
        <v>3774</v>
      </c>
      <c r="P154" s="9" t="s">
        <v>3775</v>
      </c>
      <c r="Q154" s="9" t="s">
        <v>3776</v>
      </c>
      <c r="R154" s="9" t="s">
        <v>3777</v>
      </c>
      <c r="S154" s="9" t="s">
        <v>3778</v>
      </c>
      <c r="T154" s="8" t="s">
        <v>102</v>
      </c>
      <c r="U154" s="9" t="s">
        <v>3766</v>
      </c>
      <c r="V154" s="9" t="s">
        <v>104</v>
      </c>
    </row>
    <row r="155" spans="1:22" ht="15.75" customHeight="1" x14ac:dyDescent="0.2">
      <c r="A155" s="9" t="s">
        <v>3779</v>
      </c>
      <c r="B155" s="9" t="s">
        <v>3780</v>
      </c>
      <c r="C155" s="9" t="s">
        <v>3781</v>
      </c>
      <c r="D155" s="9" t="s">
        <v>3782</v>
      </c>
      <c r="E155" s="9" t="s">
        <v>3783</v>
      </c>
      <c r="F155" s="9" t="s">
        <v>3784</v>
      </c>
      <c r="G155" s="9" t="s">
        <v>3785</v>
      </c>
      <c r="H155" s="9" t="s">
        <v>3786</v>
      </c>
      <c r="I155" s="9" t="s">
        <v>3787</v>
      </c>
      <c r="J155" s="9" t="s">
        <v>3788</v>
      </c>
      <c r="K155" s="9" t="s">
        <v>3789</v>
      </c>
      <c r="L155" s="9" t="s">
        <v>3790</v>
      </c>
      <c r="M155" s="9" t="s">
        <v>3791</v>
      </c>
      <c r="N155" s="9" t="s">
        <v>3792</v>
      </c>
      <c r="O155" s="9" t="s">
        <v>3793</v>
      </c>
      <c r="P155" s="9" t="s">
        <v>3794</v>
      </c>
      <c r="Q155" s="9" t="s">
        <v>3795</v>
      </c>
      <c r="R155" s="9" t="s">
        <v>3796</v>
      </c>
      <c r="S155" s="9" t="s">
        <v>3797</v>
      </c>
      <c r="T155" s="8" t="s">
        <v>725</v>
      </c>
      <c r="U155" s="9" t="s">
        <v>3785</v>
      </c>
      <c r="V155" s="9" t="s">
        <v>104</v>
      </c>
    </row>
    <row r="156" spans="1:22" ht="15.75" customHeight="1" x14ac:dyDescent="0.2">
      <c r="A156" s="9" t="s">
        <v>3798</v>
      </c>
      <c r="B156" s="9" t="s">
        <v>3799</v>
      </c>
      <c r="C156" s="9" t="s">
        <v>3800</v>
      </c>
      <c r="D156" s="9" t="s">
        <v>3801</v>
      </c>
      <c r="E156" s="9" t="s">
        <v>3802</v>
      </c>
      <c r="F156" s="9" t="s">
        <v>3803</v>
      </c>
      <c r="G156" s="9" t="s">
        <v>3804</v>
      </c>
      <c r="H156" s="9" t="s">
        <v>3805</v>
      </c>
      <c r="I156" s="9" t="s">
        <v>3806</v>
      </c>
      <c r="J156" s="9" t="s">
        <v>3807</v>
      </c>
      <c r="K156" s="9" t="s">
        <v>3808</v>
      </c>
      <c r="L156" s="9" t="s">
        <v>3809</v>
      </c>
      <c r="M156" s="9" t="s">
        <v>3810</v>
      </c>
      <c r="N156" s="9" t="s">
        <v>3811</v>
      </c>
      <c r="O156" s="9" t="s">
        <v>3812</v>
      </c>
      <c r="P156" s="9" t="s">
        <v>3813</v>
      </c>
      <c r="Q156" s="9" t="s">
        <v>3814</v>
      </c>
      <c r="R156" s="9" t="s">
        <v>3815</v>
      </c>
      <c r="S156" s="9" t="s">
        <v>3816</v>
      </c>
      <c r="T156" s="8" t="s">
        <v>728</v>
      </c>
      <c r="U156" s="9" t="s">
        <v>3815</v>
      </c>
      <c r="V156" s="9" t="s">
        <v>31</v>
      </c>
    </row>
    <row r="157" spans="1:22" ht="15.75" customHeight="1" x14ac:dyDescent="0.2">
      <c r="A157" s="9" t="s">
        <v>3817</v>
      </c>
      <c r="B157" s="9" t="s">
        <v>3818</v>
      </c>
      <c r="C157" s="9" t="s">
        <v>3819</v>
      </c>
      <c r="D157" s="9" t="s">
        <v>3820</v>
      </c>
      <c r="E157" s="9" t="s">
        <v>3821</v>
      </c>
      <c r="F157" s="9" t="s">
        <v>3822</v>
      </c>
      <c r="G157" s="9" t="s">
        <v>3823</v>
      </c>
      <c r="H157" s="9" t="s">
        <v>3824</v>
      </c>
      <c r="I157" s="9" t="s">
        <v>3825</v>
      </c>
      <c r="J157" s="9" t="s">
        <v>3826</v>
      </c>
      <c r="K157" s="9" t="s">
        <v>3827</v>
      </c>
      <c r="L157" s="9" t="s">
        <v>3828</v>
      </c>
      <c r="M157" s="9" t="s">
        <v>3829</v>
      </c>
      <c r="N157" s="9" t="s">
        <v>3830</v>
      </c>
      <c r="O157" s="9" t="s">
        <v>3831</v>
      </c>
      <c r="P157" s="9" t="s">
        <v>3832</v>
      </c>
      <c r="Q157" s="9" t="s">
        <v>3833</v>
      </c>
      <c r="R157" s="9" t="s">
        <v>3834</v>
      </c>
      <c r="S157" s="9" t="s">
        <v>3835</v>
      </c>
      <c r="T157" s="8" t="s">
        <v>431</v>
      </c>
      <c r="U157" s="9" t="s">
        <v>3819</v>
      </c>
      <c r="V157" s="9" t="s">
        <v>59</v>
      </c>
    </row>
    <row r="158" spans="1:22" ht="15.75" customHeight="1" x14ac:dyDescent="0.2">
      <c r="A158" s="9" t="s">
        <v>3836</v>
      </c>
      <c r="B158" s="9" t="s">
        <v>3837</v>
      </c>
      <c r="C158" s="9" t="s">
        <v>3838</v>
      </c>
      <c r="D158" s="9" t="s">
        <v>3839</v>
      </c>
      <c r="E158" s="9" t="s">
        <v>3840</v>
      </c>
      <c r="F158" s="9" t="s">
        <v>3841</v>
      </c>
      <c r="G158" s="9" t="s">
        <v>3842</v>
      </c>
      <c r="H158" s="9" t="s">
        <v>3843</v>
      </c>
      <c r="I158" s="9" t="s">
        <v>3844</v>
      </c>
      <c r="J158" s="9" t="s">
        <v>3845</v>
      </c>
      <c r="K158" s="9" t="s">
        <v>3846</v>
      </c>
      <c r="L158" s="9" t="s">
        <v>3847</v>
      </c>
      <c r="M158" s="9" t="s">
        <v>3848</v>
      </c>
      <c r="N158" s="9" t="s">
        <v>3849</v>
      </c>
      <c r="O158" s="9" t="s">
        <v>3850</v>
      </c>
      <c r="P158" s="9" t="s">
        <v>3851</v>
      </c>
      <c r="Q158" s="9" t="s">
        <v>3852</v>
      </c>
      <c r="R158" s="9" t="s">
        <v>3853</v>
      </c>
      <c r="S158" s="9" t="s">
        <v>3854</v>
      </c>
      <c r="T158" s="8" t="s">
        <v>732</v>
      </c>
      <c r="U158" s="9" t="s">
        <v>3838</v>
      </c>
      <c r="V158" s="9" t="s">
        <v>59</v>
      </c>
    </row>
    <row r="159" spans="1:22" ht="15.75" customHeight="1" x14ac:dyDescent="0.2">
      <c r="A159" s="9" t="s">
        <v>3855</v>
      </c>
      <c r="B159" s="9" t="s">
        <v>3856</v>
      </c>
      <c r="C159" s="9" t="s">
        <v>3857</v>
      </c>
      <c r="D159" s="9" t="s">
        <v>3858</v>
      </c>
      <c r="E159" s="9" t="s">
        <v>3859</v>
      </c>
      <c r="F159" s="9" t="s">
        <v>3860</v>
      </c>
      <c r="G159" s="9" t="s">
        <v>3861</v>
      </c>
      <c r="H159" s="9" t="s">
        <v>3862</v>
      </c>
      <c r="I159" s="9" t="s">
        <v>3863</v>
      </c>
      <c r="J159" s="9" t="s">
        <v>3864</v>
      </c>
      <c r="K159" s="9" t="s">
        <v>3865</v>
      </c>
      <c r="L159" s="9" t="s">
        <v>3866</v>
      </c>
      <c r="M159" s="9" t="s">
        <v>3867</v>
      </c>
      <c r="N159" s="9" t="s">
        <v>3868</v>
      </c>
      <c r="O159" s="9" t="s">
        <v>3869</v>
      </c>
      <c r="P159" s="9" t="s">
        <v>3870</v>
      </c>
      <c r="Q159" s="9" t="s">
        <v>3871</v>
      </c>
      <c r="R159" s="9" t="s">
        <v>3872</v>
      </c>
      <c r="S159" s="9" t="s">
        <v>3873</v>
      </c>
      <c r="T159" s="8" t="s">
        <v>327</v>
      </c>
      <c r="U159" s="9" t="s">
        <v>3865</v>
      </c>
      <c r="V159" s="9" t="s">
        <v>36</v>
      </c>
    </row>
    <row r="160" spans="1:22" ht="15.75" customHeight="1" x14ac:dyDescent="0.2">
      <c r="A160" s="9" t="s">
        <v>3874</v>
      </c>
      <c r="B160" s="9" t="s">
        <v>3875</v>
      </c>
      <c r="C160" s="9" t="s">
        <v>3876</v>
      </c>
      <c r="D160" s="9" t="s">
        <v>3877</v>
      </c>
      <c r="E160" s="9" t="s">
        <v>3878</v>
      </c>
      <c r="F160" s="9" t="s">
        <v>3879</v>
      </c>
      <c r="G160" s="9" t="s">
        <v>3880</v>
      </c>
      <c r="H160" s="9" t="s">
        <v>3881</v>
      </c>
      <c r="I160" s="9" t="s">
        <v>3882</v>
      </c>
      <c r="J160" s="9" t="s">
        <v>3883</v>
      </c>
      <c r="K160" s="9" t="s">
        <v>3884</v>
      </c>
      <c r="L160" s="9" t="s">
        <v>3885</v>
      </c>
      <c r="M160" s="9" t="s">
        <v>3886</v>
      </c>
      <c r="N160" s="9" t="s">
        <v>3887</v>
      </c>
      <c r="O160" s="9" t="s">
        <v>3888</v>
      </c>
      <c r="P160" s="9" t="s">
        <v>3889</v>
      </c>
      <c r="Q160" s="9" t="s">
        <v>3890</v>
      </c>
      <c r="R160" s="9" t="s">
        <v>3891</v>
      </c>
      <c r="S160" s="9" t="s">
        <v>3892</v>
      </c>
      <c r="T160" s="8" t="s">
        <v>737</v>
      </c>
      <c r="U160" s="9" t="s">
        <v>3883</v>
      </c>
      <c r="V160" s="9" t="s">
        <v>53</v>
      </c>
    </row>
    <row r="161" spans="1:22" ht="15.75" customHeight="1" x14ac:dyDescent="0.2">
      <c r="A161" s="9" t="s">
        <v>3893</v>
      </c>
      <c r="B161" s="9" t="s">
        <v>3894</v>
      </c>
      <c r="C161" s="9" t="s">
        <v>3895</v>
      </c>
      <c r="D161" s="9" t="s">
        <v>3896</v>
      </c>
      <c r="E161" s="9" t="s">
        <v>3897</v>
      </c>
      <c r="F161" s="9" t="s">
        <v>3898</v>
      </c>
      <c r="G161" s="9" t="s">
        <v>3899</v>
      </c>
      <c r="H161" s="9" t="s">
        <v>3900</v>
      </c>
      <c r="I161" s="9" t="s">
        <v>3901</v>
      </c>
      <c r="J161" s="9" t="s">
        <v>3902</v>
      </c>
      <c r="K161" s="9" t="s">
        <v>3903</v>
      </c>
      <c r="L161" s="9" t="s">
        <v>3904</v>
      </c>
      <c r="M161" s="9" t="s">
        <v>3905</v>
      </c>
      <c r="N161" s="9" t="s">
        <v>3906</v>
      </c>
      <c r="O161" s="9" t="s">
        <v>3907</v>
      </c>
      <c r="P161" s="9" t="s">
        <v>3908</v>
      </c>
      <c r="Q161" s="9" t="s">
        <v>3909</v>
      </c>
      <c r="R161" s="9" t="s">
        <v>3910</v>
      </c>
      <c r="S161" s="9" t="s">
        <v>3911</v>
      </c>
      <c r="T161" s="8" t="s">
        <v>216</v>
      </c>
      <c r="U161" s="9" t="s">
        <v>3902</v>
      </c>
      <c r="V161" s="9" t="s">
        <v>53</v>
      </c>
    </row>
    <row r="162" spans="1:22" ht="15.75" customHeight="1" x14ac:dyDescent="0.2">
      <c r="A162" s="9" t="s">
        <v>3912</v>
      </c>
      <c r="B162" s="9" t="s">
        <v>3913</v>
      </c>
      <c r="C162" s="9" t="s">
        <v>3914</v>
      </c>
      <c r="D162" s="9" t="s">
        <v>3915</v>
      </c>
      <c r="E162" s="9" t="s">
        <v>3916</v>
      </c>
      <c r="F162" s="9" t="s">
        <v>3917</v>
      </c>
      <c r="G162" s="9" t="s">
        <v>3918</v>
      </c>
      <c r="H162" s="9" t="s">
        <v>3919</v>
      </c>
      <c r="I162" s="9" t="s">
        <v>3920</v>
      </c>
      <c r="J162" s="9" t="s">
        <v>3921</v>
      </c>
      <c r="K162" s="9" t="s">
        <v>3922</v>
      </c>
      <c r="L162" s="9" t="s">
        <v>3923</v>
      </c>
      <c r="M162" s="9" t="s">
        <v>3924</v>
      </c>
      <c r="N162" s="9" t="s">
        <v>3925</v>
      </c>
      <c r="O162" s="9" t="s">
        <v>3926</v>
      </c>
      <c r="P162" s="9" t="s">
        <v>3927</v>
      </c>
      <c r="Q162" s="9" t="s">
        <v>3928</v>
      </c>
      <c r="R162" s="9" t="s">
        <v>3929</v>
      </c>
      <c r="S162" s="9" t="s">
        <v>3930</v>
      </c>
      <c r="T162" s="8" t="s">
        <v>739</v>
      </c>
      <c r="U162" s="9" t="s">
        <v>3928</v>
      </c>
      <c r="V162" s="9" t="s">
        <v>73</v>
      </c>
    </row>
    <row r="163" spans="1:22" ht="15.75" customHeight="1" x14ac:dyDescent="0.2">
      <c r="A163" s="9" t="s">
        <v>3931</v>
      </c>
      <c r="B163" s="9" t="s">
        <v>3932</v>
      </c>
      <c r="C163" s="9" t="s">
        <v>3933</v>
      </c>
      <c r="D163" s="9" t="s">
        <v>3934</v>
      </c>
      <c r="E163" s="9" t="s">
        <v>3935</v>
      </c>
      <c r="F163" s="9" t="s">
        <v>3936</v>
      </c>
      <c r="G163" s="9" t="s">
        <v>3937</v>
      </c>
      <c r="H163" s="9" t="s">
        <v>3938</v>
      </c>
      <c r="I163" s="9" t="s">
        <v>3939</v>
      </c>
      <c r="J163" s="9" t="s">
        <v>3940</v>
      </c>
      <c r="K163" s="9" t="s">
        <v>3941</v>
      </c>
      <c r="L163" s="9" t="s">
        <v>3942</v>
      </c>
      <c r="M163" s="9" t="s">
        <v>3943</v>
      </c>
      <c r="N163" s="9" t="s">
        <v>3944</v>
      </c>
      <c r="O163" s="9" t="s">
        <v>3945</v>
      </c>
      <c r="P163" s="9" t="s">
        <v>3946</v>
      </c>
      <c r="Q163" s="9" t="s">
        <v>3947</v>
      </c>
      <c r="R163" s="9" t="s">
        <v>3948</v>
      </c>
      <c r="S163" s="9" t="s">
        <v>3949</v>
      </c>
      <c r="T163" s="8" t="s">
        <v>741</v>
      </c>
      <c r="U163" s="9" t="s">
        <v>3949</v>
      </c>
      <c r="V163" s="9" t="s">
        <v>54</v>
      </c>
    </row>
    <row r="164" spans="1:22" ht="15.75" customHeight="1" x14ac:dyDescent="0.2">
      <c r="A164" s="9" t="s">
        <v>3950</v>
      </c>
      <c r="B164" s="9" t="s">
        <v>3951</v>
      </c>
      <c r="C164" s="9" t="s">
        <v>3952</v>
      </c>
      <c r="D164" s="9" t="s">
        <v>3953</v>
      </c>
      <c r="E164" s="9" t="s">
        <v>3954</v>
      </c>
      <c r="F164" s="9" t="s">
        <v>3955</v>
      </c>
      <c r="G164" s="9" t="s">
        <v>3956</v>
      </c>
      <c r="H164" s="9" t="s">
        <v>3957</v>
      </c>
      <c r="I164" s="9" t="s">
        <v>3958</v>
      </c>
      <c r="J164" s="9" t="s">
        <v>3959</v>
      </c>
      <c r="K164" s="9" t="s">
        <v>3960</v>
      </c>
      <c r="L164" s="9" t="s">
        <v>3961</v>
      </c>
      <c r="M164" s="9" t="s">
        <v>3962</v>
      </c>
      <c r="N164" s="9" t="s">
        <v>3963</v>
      </c>
      <c r="O164" s="9" t="s">
        <v>3964</v>
      </c>
      <c r="P164" s="9" t="s">
        <v>3965</v>
      </c>
      <c r="Q164" s="9" t="s">
        <v>3966</v>
      </c>
      <c r="R164" s="9" t="s">
        <v>3967</v>
      </c>
      <c r="S164" s="9" t="s">
        <v>3968</v>
      </c>
      <c r="T164" s="8" t="s">
        <v>745</v>
      </c>
      <c r="U164" s="9" t="s">
        <v>3952</v>
      </c>
      <c r="V164" s="9" t="s">
        <v>59</v>
      </c>
    </row>
    <row r="165" spans="1:22" ht="15.75" customHeight="1" x14ac:dyDescent="0.2">
      <c r="A165" s="9" t="s">
        <v>3969</v>
      </c>
      <c r="B165" s="9" t="s">
        <v>3970</v>
      </c>
      <c r="C165" s="9" t="s">
        <v>3971</v>
      </c>
      <c r="D165" s="9" t="s">
        <v>3972</v>
      </c>
      <c r="E165" s="9" t="s">
        <v>3973</v>
      </c>
      <c r="F165" s="9" t="s">
        <v>3974</v>
      </c>
      <c r="G165" s="9" t="s">
        <v>3975</v>
      </c>
      <c r="H165" s="9" t="s">
        <v>3976</v>
      </c>
      <c r="I165" s="9" t="s">
        <v>3977</v>
      </c>
      <c r="J165" s="9" t="s">
        <v>3978</v>
      </c>
      <c r="K165" s="9" t="s">
        <v>3979</v>
      </c>
      <c r="L165" s="9" t="s">
        <v>3980</v>
      </c>
      <c r="M165" s="9" t="s">
        <v>3981</v>
      </c>
      <c r="N165" s="9" t="s">
        <v>3982</v>
      </c>
      <c r="O165" s="9" t="s">
        <v>3983</v>
      </c>
      <c r="P165" s="9" t="s">
        <v>3984</v>
      </c>
      <c r="Q165" s="9" t="s">
        <v>3985</v>
      </c>
      <c r="R165" s="9" t="s">
        <v>3986</v>
      </c>
      <c r="S165" s="9" t="s">
        <v>3987</v>
      </c>
      <c r="T165" s="8" t="s">
        <v>749</v>
      </c>
      <c r="U165" s="9" t="s">
        <v>3979</v>
      </c>
      <c r="V165" s="9" t="s">
        <v>36</v>
      </c>
    </row>
    <row r="166" spans="1:22" ht="15.75" customHeight="1" x14ac:dyDescent="0.2">
      <c r="A166" s="9" t="s">
        <v>3988</v>
      </c>
      <c r="B166" s="9" t="s">
        <v>3989</v>
      </c>
      <c r="C166" s="9" t="s">
        <v>3990</v>
      </c>
      <c r="D166" s="9" t="s">
        <v>3991</v>
      </c>
      <c r="E166" s="9" t="s">
        <v>3992</v>
      </c>
      <c r="F166" s="9" t="s">
        <v>3993</v>
      </c>
      <c r="G166" s="9" t="s">
        <v>3994</v>
      </c>
      <c r="H166" s="9" t="s">
        <v>3995</v>
      </c>
      <c r="I166" s="9" t="s">
        <v>3996</v>
      </c>
      <c r="J166" s="9" t="s">
        <v>3997</v>
      </c>
      <c r="K166" s="9" t="s">
        <v>3998</v>
      </c>
      <c r="L166" s="9" t="s">
        <v>3999</v>
      </c>
      <c r="M166" s="9" t="s">
        <v>4000</v>
      </c>
      <c r="N166" s="9" t="s">
        <v>4001</v>
      </c>
      <c r="O166" s="9" t="s">
        <v>4002</v>
      </c>
      <c r="P166" s="9" t="s">
        <v>4003</v>
      </c>
      <c r="Q166" s="9" t="s">
        <v>4004</v>
      </c>
      <c r="R166" s="9" t="s">
        <v>4005</v>
      </c>
      <c r="S166" s="9" t="s">
        <v>4006</v>
      </c>
      <c r="T166" s="8" t="s">
        <v>356</v>
      </c>
      <c r="U166" s="9" t="s">
        <v>3997</v>
      </c>
      <c r="V166" s="9" t="s">
        <v>53</v>
      </c>
    </row>
    <row r="167" spans="1:22" ht="15.75" customHeight="1" x14ac:dyDescent="0.2">
      <c r="A167" s="9" t="s">
        <v>4007</v>
      </c>
      <c r="B167" s="9" t="s">
        <v>4008</v>
      </c>
      <c r="C167" s="9" t="s">
        <v>4009</v>
      </c>
      <c r="D167" s="9" t="s">
        <v>4010</v>
      </c>
      <c r="E167" s="9" t="s">
        <v>4011</v>
      </c>
      <c r="F167" s="9" t="s">
        <v>4012</v>
      </c>
      <c r="G167" s="9" t="s">
        <v>4013</v>
      </c>
      <c r="H167" s="9" t="s">
        <v>4014</v>
      </c>
      <c r="I167" s="9" t="s">
        <v>4015</v>
      </c>
      <c r="J167" s="9" t="s">
        <v>4016</v>
      </c>
      <c r="K167" s="9" t="s">
        <v>4017</v>
      </c>
      <c r="L167" s="9" t="s">
        <v>4018</v>
      </c>
      <c r="M167" s="9" t="s">
        <v>4019</v>
      </c>
      <c r="N167" s="9" t="s">
        <v>4020</v>
      </c>
      <c r="O167" s="9" t="s">
        <v>4021</v>
      </c>
      <c r="P167" s="9" t="s">
        <v>4022</v>
      </c>
      <c r="Q167" s="9" t="s">
        <v>4023</v>
      </c>
      <c r="R167" s="9" t="s">
        <v>4024</v>
      </c>
      <c r="S167" s="9" t="s">
        <v>4025</v>
      </c>
      <c r="T167" s="8" t="s">
        <v>752</v>
      </c>
      <c r="U167" s="9" t="s">
        <v>4014</v>
      </c>
      <c r="V167" s="9" t="s">
        <v>112</v>
      </c>
    </row>
    <row r="168" spans="1:22" ht="15.75" customHeight="1" x14ac:dyDescent="0.2">
      <c r="A168" s="9" t="s">
        <v>4026</v>
      </c>
      <c r="B168" s="9" t="s">
        <v>4027</v>
      </c>
      <c r="C168" s="9" t="s">
        <v>4028</v>
      </c>
      <c r="D168" s="9" t="s">
        <v>4029</v>
      </c>
      <c r="E168" s="9" t="s">
        <v>4030</v>
      </c>
      <c r="F168" s="9" t="s">
        <v>4031</v>
      </c>
      <c r="G168" s="9" t="s">
        <v>4032</v>
      </c>
      <c r="H168" s="9" t="s">
        <v>4033</v>
      </c>
      <c r="I168" s="9" t="s">
        <v>4034</v>
      </c>
      <c r="J168" s="9" t="s">
        <v>4035</v>
      </c>
      <c r="K168" s="9" t="s">
        <v>4036</v>
      </c>
      <c r="L168" s="9" t="s">
        <v>4037</v>
      </c>
      <c r="M168" s="9" t="s">
        <v>4038</v>
      </c>
      <c r="N168" s="9" t="s">
        <v>4039</v>
      </c>
      <c r="O168" s="9" t="s">
        <v>4040</v>
      </c>
      <c r="P168" s="9" t="s">
        <v>4041</v>
      </c>
      <c r="Q168" s="9" t="s">
        <v>4042</v>
      </c>
      <c r="R168" s="9" t="s">
        <v>4043</v>
      </c>
      <c r="S168" s="9" t="s">
        <v>4044</v>
      </c>
      <c r="T168" s="8" t="s">
        <v>875</v>
      </c>
      <c r="U168" s="9" t="s">
        <v>4043</v>
      </c>
      <c r="V168" s="9" t="s">
        <v>31</v>
      </c>
    </row>
    <row r="169" spans="1:22" ht="15.75" customHeight="1" x14ac:dyDescent="0.2">
      <c r="A169" s="9" t="s">
        <v>4045</v>
      </c>
      <c r="B169" s="9" t="s">
        <v>4046</v>
      </c>
      <c r="C169" s="9" t="s">
        <v>4047</v>
      </c>
      <c r="D169" s="9" t="s">
        <v>4048</v>
      </c>
      <c r="E169" s="9" t="s">
        <v>4049</v>
      </c>
      <c r="F169" s="9" t="s">
        <v>4050</v>
      </c>
      <c r="G169" s="9" t="s">
        <v>4051</v>
      </c>
      <c r="H169" s="9" t="s">
        <v>4052</v>
      </c>
      <c r="I169" s="9" t="s">
        <v>4053</v>
      </c>
      <c r="J169" s="9" t="s">
        <v>4054</v>
      </c>
      <c r="K169" s="9" t="s">
        <v>4055</v>
      </c>
      <c r="L169" s="9" t="s">
        <v>4056</v>
      </c>
      <c r="M169" s="9" t="s">
        <v>4057</v>
      </c>
      <c r="N169" s="9" t="s">
        <v>4058</v>
      </c>
      <c r="O169" s="9" t="s">
        <v>4059</v>
      </c>
      <c r="P169" s="9" t="s">
        <v>4060</v>
      </c>
      <c r="Q169" s="9" t="s">
        <v>4061</v>
      </c>
      <c r="R169" s="9" t="s">
        <v>4062</v>
      </c>
      <c r="S169" s="9" t="s">
        <v>4063</v>
      </c>
      <c r="T169" s="8" t="s">
        <v>106</v>
      </c>
      <c r="U169" s="9" t="s">
        <v>4056</v>
      </c>
      <c r="V169" s="9" t="s">
        <v>74</v>
      </c>
    </row>
    <row r="170" spans="1:22" ht="15.75" customHeight="1" x14ac:dyDescent="0.2">
      <c r="A170" s="9" t="s">
        <v>4064</v>
      </c>
      <c r="B170" s="9" t="s">
        <v>4065</v>
      </c>
      <c r="C170" s="9" t="s">
        <v>4066</v>
      </c>
      <c r="D170" s="9" t="s">
        <v>4067</v>
      </c>
      <c r="E170" s="9" t="s">
        <v>4068</v>
      </c>
      <c r="F170" s="9" t="s">
        <v>4069</v>
      </c>
      <c r="G170" s="9" t="s">
        <v>4070</v>
      </c>
      <c r="H170" s="9" t="s">
        <v>4071</v>
      </c>
      <c r="I170" s="9" t="s">
        <v>4072</v>
      </c>
      <c r="J170" s="9" t="s">
        <v>4073</v>
      </c>
      <c r="K170" s="9" t="s">
        <v>4074</v>
      </c>
      <c r="L170" s="9" t="s">
        <v>4075</v>
      </c>
      <c r="M170" s="9" t="s">
        <v>4076</v>
      </c>
      <c r="N170" s="9" t="s">
        <v>4077</v>
      </c>
      <c r="O170" s="9" t="s">
        <v>4078</v>
      </c>
      <c r="P170" s="9" t="s">
        <v>4079</v>
      </c>
      <c r="Q170" s="9" t="s">
        <v>4080</v>
      </c>
      <c r="R170" s="9" t="s">
        <v>4081</v>
      </c>
      <c r="S170" s="9" t="s">
        <v>4082</v>
      </c>
      <c r="T170" s="8" t="s">
        <v>755</v>
      </c>
      <c r="U170" s="9" t="s">
        <v>4075</v>
      </c>
      <c r="V170" s="9" t="s">
        <v>74</v>
      </c>
    </row>
    <row r="171" spans="1:22" ht="15.75" customHeight="1" x14ac:dyDescent="0.2">
      <c r="A171" s="9" t="s">
        <v>4083</v>
      </c>
      <c r="B171" s="9" t="s">
        <v>4084</v>
      </c>
      <c r="C171" s="9" t="s">
        <v>4085</v>
      </c>
      <c r="D171" s="9" t="s">
        <v>4086</v>
      </c>
      <c r="E171" s="9" t="s">
        <v>4087</v>
      </c>
      <c r="F171" s="9" t="s">
        <v>4088</v>
      </c>
      <c r="G171" s="9" t="s">
        <v>4089</v>
      </c>
      <c r="H171" s="9" t="s">
        <v>4090</v>
      </c>
      <c r="I171" s="9" t="s">
        <v>4091</v>
      </c>
      <c r="J171" s="9" t="s">
        <v>4092</v>
      </c>
      <c r="K171" s="9" t="s">
        <v>4093</v>
      </c>
      <c r="L171" s="9" t="s">
        <v>4094</v>
      </c>
      <c r="M171" s="9" t="s">
        <v>4095</v>
      </c>
      <c r="N171" s="9" t="s">
        <v>4096</v>
      </c>
      <c r="O171" s="9" t="s">
        <v>4097</v>
      </c>
      <c r="P171" s="9" t="s">
        <v>4098</v>
      </c>
      <c r="Q171" s="9" t="s">
        <v>4099</v>
      </c>
      <c r="R171" s="9" t="s">
        <v>4100</v>
      </c>
      <c r="S171" s="9" t="s">
        <v>4101</v>
      </c>
      <c r="T171" s="8" t="s">
        <v>449</v>
      </c>
      <c r="U171" s="9" t="s">
        <v>4091</v>
      </c>
      <c r="V171" s="9" t="s">
        <v>159</v>
      </c>
    </row>
    <row r="172" spans="1:22" ht="15.75" customHeight="1" x14ac:dyDescent="0.2">
      <c r="A172" s="9" t="s">
        <v>4102</v>
      </c>
      <c r="B172" s="9" t="s">
        <v>4103</v>
      </c>
      <c r="C172" s="9" t="s">
        <v>4104</v>
      </c>
      <c r="D172" s="9" t="s">
        <v>4105</v>
      </c>
      <c r="E172" s="9" t="s">
        <v>4106</v>
      </c>
      <c r="F172" s="9" t="s">
        <v>4107</v>
      </c>
      <c r="G172" s="9" t="s">
        <v>4108</v>
      </c>
      <c r="H172" s="9" t="s">
        <v>4109</v>
      </c>
      <c r="I172" s="9" t="s">
        <v>4110</v>
      </c>
      <c r="J172" s="9" t="s">
        <v>4111</v>
      </c>
      <c r="K172" s="9" t="s">
        <v>4112</v>
      </c>
      <c r="L172" s="9" t="s">
        <v>4113</v>
      </c>
      <c r="M172" s="9" t="s">
        <v>4114</v>
      </c>
      <c r="N172" s="9" t="s">
        <v>4115</v>
      </c>
      <c r="O172" s="9" t="s">
        <v>4116</v>
      </c>
      <c r="P172" s="9" t="s">
        <v>4117</v>
      </c>
      <c r="Q172" s="9" t="s">
        <v>4118</v>
      </c>
      <c r="R172" s="9" t="s">
        <v>4119</v>
      </c>
      <c r="S172" s="9" t="s">
        <v>4120</v>
      </c>
      <c r="T172" s="8" t="s">
        <v>259</v>
      </c>
      <c r="U172" s="9" t="s">
        <v>4111</v>
      </c>
      <c r="V172" s="9" t="s">
        <v>53</v>
      </c>
    </row>
    <row r="173" spans="1:22" ht="15.75" customHeight="1" x14ac:dyDescent="0.2">
      <c r="A173" s="9" t="s">
        <v>4121</v>
      </c>
      <c r="B173" s="9" t="s">
        <v>4122</v>
      </c>
      <c r="C173" s="9" t="s">
        <v>4123</v>
      </c>
      <c r="D173" s="9" t="s">
        <v>4124</v>
      </c>
      <c r="E173" s="9" t="s">
        <v>4125</v>
      </c>
      <c r="F173" s="9" t="s">
        <v>4126</v>
      </c>
      <c r="G173" s="9" t="s">
        <v>4127</v>
      </c>
      <c r="H173" s="9" t="s">
        <v>4128</v>
      </c>
      <c r="I173" s="9" t="s">
        <v>4129</v>
      </c>
      <c r="J173" s="9" t="s">
        <v>4130</v>
      </c>
      <c r="K173" s="9" t="s">
        <v>4131</v>
      </c>
      <c r="L173" s="9" t="s">
        <v>4132</v>
      </c>
      <c r="M173" s="9" t="s">
        <v>4133</v>
      </c>
      <c r="N173" s="9" t="s">
        <v>4134</v>
      </c>
      <c r="O173" s="9" t="s">
        <v>4135</v>
      </c>
      <c r="P173" s="9" t="s">
        <v>4136</v>
      </c>
      <c r="Q173" s="9" t="s">
        <v>4137</v>
      </c>
      <c r="R173" s="9" t="s">
        <v>4138</v>
      </c>
      <c r="S173" s="9" t="s">
        <v>4139</v>
      </c>
      <c r="T173" s="8" t="s">
        <v>758</v>
      </c>
      <c r="U173" s="9" t="s">
        <v>4123</v>
      </c>
      <c r="V173" s="9" t="s">
        <v>59</v>
      </c>
    </row>
    <row r="174" spans="1:22" ht="15.75" customHeight="1" x14ac:dyDescent="0.2">
      <c r="A174" s="9" t="s">
        <v>4140</v>
      </c>
      <c r="B174" s="9" t="s">
        <v>4141</v>
      </c>
      <c r="C174" s="9" t="s">
        <v>4142</v>
      </c>
      <c r="D174" s="9" t="s">
        <v>4143</v>
      </c>
      <c r="E174" s="9" t="s">
        <v>4144</v>
      </c>
      <c r="F174" s="9" t="s">
        <v>4145</v>
      </c>
      <c r="G174" s="9" t="s">
        <v>4146</v>
      </c>
      <c r="H174" s="9" t="s">
        <v>4147</v>
      </c>
      <c r="I174" s="9" t="s">
        <v>4148</v>
      </c>
      <c r="J174" s="9" t="s">
        <v>4149</v>
      </c>
      <c r="K174" s="9" t="s">
        <v>4150</v>
      </c>
      <c r="L174" s="9" t="s">
        <v>4151</v>
      </c>
      <c r="M174" s="9" t="s">
        <v>4152</v>
      </c>
      <c r="N174" s="9" t="s">
        <v>4153</v>
      </c>
      <c r="O174" s="9" t="s">
        <v>4154</v>
      </c>
      <c r="P174" s="9" t="s">
        <v>4155</v>
      </c>
      <c r="Q174" s="9" t="s">
        <v>4156</v>
      </c>
      <c r="R174" s="9" t="s">
        <v>4157</v>
      </c>
      <c r="S174" s="9" t="s">
        <v>4158</v>
      </c>
      <c r="T174" s="8" t="s">
        <v>761</v>
      </c>
      <c r="U174" s="9" t="s">
        <v>4147</v>
      </c>
      <c r="V174" s="9" t="s">
        <v>112</v>
      </c>
    </row>
    <row r="175" spans="1:22" ht="15.75" customHeight="1" x14ac:dyDescent="0.2">
      <c r="A175" s="9" t="s">
        <v>4159</v>
      </c>
      <c r="B175" s="9" t="s">
        <v>4160</v>
      </c>
      <c r="C175" s="9" t="s">
        <v>4161</v>
      </c>
      <c r="D175" s="9" t="s">
        <v>4162</v>
      </c>
      <c r="E175" s="9" t="s">
        <v>4163</v>
      </c>
      <c r="F175" s="9" t="s">
        <v>4164</v>
      </c>
      <c r="G175" s="9" t="s">
        <v>4165</v>
      </c>
      <c r="H175" s="9" t="s">
        <v>4166</v>
      </c>
      <c r="I175" s="9" t="s">
        <v>4167</v>
      </c>
      <c r="J175" s="9" t="s">
        <v>4168</v>
      </c>
      <c r="K175" s="9" t="s">
        <v>4169</v>
      </c>
      <c r="L175" s="9" t="s">
        <v>4170</v>
      </c>
      <c r="M175" s="9" t="s">
        <v>4171</v>
      </c>
      <c r="N175" s="9" t="s">
        <v>4172</v>
      </c>
      <c r="O175" s="9" t="s">
        <v>4173</v>
      </c>
      <c r="P175" s="9" t="s">
        <v>4174</v>
      </c>
      <c r="Q175" s="9" t="s">
        <v>4175</v>
      </c>
      <c r="R175" s="9" t="s">
        <v>4176</v>
      </c>
      <c r="S175" s="9" t="s">
        <v>4177</v>
      </c>
      <c r="T175" s="8" t="s">
        <v>109</v>
      </c>
      <c r="U175" s="9" t="s">
        <v>4166</v>
      </c>
      <c r="V175" s="9" t="s">
        <v>112</v>
      </c>
    </row>
    <row r="176" spans="1:22" ht="15.75" customHeight="1" x14ac:dyDescent="0.2">
      <c r="A176" s="9" t="s">
        <v>4178</v>
      </c>
      <c r="B176" s="9" t="s">
        <v>4179</v>
      </c>
      <c r="C176" s="9" t="s">
        <v>4180</v>
      </c>
      <c r="D176" s="9" t="s">
        <v>4181</v>
      </c>
      <c r="E176" s="9" t="s">
        <v>4182</v>
      </c>
      <c r="F176" s="9" t="s">
        <v>4183</v>
      </c>
      <c r="G176" s="9" t="s">
        <v>4184</v>
      </c>
      <c r="H176" s="9" t="s">
        <v>4185</v>
      </c>
      <c r="I176" s="9" t="s">
        <v>4186</v>
      </c>
      <c r="J176" s="9" t="s">
        <v>4187</v>
      </c>
      <c r="K176" s="9" t="s">
        <v>4188</v>
      </c>
      <c r="L176" s="9" t="s">
        <v>4189</v>
      </c>
      <c r="M176" s="9" t="s">
        <v>4190</v>
      </c>
      <c r="N176" s="9" t="s">
        <v>4191</v>
      </c>
      <c r="O176" s="9" t="s">
        <v>4192</v>
      </c>
      <c r="P176" s="9" t="s">
        <v>4193</v>
      </c>
      <c r="Q176" s="9" t="s">
        <v>4194</v>
      </c>
      <c r="R176" s="9" t="s">
        <v>4195</v>
      </c>
      <c r="S176" s="9" t="s">
        <v>4196</v>
      </c>
      <c r="T176" s="8" t="s">
        <v>764</v>
      </c>
      <c r="U176" s="9" t="s">
        <v>4195</v>
      </c>
      <c r="V176" s="9" t="s">
        <v>31</v>
      </c>
    </row>
    <row r="177" spans="1:22" ht="15.75" customHeight="1" x14ac:dyDescent="0.2">
      <c r="A177" s="9" t="s">
        <v>4197</v>
      </c>
      <c r="B177" s="9" t="s">
        <v>4198</v>
      </c>
      <c r="C177" s="9" t="s">
        <v>4199</v>
      </c>
      <c r="D177" s="9" t="s">
        <v>4200</v>
      </c>
      <c r="E177" s="9" t="s">
        <v>4201</v>
      </c>
      <c r="F177" s="9" t="s">
        <v>4202</v>
      </c>
      <c r="G177" s="9" t="s">
        <v>4203</v>
      </c>
      <c r="H177" s="9" t="s">
        <v>4204</v>
      </c>
      <c r="I177" s="9" t="s">
        <v>4205</v>
      </c>
      <c r="J177" s="9" t="s">
        <v>4206</v>
      </c>
      <c r="K177" s="9" t="s">
        <v>4207</v>
      </c>
      <c r="L177" s="9" t="s">
        <v>4208</v>
      </c>
      <c r="M177" s="9" t="s">
        <v>4209</v>
      </c>
      <c r="N177" s="9" t="s">
        <v>4210</v>
      </c>
      <c r="O177" s="9" t="s">
        <v>4211</v>
      </c>
      <c r="P177" s="9" t="s">
        <v>4212</v>
      </c>
      <c r="Q177" s="9" t="s">
        <v>4213</v>
      </c>
      <c r="R177" s="9" t="s">
        <v>4214</v>
      </c>
      <c r="S177" s="9" t="s">
        <v>4215</v>
      </c>
      <c r="T177" s="8" t="s">
        <v>262</v>
      </c>
      <c r="U177" s="9" t="s">
        <v>4207</v>
      </c>
      <c r="V177" s="9" t="s">
        <v>36</v>
      </c>
    </row>
    <row r="178" spans="1:22" ht="15.75" customHeight="1" x14ac:dyDescent="0.2">
      <c r="A178" s="9" t="s">
        <v>4216</v>
      </c>
      <c r="B178" s="9" t="s">
        <v>4217</v>
      </c>
      <c r="C178" s="9" t="s">
        <v>4218</v>
      </c>
      <c r="D178" s="9" t="s">
        <v>4219</v>
      </c>
      <c r="E178" s="9" t="s">
        <v>4220</v>
      </c>
      <c r="F178" s="9" t="s">
        <v>4221</v>
      </c>
      <c r="G178" s="9" t="s">
        <v>4222</v>
      </c>
      <c r="H178" s="9" t="s">
        <v>4223</v>
      </c>
      <c r="I178" s="9" t="s">
        <v>4224</v>
      </c>
      <c r="J178" s="9" t="s">
        <v>4225</v>
      </c>
      <c r="K178" s="9" t="s">
        <v>4226</v>
      </c>
      <c r="L178" s="9" t="s">
        <v>4227</v>
      </c>
      <c r="M178" s="9" t="s">
        <v>4228</v>
      </c>
      <c r="N178" s="9" t="s">
        <v>4229</v>
      </c>
      <c r="O178" s="9" t="s">
        <v>4230</v>
      </c>
      <c r="P178" s="9" t="s">
        <v>4231</v>
      </c>
      <c r="Q178" s="9" t="s">
        <v>4232</v>
      </c>
      <c r="R178" s="9" t="s">
        <v>4233</v>
      </c>
      <c r="S178" s="9" t="s">
        <v>4234</v>
      </c>
      <c r="T178" s="8" t="s">
        <v>767</v>
      </c>
      <c r="U178" s="9" t="s">
        <v>4222</v>
      </c>
      <c r="V178" s="9" t="s">
        <v>104</v>
      </c>
    </row>
    <row r="179" spans="1:22" ht="15.75" customHeight="1" x14ac:dyDescent="0.2">
      <c r="A179" s="9" t="s">
        <v>4235</v>
      </c>
      <c r="B179" s="9" t="s">
        <v>4236</v>
      </c>
      <c r="C179" s="9" t="s">
        <v>4237</v>
      </c>
      <c r="D179" s="9" t="s">
        <v>4238</v>
      </c>
      <c r="E179" s="9" t="s">
        <v>4239</v>
      </c>
      <c r="F179" s="9" t="s">
        <v>4240</v>
      </c>
      <c r="G179" s="9" t="s">
        <v>4241</v>
      </c>
      <c r="H179" s="9" t="s">
        <v>4242</v>
      </c>
      <c r="I179" s="9" t="s">
        <v>4243</v>
      </c>
      <c r="J179" s="9" t="s">
        <v>4244</v>
      </c>
      <c r="K179" s="9" t="s">
        <v>4245</v>
      </c>
      <c r="L179" s="9" t="s">
        <v>4246</v>
      </c>
      <c r="M179" s="9" t="s">
        <v>4247</v>
      </c>
      <c r="N179" s="9" t="s">
        <v>4248</v>
      </c>
      <c r="O179" s="9" t="s">
        <v>4249</v>
      </c>
      <c r="P179" s="9" t="s">
        <v>4250</v>
      </c>
      <c r="Q179" s="9" t="s">
        <v>4251</v>
      </c>
      <c r="R179" s="9" t="s">
        <v>4252</v>
      </c>
      <c r="S179" s="9" t="s">
        <v>4253</v>
      </c>
      <c r="T179" s="8" t="s">
        <v>882</v>
      </c>
      <c r="U179" s="9" t="s">
        <v>4237</v>
      </c>
      <c r="V179" s="9" t="s">
        <v>59</v>
      </c>
    </row>
    <row r="180" spans="1:22" ht="15.75" customHeight="1" x14ac:dyDescent="0.2">
      <c r="A180" s="9" t="s">
        <v>4254</v>
      </c>
      <c r="B180" s="9" t="s">
        <v>4255</v>
      </c>
      <c r="C180" s="9" t="s">
        <v>4256</v>
      </c>
      <c r="D180" s="9" t="s">
        <v>4257</v>
      </c>
      <c r="E180" s="9" t="s">
        <v>4258</v>
      </c>
      <c r="F180" s="9" t="s">
        <v>4259</v>
      </c>
      <c r="G180" s="9" t="s">
        <v>4260</v>
      </c>
      <c r="H180" s="9" t="s">
        <v>4261</v>
      </c>
      <c r="I180" s="9" t="s">
        <v>4262</v>
      </c>
      <c r="J180" s="9" t="s">
        <v>4263</v>
      </c>
      <c r="K180" s="9" t="s">
        <v>4264</v>
      </c>
      <c r="L180" s="9" t="s">
        <v>4265</v>
      </c>
      <c r="M180" s="9" t="s">
        <v>4266</v>
      </c>
      <c r="N180" s="9" t="s">
        <v>4267</v>
      </c>
      <c r="O180" s="9" t="s">
        <v>4268</v>
      </c>
      <c r="P180" s="9" t="s">
        <v>4269</v>
      </c>
      <c r="Q180" s="9" t="s">
        <v>4270</v>
      </c>
      <c r="R180" s="9" t="s">
        <v>4271</v>
      </c>
      <c r="S180" s="9" t="s">
        <v>4272</v>
      </c>
      <c r="T180" s="8" t="s">
        <v>770</v>
      </c>
      <c r="U180" s="9" t="s">
        <v>4256</v>
      </c>
      <c r="V180" s="9" t="s">
        <v>59</v>
      </c>
    </row>
    <row r="181" spans="1:22" ht="15.75" customHeight="1" x14ac:dyDescent="0.2">
      <c r="A181" s="9" t="s">
        <v>4273</v>
      </c>
      <c r="B181" s="9" t="s">
        <v>4274</v>
      </c>
      <c r="C181" s="9" t="s">
        <v>4275</v>
      </c>
      <c r="D181" s="9" t="s">
        <v>4276</v>
      </c>
      <c r="E181" s="9" t="s">
        <v>4277</v>
      </c>
      <c r="F181" s="9" t="s">
        <v>4278</v>
      </c>
      <c r="G181" s="9" t="s">
        <v>4279</v>
      </c>
      <c r="H181" s="9" t="s">
        <v>4280</v>
      </c>
      <c r="I181" s="9" t="s">
        <v>4281</v>
      </c>
      <c r="J181" s="9" t="s">
        <v>4282</v>
      </c>
      <c r="K181" s="9" t="s">
        <v>4283</v>
      </c>
      <c r="L181" s="9" t="s">
        <v>4284</v>
      </c>
      <c r="M181" s="9" t="s">
        <v>4285</v>
      </c>
      <c r="N181" s="9" t="s">
        <v>4286</v>
      </c>
      <c r="O181" s="9" t="s">
        <v>4287</v>
      </c>
      <c r="P181" s="9" t="s">
        <v>4288</v>
      </c>
      <c r="Q181" s="9" t="s">
        <v>4289</v>
      </c>
      <c r="R181" s="9" t="s">
        <v>4290</v>
      </c>
      <c r="S181" s="9" t="s">
        <v>4291</v>
      </c>
      <c r="T181" s="8" t="s">
        <v>426</v>
      </c>
      <c r="U181" s="9" t="s">
        <v>4278</v>
      </c>
      <c r="V181" s="9" t="s">
        <v>218</v>
      </c>
    </row>
    <row r="182" spans="1:22" ht="15.75" customHeight="1" x14ac:dyDescent="0.2">
      <c r="A182" s="9" t="s">
        <v>4292</v>
      </c>
      <c r="B182" s="9" t="s">
        <v>4293</v>
      </c>
      <c r="C182" s="9" t="s">
        <v>4294</v>
      </c>
      <c r="D182" s="9" t="s">
        <v>4295</v>
      </c>
      <c r="E182" s="9" t="s">
        <v>4296</v>
      </c>
      <c r="F182" s="9" t="s">
        <v>4297</v>
      </c>
      <c r="G182" s="9" t="s">
        <v>4298</v>
      </c>
      <c r="H182" s="9" t="s">
        <v>4299</v>
      </c>
      <c r="I182" s="9" t="s">
        <v>4300</v>
      </c>
      <c r="J182" s="9" t="s">
        <v>4301</v>
      </c>
      <c r="K182" s="9" t="s">
        <v>4302</v>
      </c>
      <c r="L182" s="9" t="s">
        <v>4303</v>
      </c>
      <c r="M182" s="9" t="s">
        <v>4304</v>
      </c>
      <c r="N182" s="9" t="s">
        <v>4305</v>
      </c>
      <c r="O182" s="9" t="s">
        <v>4306</v>
      </c>
      <c r="P182" s="9" t="s">
        <v>4307</v>
      </c>
      <c r="Q182" s="9" t="s">
        <v>4308</v>
      </c>
      <c r="R182" s="9" t="s">
        <v>4309</v>
      </c>
      <c r="S182" s="9" t="s">
        <v>4310</v>
      </c>
      <c r="T182" s="8" t="s">
        <v>265</v>
      </c>
      <c r="U182" s="9" t="s">
        <v>4302</v>
      </c>
      <c r="V182" s="9" t="s">
        <v>36</v>
      </c>
    </row>
    <row r="183" spans="1:22" ht="15.75" customHeight="1" x14ac:dyDescent="0.2">
      <c r="A183" s="9" t="s">
        <v>4311</v>
      </c>
      <c r="B183" s="9" t="s">
        <v>4312</v>
      </c>
      <c r="C183" s="9" t="s">
        <v>4313</v>
      </c>
      <c r="D183" s="9" t="s">
        <v>4314</v>
      </c>
      <c r="E183" s="9" t="s">
        <v>4315</v>
      </c>
      <c r="F183" s="9" t="s">
        <v>4316</v>
      </c>
      <c r="G183" s="9" t="s">
        <v>4317</v>
      </c>
      <c r="H183" s="9" t="s">
        <v>4318</v>
      </c>
      <c r="I183" s="9" t="s">
        <v>4319</v>
      </c>
      <c r="J183" s="9" t="s">
        <v>4320</v>
      </c>
      <c r="K183" s="9" t="s">
        <v>4321</v>
      </c>
      <c r="L183" s="9" t="s">
        <v>4322</v>
      </c>
      <c r="M183" s="9" t="s">
        <v>4323</v>
      </c>
      <c r="N183" s="9" t="s">
        <v>4324</v>
      </c>
      <c r="O183" s="9" t="s">
        <v>4325</v>
      </c>
      <c r="P183" s="9" t="s">
        <v>4326</v>
      </c>
      <c r="Q183" s="9" t="s">
        <v>4327</v>
      </c>
      <c r="R183" s="9" t="s">
        <v>4328</v>
      </c>
      <c r="S183" s="9" t="s">
        <v>4329</v>
      </c>
      <c r="T183" s="8" t="s">
        <v>116</v>
      </c>
      <c r="U183" s="9" t="s">
        <v>4328</v>
      </c>
      <c r="V183" s="9" t="s">
        <v>31</v>
      </c>
    </row>
    <row r="184" spans="1:22" ht="15.75" customHeight="1" x14ac:dyDescent="0.2">
      <c r="A184" s="9" t="s">
        <v>4330</v>
      </c>
      <c r="B184" s="9" t="s">
        <v>4331</v>
      </c>
      <c r="C184" s="9" t="s">
        <v>4332</v>
      </c>
      <c r="D184" s="9" t="s">
        <v>4333</v>
      </c>
      <c r="E184" s="9" t="s">
        <v>4334</v>
      </c>
      <c r="F184" s="9" t="s">
        <v>4335</v>
      </c>
      <c r="G184" s="9" t="s">
        <v>4336</v>
      </c>
      <c r="H184" s="9" t="s">
        <v>4337</v>
      </c>
      <c r="I184" s="9" t="s">
        <v>4338</v>
      </c>
      <c r="J184" s="9" t="s">
        <v>4339</v>
      </c>
      <c r="K184" s="9" t="s">
        <v>4340</v>
      </c>
      <c r="L184" s="9" t="s">
        <v>4341</v>
      </c>
      <c r="M184" s="9" t="s">
        <v>4342</v>
      </c>
      <c r="N184" s="9" t="s">
        <v>4343</v>
      </c>
      <c r="O184" s="9" t="s">
        <v>4344</v>
      </c>
      <c r="P184" s="9" t="s">
        <v>4345</v>
      </c>
      <c r="Q184" s="9" t="s">
        <v>4346</v>
      </c>
      <c r="R184" s="9" t="s">
        <v>4347</v>
      </c>
      <c r="S184" s="9" t="s">
        <v>4348</v>
      </c>
      <c r="T184" s="8" t="s">
        <v>773</v>
      </c>
      <c r="U184" s="9" t="s">
        <v>4332</v>
      </c>
      <c r="V184" s="9" t="s">
        <v>59</v>
      </c>
    </row>
    <row r="185" spans="1:22" ht="15.75" customHeight="1" x14ac:dyDescent="0.2">
      <c r="A185" s="9" t="s">
        <v>4349</v>
      </c>
      <c r="B185" s="9" t="s">
        <v>4350</v>
      </c>
      <c r="C185" s="9" t="s">
        <v>4351</v>
      </c>
      <c r="D185" s="9" t="s">
        <v>4352</v>
      </c>
      <c r="E185" s="9" t="s">
        <v>4353</v>
      </c>
      <c r="F185" s="9" t="s">
        <v>4354</v>
      </c>
      <c r="G185" s="9" t="s">
        <v>4355</v>
      </c>
      <c r="H185" s="9" t="s">
        <v>4356</v>
      </c>
      <c r="I185" s="9" t="s">
        <v>4357</v>
      </c>
      <c r="J185" s="9" t="s">
        <v>4358</v>
      </c>
      <c r="K185" s="9" t="s">
        <v>4359</v>
      </c>
      <c r="L185" s="9" t="s">
        <v>4360</v>
      </c>
      <c r="M185" s="9" t="s">
        <v>4361</v>
      </c>
      <c r="N185" s="9" t="s">
        <v>4362</v>
      </c>
      <c r="O185" s="9" t="s">
        <v>4363</v>
      </c>
      <c r="P185" s="9" t="s">
        <v>4364</v>
      </c>
      <c r="Q185" s="9" t="s">
        <v>4365</v>
      </c>
      <c r="R185" s="9" t="s">
        <v>4366</v>
      </c>
      <c r="S185" s="9" t="s">
        <v>4367</v>
      </c>
      <c r="T185" s="8" t="s">
        <v>776</v>
      </c>
      <c r="U185" s="9" t="s">
        <v>4359</v>
      </c>
      <c r="V185" s="9" t="s">
        <v>36</v>
      </c>
    </row>
    <row r="186" spans="1:22" ht="15.75" customHeight="1" x14ac:dyDescent="0.2">
      <c r="A186" s="9" t="s">
        <v>4368</v>
      </c>
      <c r="B186" s="9" t="s">
        <v>4369</v>
      </c>
      <c r="C186" s="9" t="s">
        <v>4370</v>
      </c>
      <c r="D186" s="9" t="s">
        <v>4371</v>
      </c>
      <c r="E186" s="9" t="s">
        <v>4372</v>
      </c>
      <c r="F186" s="9" t="s">
        <v>4373</v>
      </c>
      <c r="G186" s="9" t="s">
        <v>4374</v>
      </c>
      <c r="H186" s="9" t="s">
        <v>4375</v>
      </c>
      <c r="I186" s="9" t="s">
        <v>4376</v>
      </c>
      <c r="J186" s="9" t="s">
        <v>4377</v>
      </c>
      <c r="K186" s="9" t="s">
        <v>4378</v>
      </c>
      <c r="L186" s="9" t="s">
        <v>4379</v>
      </c>
      <c r="M186" s="9" t="s">
        <v>4380</v>
      </c>
      <c r="N186" s="9" t="s">
        <v>4381</v>
      </c>
      <c r="O186" s="9" t="s">
        <v>4382</v>
      </c>
      <c r="P186" s="9" t="s">
        <v>4383</v>
      </c>
      <c r="Q186" s="9" t="s">
        <v>4384</v>
      </c>
      <c r="R186" s="9" t="s">
        <v>4385</v>
      </c>
      <c r="S186" s="9" t="s">
        <v>4386</v>
      </c>
      <c r="T186" s="8" t="s">
        <v>268</v>
      </c>
      <c r="U186" s="9" t="s">
        <v>4377</v>
      </c>
      <c r="V186" s="9" t="s">
        <v>53</v>
      </c>
    </row>
    <row r="187" spans="1:22" ht="15.75" customHeight="1" x14ac:dyDescent="0.2">
      <c r="A187" s="9" t="s">
        <v>4387</v>
      </c>
      <c r="B187" s="9" t="s">
        <v>4388</v>
      </c>
      <c r="C187" s="9" t="s">
        <v>4389</v>
      </c>
      <c r="D187" s="9" t="s">
        <v>4390</v>
      </c>
      <c r="E187" s="9" t="s">
        <v>4391</v>
      </c>
      <c r="F187" s="9" t="s">
        <v>4392</v>
      </c>
      <c r="G187" s="9" t="s">
        <v>4393</v>
      </c>
      <c r="H187" s="9" t="s">
        <v>4394</v>
      </c>
      <c r="I187" s="9" t="s">
        <v>4395</v>
      </c>
      <c r="J187" s="9" t="s">
        <v>4396</v>
      </c>
      <c r="K187" s="9" t="s">
        <v>4397</v>
      </c>
      <c r="L187" s="9" t="s">
        <v>4398</v>
      </c>
      <c r="M187" s="9" t="s">
        <v>4399</v>
      </c>
      <c r="N187" s="9" t="s">
        <v>4400</v>
      </c>
      <c r="O187" s="9" t="s">
        <v>4401</v>
      </c>
      <c r="P187" s="9" t="s">
        <v>4402</v>
      </c>
      <c r="Q187" s="9" t="s">
        <v>4403</v>
      </c>
      <c r="R187" s="9" t="s">
        <v>4404</v>
      </c>
      <c r="S187" s="9" t="s">
        <v>4405</v>
      </c>
      <c r="T187" s="8" t="s">
        <v>878</v>
      </c>
      <c r="U187" s="9" t="s">
        <v>4398</v>
      </c>
      <c r="V187" s="9" t="s">
        <v>74</v>
      </c>
    </row>
    <row r="188" spans="1:22" ht="15.75" customHeight="1" x14ac:dyDescent="0.2">
      <c r="A188" s="9" t="s">
        <v>4406</v>
      </c>
      <c r="B188" s="9" t="s">
        <v>4407</v>
      </c>
      <c r="C188" s="9" t="s">
        <v>4408</v>
      </c>
      <c r="D188" s="9" t="s">
        <v>4409</v>
      </c>
      <c r="E188" s="9" t="s">
        <v>4410</v>
      </c>
      <c r="F188" s="9" t="s">
        <v>4411</v>
      </c>
      <c r="G188" s="9" t="s">
        <v>4412</v>
      </c>
      <c r="H188" s="9" t="s">
        <v>4413</v>
      </c>
      <c r="I188" s="9" t="s">
        <v>4414</v>
      </c>
      <c r="J188" s="9" t="s">
        <v>4415</v>
      </c>
      <c r="K188" s="9" t="s">
        <v>4416</v>
      </c>
      <c r="L188" s="9" t="s">
        <v>4417</v>
      </c>
      <c r="M188" s="9" t="s">
        <v>4418</v>
      </c>
      <c r="N188" s="9" t="s">
        <v>4419</v>
      </c>
      <c r="O188" s="9" t="s">
        <v>4420</v>
      </c>
      <c r="P188" s="9" t="s">
        <v>4421</v>
      </c>
      <c r="Q188" s="9" t="s">
        <v>4422</v>
      </c>
      <c r="R188" s="9" t="s">
        <v>4423</v>
      </c>
      <c r="S188" s="9" t="s">
        <v>4424</v>
      </c>
      <c r="T188" s="8" t="s">
        <v>272</v>
      </c>
      <c r="U188" s="9" t="s">
        <v>4416</v>
      </c>
      <c r="V188" s="9" t="s">
        <v>36</v>
      </c>
    </row>
    <row r="189" spans="1:22" ht="15.75" customHeight="1" x14ac:dyDescent="0.2">
      <c r="A189" s="9" t="s">
        <v>4425</v>
      </c>
      <c r="B189" s="9" t="s">
        <v>4426</v>
      </c>
      <c r="C189" s="9" t="s">
        <v>4427</v>
      </c>
      <c r="D189" s="9" t="s">
        <v>4428</v>
      </c>
      <c r="E189" s="9" t="s">
        <v>4429</v>
      </c>
      <c r="F189" s="9" t="s">
        <v>4430</v>
      </c>
      <c r="G189" s="9" t="s">
        <v>4431</v>
      </c>
      <c r="H189" s="9" t="s">
        <v>4432</v>
      </c>
      <c r="I189" s="9" t="s">
        <v>4433</v>
      </c>
      <c r="J189" s="9" t="s">
        <v>4434</v>
      </c>
      <c r="K189" s="9" t="s">
        <v>4435</v>
      </c>
      <c r="L189" s="9" t="s">
        <v>4436</v>
      </c>
      <c r="M189" s="9" t="s">
        <v>4437</v>
      </c>
      <c r="N189" s="9" t="s">
        <v>4438</v>
      </c>
      <c r="O189" s="9" t="s">
        <v>4439</v>
      </c>
      <c r="P189" s="9" t="s">
        <v>4440</v>
      </c>
      <c r="Q189" s="9" t="s">
        <v>4441</v>
      </c>
      <c r="R189" s="9" t="s">
        <v>4442</v>
      </c>
      <c r="S189" s="9" t="s">
        <v>4443</v>
      </c>
      <c r="T189" s="8" t="s">
        <v>778</v>
      </c>
      <c r="U189" s="9" t="s">
        <v>4435</v>
      </c>
      <c r="V189" s="9" t="s">
        <v>36</v>
      </c>
    </row>
    <row r="190" spans="1:22" ht="15.75" customHeight="1" x14ac:dyDescent="0.2">
      <c r="A190" s="9" t="s">
        <v>4444</v>
      </c>
      <c r="B190" s="9" t="s">
        <v>4445</v>
      </c>
      <c r="C190" s="9" t="s">
        <v>4446</v>
      </c>
      <c r="D190" s="9" t="s">
        <v>4447</v>
      </c>
      <c r="E190" s="9" t="s">
        <v>4448</v>
      </c>
      <c r="F190" s="9" t="s">
        <v>4449</v>
      </c>
      <c r="G190" s="9" t="s">
        <v>4450</v>
      </c>
      <c r="H190" s="9" t="s">
        <v>4451</v>
      </c>
      <c r="I190" s="9" t="s">
        <v>4452</v>
      </c>
      <c r="J190" s="9" t="s">
        <v>4453</v>
      </c>
      <c r="K190" s="9" t="s">
        <v>4454</v>
      </c>
      <c r="L190" s="9" t="s">
        <v>4455</v>
      </c>
      <c r="M190" s="9" t="s">
        <v>4456</v>
      </c>
      <c r="N190" s="9" t="s">
        <v>4457</v>
      </c>
      <c r="O190" s="9" t="s">
        <v>4458</v>
      </c>
      <c r="P190" s="9" t="s">
        <v>4459</v>
      </c>
      <c r="Q190" s="9" t="s">
        <v>4460</v>
      </c>
      <c r="R190" s="9" t="s">
        <v>4461</v>
      </c>
      <c r="S190" s="9" t="s">
        <v>4462</v>
      </c>
      <c r="T190" s="8" t="s">
        <v>414</v>
      </c>
      <c r="U190" s="9" t="s">
        <v>4453</v>
      </c>
      <c r="V190" s="9" t="s">
        <v>53</v>
      </c>
    </row>
    <row r="191" spans="1:22" ht="15.75" customHeight="1" x14ac:dyDescent="0.2">
      <c r="A191" s="9" t="s">
        <v>4463</v>
      </c>
      <c r="B191" s="9" t="s">
        <v>4464</v>
      </c>
      <c r="C191" s="9" t="s">
        <v>4465</v>
      </c>
      <c r="D191" s="9" t="s">
        <v>4466</v>
      </c>
      <c r="E191" s="9" t="s">
        <v>4467</v>
      </c>
      <c r="F191" s="9" t="s">
        <v>4468</v>
      </c>
      <c r="G191" s="9" t="s">
        <v>4469</v>
      </c>
      <c r="H191" s="9" t="s">
        <v>4470</v>
      </c>
      <c r="I191" s="9" t="s">
        <v>4471</v>
      </c>
      <c r="J191" s="9" t="s">
        <v>4472</v>
      </c>
      <c r="K191" s="9" t="s">
        <v>4473</v>
      </c>
      <c r="L191" s="9" t="s">
        <v>4474</v>
      </c>
      <c r="M191" s="9" t="s">
        <v>4475</v>
      </c>
      <c r="N191" s="9" t="s">
        <v>4476</v>
      </c>
      <c r="O191" s="9" t="s">
        <v>4477</v>
      </c>
      <c r="P191" s="9" t="s">
        <v>4478</v>
      </c>
      <c r="Q191" s="9" t="s">
        <v>4479</v>
      </c>
      <c r="R191" s="9" t="s">
        <v>4480</v>
      </c>
      <c r="S191" s="9" t="s">
        <v>4481</v>
      </c>
      <c r="T191" s="8" t="s">
        <v>275</v>
      </c>
      <c r="U191" s="9" t="s">
        <v>4480</v>
      </c>
      <c r="V191" s="9" t="s">
        <v>31</v>
      </c>
    </row>
    <row r="192" spans="1:22" ht="15.75" customHeight="1" x14ac:dyDescent="0.2">
      <c r="A192" s="9" t="s">
        <v>4482</v>
      </c>
      <c r="B192" s="9" t="s">
        <v>4483</v>
      </c>
      <c r="C192" s="9" t="s">
        <v>4484</v>
      </c>
      <c r="D192" s="9" t="s">
        <v>4485</v>
      </c>
      <c r="E192" s="9" t="s">
        <v>4486</v>
      </c>
      <c r="F192" s="9" t="s">
        <v>4487</v>
      </c>
      <c r="G192" s="9" t="s">
        <v>4488</v>
      </c>
      <c r="H192" s="9" t="s">
        <v>4489</v>
      </c>
      <c r="I192" s="9" t="s">
        <v>4490</v>
      </c>
      <c r="J192" s="9" t="s">
        <v>4491</v>
      </c>
      <c r="K192" s="9" t="s">
        <v>4492</v>
      </c>
      <c r="L192" s="9" t="s">
        <v>4493</v>
      </c>
      <c r="M192" s="9" t="s">
        <v>4494</v>
      </c>
      <c r="N192" s="9" t="s">
        <v>4495</v>
      </c>
      <c r="O192" s="9" t="s">
        <v>4496</v>
      </c>
      <c r="P192" s="9" t="s">
        <v>4497</v>
      </c>
      <c r="Q192" s="9" t="s">
        <v>4498</v>
      </c>
      <c r="R192" s="9" t="s">
        <v>4499</v>
      </c>
      <c r="S192" s="9" t="s">
        <v>4500</v>
      </c>
      <c r="T192" s="8" t="s">
        <v>120</v>
      </c>
      <c r="U192" s="9" t="s">
        <v>4491</v>
      </c>
      <c r="V192" s="9" t="s">
        <v>53</v>
      </c>
    </row>
    <row r="193" spans="1:22" ht="15.75" customHeight="1" x14ac:dyDescent="0.2">
      <c r="A193" s="9" t="s">
        <v>4501</v>
      </c>
      <c r="B193" s="9" t="s">
        <v>4502</v>
      </c>
      <c r="C193" s="9" t="s">
        <v>4503</v>
      </c>
      <c r="D193" s="9" t="s">
        <v>4504</v>
      </c>
      <c r="E193" s="9" t="s">
        <v>4505</v>
      </c>
      <c r="F193" s="9" t="s">
        <v>4506</v>
      </c>
      <c r="G193" s="9" t="s">
        <v>4507</v>
      </c>
      <c r="H193" s="9" t="s">
        <v>4508</v>
      </c>
      <c r="I193" s="9" t="s">
        <v>4509</v>
      </c>
      <c r="J193" s="9" t="s">
        <v>4510</v>
      </c>
      <c r="K193" s="9" t="s">
        <v>4511</v>
      </c>
      <c r="L193" s="9" t="s">
        <v>4512</v>
      </c>
      <c r="M193" s="9" t="s">
        <v>4513</v>
      </c>
      <c r="N193" s="9" t="s">
        <v>4514</v>
      </c>
      <c r="O193" s="9" t="s">
        <v>4515</v>
      </c>
      <c r="P193" s="9" t="s">
        <v>4516</v>
      </c>
      <c r="Q193" s="9" t="s">
        <v>4517</v>
      </c>
      <c r="R193" s="9" t="s">
        <v>4518</v>
      </c>
      <c r="S193" s="9" t="s">
        <v>4519</v>
      </c>
      <c r="T193" s="8" t="s">
        <v>781</v>
      </c>
      <c r="U193" s="9" t="s">
        <v>4518</v>
      </c>
      <c r="V193" s="9" t="s">
        <v>31</v>
      </c>
    </row>
    <row r="194" spans="1:22" ht="15.75" customHeight="1" x14ac:dyDescent="0.2">
      <c r="A194" s="9" t="s">
        <v>4520</v>
      </c>
      <c r="B194" s="9" t="s">
        <v>4521</v>
      </c>
      <c r="C194" s="9" t="s">
        <v>4522</v>
      </c>
      <c r="D194" s="9" t="s">
        <v>4523</v>
      </c>
      <c r="E194" s="9" t="s">
        <v>4524</v>
      </c>
      <c r="F194" s="9" t="s">
        <v>4525</v>
      </c>
      <c r="G194" s="9" t="s">
        <v>4526</v>
      </c>
      <c r="H194" s="9" t="s">
        <v>4527</v>
      </c>
      <c r="I194" s="9" t="s">
        <v>4528</v>
      </c>
      <c r="J194" s="9" t="s">
        <v>4529</v>
      </c>
      <c r="K194" s="9" t="s">
        <v>4530</v>
      </c>
      <c r="L194" s="9" t="s">
        <v>4531</v>
      </c>
      <c r="M194" s="9" t="s">
        <v>4532</v>
      </c>
      <c r="N194" s="9" t="s">
        <v>4533</v>
      </c>
      <c r="O194" s="9" t="s">
        <v>4534</v>
      </c>
      <c r="P194" s="9" t="s">
        <v>4535</v>
      </c>
      <c r="Q194" s="9" t="s">
        <v>4536</v>
      </c>
      <c r="R194" s="9" t="s">
        <v>4537</v>
      </c>
      <c r="S194" s="9" t="s">
        <v>4538</v>
      </c>
      <c r="T194" s="8" t="s">
        <v>784</v>
      </c>
      <c r="U194" s="9" t="s">
        <v>4522</v>
      </c>
      <c r="V194" s="9" t="s">
        <v>59</v>
      </c>
    </row>
    <row r="195" spans="1:22" ht="15.75" customHeight="1" x14ac:dyDescent="0.2">
      <c r="A195" s="9" t="s">
        <v>4539</v>
      </c>
      <c r="B195" s="9" t="s">
        <v>4540</v>
      </c>
      <c r="C195" s="9" t="s">
        <v>4541</v>
      </c>
      <c r="D195" s="9" t="s">
        <v>4542</v>
      </c>
      <c r="E195" s="9" t="s">
        <v>4543</v>
      </c>
      <c r="F195" s="9" t="s">
        <v>4544</v>
      </c>
      <c r="G195" s="9" t="s">
        <v>4545</v>
      </c>
      <c r="H195" s="9" t="s">
        <v>4546</v>
      </c>
      <c r="I195" s="9" t="s">
        <v>4547</v>
      </c>
      <c r="J195" s="9" t="s">
        <v>4548</v>
      </c>
      <c r="K195" s="9" t="s">
        <v>4549</v>
      </c>
      <c r="L195" s="9" t="s">
        <v>4550</v>
      </c>
      <c r="M195" s="9" t="s">
        <v>4551</v>
      </c>
      <c r="N195" s="9" t="s">
        <v>4552</v>
      </c>
      <c r="O195" s="9" t="s">
        <v>4553</v>
      </c>
      <c r="P195" s="9" t="s">
        <v>4554</v>
      </c>
      <c r="Q195" s="9" t="s">
        <v>4555</v>
      </c>
      <c r="R195" s="9" t="s">
        <v>4556</v>
      </c>
      <c r="S195" s="9" t="s">
        <v>4557</v>
      </c>
      <c r="T195" s="8" t="s">
        <v>788</v>
      </c>
      <c r="U195" s="9" t="s">
        <v>4553</v>
      </c>
      <c r="V195" s="9" t="s">
        <v>64</v>
      </c>
    </row>
    <row r="196" spans="1:22" ht="15.75" customHeight="1" x14ac:dyDescent="0.2">
      <c r="A196" s="9" t="s">
        <v>4558</v>
      </c>
      <c r="B196" s="9" t="s">
        <v>4559</v>
      </c>
      <c r="C196" s="9" t="s">
        <v>4560</v>
      </c>
      <c r="D196" s="9" t="s">
        <v>4561</v>
      </c>
      <c r="E196" s="9" t="s">
        <v>4562</v>
      </c>
      <c r="F196" s="9" t="s">
        <v>4563</v>
      </c>
      <c r="G196" s="9" t="s">
        <v>4564</v>
      </c>
      <c r="H196" s="9" t="s">
        <v>4565</v>
      </c>
      <c r="I196" s="9" t="s">
        <v>4566</v>
      </c>
      <c r="J196" s="9" t="s">
        <v>4567</v>
      </c>
      <c r="K196" s="9" t="s">
        <v>4568</v>
      </c>
      <c r="L196" s="9" t="s">
        <v>4569</v>
      </c>
      <c r="M196" s="9" t="s">
        <v>4570</v>
      </c>
      <c r="N196" s="9" t="s">
        <v>4571</v>
      </c>
      <c r="O196" s="9" t="s">
        <v>4572</v>
      </c>
      <c r="P196" s="9" t="s">
        <v>4573</v>
      </c>
      <c r="Q196" s="9" t="s">
        <v>4574</v>
      </c>
      <c r="R196" s="9" t="s">
        <v>4575</v>
      </c>
      <c r="S196" s="9" t="s">
        <v>4576</v>
      </c>
      <c r="T196" s="8" t="s">
        <v>419</v>
      </c>
      <c r="U196" s="9" t="s">
        <v>4560</v>
      </c>
      <c r="V196" s="9" t="s">
        <v>59</v>
      </c>
    </row>
    <row r="197" spans="1:22" ht="15.75" customHeight="1" x14ac:dyDescent="0.2">
      <c r="A197" s="9" t="s">
        <v>4577</v>
      </c>
      <c r="B197" s="9" t="s">
        <v>4578</v>
      </c>
      <c r="C197" s="9" t="s">
        <v>4579</v>
      </c>
      <c r="D197" s="9" t="s">
        <v>4580</v>
      </c>
      <c r="E197" s="9" t="s">
        <v>4581</v>
      </c>
      <c r="F197" s="9" t="s">
        <v>4582</v>
      </c>
      <c r="G197" s="9" t="s">
        <v>4583</v>
      </c>
      <c r="H197" s="9" t="s">
        <v>4584</v>
      </c>
      <c r="I197" s="9" t="s">
        <v>4585</v>
      </c>
      <c r="J197" s="9" t="s">
        <v>4586</v>
      </c>
      <c r="K197" s="9" t="s">
        <v>4587</v>
      </c>
      <c r="L197" s="9" t="s">
        <v>4588</v>
      </c>
      <c r="M197" s="9" t="s">
        <v>4589</v>
      </c>
      <c r="N197" s="9" t="s">
        <v>4590</v>
      </c>
      <c r="O197" s="9" t="s">
        <v>4591</v>
      </c>
      <c r="P197" s="9" t="s">
        <v>4592</v>
      </c>
      <c r="Q197" s="9" t="s">
        <v>4593</v>
      </c>
      <c r="R197" s="9" t="s">
        <v>4594</v>
      </c>
      <c r="S197" s="9" t="s">
        <v>4595</v>
      </c>
      <c r="T197" s="8" t="s">
        <v>422</v>
      </c>
      <c r="U197" s="9" t="s">
        <v>4585</v>
      </c>
      <c r="V197" s="9" t="s">
        <v>159</v>
      </c>
    </row>
    <row r="198" spans="1:22" ht="15.75" customHeight="1" x14ac:dyDescent="0.2">
      <c r="A198" s="9" t="s">
        <v>4596</v>
      </c>
      <c r="B198" s="9" t="s">
        <v>4597</v>
      </c>
      <c r="C198" s="9" t="s">
        <v>4598</v>
      </c>
      <c r="D198" s="9" t="s">
        <v>4599</v>
      </c>
      <c r="E198" s="9" t="s">
        <v>4600</v>
      </c>
      <c r="F198" s="9" t="s">
        <v>4601</v>
      </c>
      <c r="G198" s="9" t="s">
        <v>4602</v>
      </c>
      <c r="H198" s="9" t="s">
        <v>4603</v>
      </c>
      <c r="I198" s="9" t="s">
        <v>4604</v>
      </c>
      <c r="J198" s="9" t="s">
        <v>4605</v>
      </c>
      <c r="K198" s="9" t="s">
        <v>4606</v>
      </c>
      <c r="L198" s="9" t="s">
        <v>4607</v>
      </c>
      <c r="M198" s="9" t="s">
        <v>4608</v>
      </c>
      <c r="N198" s="9" t="s">
        <v>4609</v>
      </c>
      <c r="O198" s="9" t="s">
        <v>4610</v>
      </c>
      <c r="P198" s="9" t="s">
        <v>4611</v>
      </c>
      <c r="Q198" s="9" t="s">
        <v>4612</v>
      </c>
      <c r="R198" s="9" t="s">
        <v>4613</v>
      </c>
      <c r="S198" s="9" t="s">
        <v>4614</v>
      </c>
      <c r="T198" s="8" t="s">
        <v>278</v>
      </c>
      <c r="U198" s="9" t="s">
        <v>4603</v>
      </c>
      <c r="V198" s="9" t="s">
        <v>112</v>
      </c>
    </row>
    <row r="199" spans="1:22" ht="15.75" customHeight="1" x14ac:dyDescent="0.2">
      <c r="A199" s="9" t="s">
        <v>4615</v>
      </c>
      <c r="B199" s="9" t="s">
        <v>4616</v>
      </c>
      <c r="C199" s="9" t="s">
        <v>4617</v>
      </c>
      <c r="D199" s="9" t="s">
        <v>4618</v>
      </c>
      <c r="E199" s="9" t="s">
        <v>4619</v>
      </c>
      <c r="F199" s="9" t="s">
        <v>4620</v>
      </c>
      <c r="G199" s="9" t="s">
        <v>4621</v>
      </c>
      <c r="H199" s="9" t="s">
        <v>4622</v>
      </c>
      <c r="I199" s="9" t="s">
        <v>4623</v>
      </c>
      <c r="J199" s="9" t="s">
        <v>4624</v>
      </c>
      <c r="K199" s="9" t="s">
        <v>4625</v>
      </c>
      <c r="L199" s="9" t="s">
        <v>4626</v>
      </c>
      <c r="M199" s="9" t="s">
        <v>4627</v>
      </c>
      <c r="N199" s="9" t="s">
        <v>4628</v>
      </c>
      <c r="O199" s="9" t="s">
        <v>4629</v>
      </c>
      <c r="P199" s="9" t="s">
        <v>4630</v>
      </c>
      <c r="Q199" s="9" t="s">
        <v>4631</v>
      </c>
      <c r="R199" s="9" t="s">
        <v>4632</v>
      </c>
      <c r="S199" s="9" t="s">
        <v>4633</v>
      </c>
      <c r="T199" s="8" t="s">
        <v>792</v>
      </c>
      <c r="U199" s="9" t="s">
        <v>4624</v>
      </c>
      <c r="V199" s="9" t="s">
        <v>53</v>
      </c>
    </row>
    <row r="200" spans="1:22" ht="15.75" customHeight="1" x14ac:dyDescent="0.2">
      <c r="A200" s="9" t="s">
        <v>4634</v>
      </c>
      <c r="B200" s="9" t="s">
        <v>4635</v>
      </c>
      <c r="C200" s="9" t="s">
        <v>4636</v>
      </c>
      <c r="D200" s="9" t="s">
        <v>4637</v>
      </c>
      <c r="E200" s="9" t="s">
        <v>4638</v>
      </c>
      <c r="F200" s="9" t="s">
        <v>4639</v>
      </c>
      <c r="G200" s="9" t="s">
        <v>4640</v>
      </c>
      <c r="H200" s="9" t="s">
        <v>4641</v>
      </c>
      <c r="I200" s="9" t="s">
        <v>4642</v>
      </c>
      <c r="J200" s="9" t="s">
        <v>4643</v>
      </c>
      <c r="K200" s="9" t="s">
        <v>4644</v>
      </c>
      <c r="L200" s="9" t="s">
        <v>4645</v>
      </c>
      <c r="M200" s="9" t="s">
        <v>4646</v>
      </c>
      <c r="N200" s="9" t="s">
        <v>4647</v>
      </c>
      <c r="O200" s="9" t="s">
        <v>4648</v>
      </c>
      <c r="P200" s="9" t="s">
        <v>4649</v>
      </c>
      <c r="Q200" s="9" t="s">
        <v>4650</v>
      </c>
      <c r="R200" s="9" t="s">
        <v>4651</v>
      </c>
      <c r="S200" s="9" t="s">
        <v>4652</v>
      </c>
      <c r="T200" s="8" t="s">
        <v>392</v>
      </c>
      <c r="U200" s="9" t="s">
        <v>4642</v>
      </c>
      <c r="V200" s="9" t="s">
        <v>159</v>
      </c>
    </row>
    <row r="201" spans="1:22" ht="15.75" customHeight="1" x14ac:dyDescent="0.2">
      <c r="A201" s="9" t="s">
        <v>4653</v>
      </c>
      <c r="B201" s="9" t="s">
        <v>4654</v>
      </c>
      <c r="C201" s="9" t="s">
        <v>4655</v>
      </c>
      <c r="D201" s="9" t="s">
        <v>4656</v>
      </c>
      <c r="E201" s="9" t="s">
        <v>4657</v>
      </c>
      <c r="F201" s="9" t="s">
        <v>4658</v>
      </c>
      <c r="G201" s="9" t="s">
        <v>4659</v>
      </c>
      <c r="H201" s="9" t="s">
        <v>4660</v>
      </c>
      <c r="I201" s="9" t="s">
        <v>4661</v>
      </c>
      <c r="J201" s="9" t="s">
        <v>4662</v>
      </c>
      <c r="K201" s="9" t="s">
        <v>4663</v>
      </c>
      <c r="L201" s="9" t="s">
        <v>4664</v>
      </c>
      <c r="M201" s="9" t="s">
        <v>4665</v>
      </c>
      <c r="N201" s="9" t="s">
        <v>4666</v>
      </c>
      <c r="O201" s="9" t="s">
        <v>4667</v>
      </c>
      <c r="P201" s="9" t="s">
        <v>4668</v>
      </c>
      <c r="Q201" s="9" t="s">
        <v>4669</v>
      </c>
      <c r="R201" s="9" t="s">
        <v>4670</v>
      </c>
      <c r="S201" s="9" t="s">
        <v>4671</v>
      </c>
      <c r="T201" s="8" t="s">
        <v>282</v>
      </c>
      <c r="U201" s="9" t="s">
        <v>4662</v>
      </c>
      <c r="V201" s="9" t="s">
        <v>53</v>
      </c>
    </row>
    <row r="202" spans="1:22" ht="15.75" customHeight="1" x14ac:dyDescent="0.2">
      <c r="A202" s="9" t="s">
        <v>4672</v>
      </c>
      <c r="B202" s="9" t="s">
        <v>4673</v>
      </c>
      <c r="C202" s="9" t="s">
        <v>4674</v>
      </c>
      <c r="D202" s="9" t="s">
        <v>4675</v>
      </c>
      <c r="E202" s="9" t="s">
        <v>4676</v>
      </c>
      <c r="F202" s="9" t="s">
        <v>4677</v>
      </c>
      <c r="G202" s="9" t="s">
        <v>4678</v>
      </c>
      <c r="H202" s="9" t="s">
        <v>4679</v>
      </c>
      <c r="I202" s="9" t="s">
        <v>4680</v>
      </c>
      <c r="J202" s="9" t="s">
        <v>4681</v>
      </c>
      <c r="K202" s="9" t="s">
        <v>4682</v>
      </c>
      <c r="L202" s="9" t="s">
        <v>4683</v>
      </c>
      <c r="M202" s="9" t="s">
        <v>4684</v>
      </c>
      <c r="N202" s="9" t="s">
        <v>4685</v>
      </c>
      <c r="O202" s="9" t="s">
        <v>4686</v>
      </c>
      <c r="P202" s="9" t="s">
        <v>4687</v>
      </c>
      <c r="Q202" s="9" t="s">
        <v>4688</v>
      </c>
      <c r="R202" s="9" t="s">
        <v>4689</v>
      </c>
      <c r="S202" s="9" t="s">
        <v>4690</v>
      </c>
      <c r="T202" s="8" t="s">
        <v>854</v>
      </c>
      <c r="U202" s="9" t="s">
        <v>4674</v>
      </c>
      <c r="V202" s="9" t="s">
        <v>59</v>
      </c>
    </row>
    <row r="203" spans="1:22" ht="15.75" customHeight="1" x14ac:dyDescent="0.2">
      <c r="A203" s="9" t="s">
        <v>4691</v>
      </c>
      <c r="B203" s="9" t="s">
        <v>4692</v>
      </c>
      <c r="C203" s="9" t="s">
        <v>4693</v>
      </c>
      <c r="D203" s="9" t="s">
        <v>4694</v>
      </c>
      <c r="E203" s="9" t="s">
        <v>4695</v>
      </c>
      <c r="F203" s="9" t="s">
        <v>4696</v>
      </c>
      <c r="G203" s="9" t="s">
        <v>4697</v>
      </c>
      <c r="H203" s="9" t="s">
        <v>4698</v>
      </c>
      <c r="I203" s="9" t="s">
        <v>4699</v>
      </c>
      <c r="J203" s="9" t="s">
        <v>4700</v>
      </c>
      <c r="K203" s="9" t="s">
        <v>4701</v>
      </c>
      <c r="L203" s="9" t="s">
        <v>4702</v>
      </c>
      <c r="M203" s="9" t="s">
        <v>4703</v>
      </c>
      <c r="N203" s="9" t="s">
        <v>4704</v>
      </c>
      <c r="O203" s="9" t="s">
        <v>4705</v>
      </c>
      <c r="P203" s="9" t="s">
        <v>4706</v>
      </c>
      <c r="Q203" s="9" t="s">
        <v>4707</v>
      </c>
      <c r="R203" s="9" t="s">
        <v>4708</v>
      </c>
      <c r="S203" s="9" t="s">
        <v>4709</v>
      </c>
      <c r="T203" s="8" t="s">
        <v>286</v>
      </c>
      <c r="U203" s="9" t="s">
        <v>4701</v>
      </c>
      <c r="V203" s="9" t="s">
        <v>36</v>
      </c>
    </row>
    <row r="204" spans="1:22" ht="15.75" customHeight="1" x14ac:dyDescent="0.2">
      <c r="A204" s="9" t="s">
        <v>4710</v>
      </c>
      <c r="B204" s="9" t="s">
        <v>4711</v>
      </c>
      <c r="C204" s="9" t="s">
        <v>4712</v>
      </c>
      <c r="D204" s="9" t="s">
        <v>4713</v>
      </c>
      <c r="E204" s="9" t="s">
        <v>4714</v>
      </c>
      <c r="F204" s="9" t="s">
        <v>4715</v>
      </c>
      <c r="G204" s="9" t="s">
        <v>4716</v>
      </c>
      <c r="H204" s="9" t="s">
        <v>4717</v>
      </c>
      <c r="I204" s="9" t="s">
        <v>4718</v>
      </c>
      <c r="J204" s="9" t="s">
        <v>4719</v>
      </c>
      <c r="K204" s="9" t="s">
        <v>4720</v>
      </c>
      <c r="L204" s="9" t="s">
        <v>4721</v>
      </c>
      <c r="M204" s="9" t="s">
        <v>4722</v>
      </c>
      <c r="N204" s="9" t="s">
        <v>4723</v>
      </c>
      <c r="O204" s="9" t="s">
        <v>4724</v>
      </c>
      <c r="P204" s="9" t="s">
        <v>4725</v>
      </c>
      <c r="Q204" s="9" t="s">
        <v>4726</v>
      </c>
      <c r="R204" s="9" t="s">
        <v>4727</v>
      </c>
      <c r="S204" s="9" t="s">
        <v>4728</v>
      </c>
      <c r="T204" s="8" t="s">
        <v>290</v>
      </c>
      <c r="U204" s="9" t="s">
        <v>4720</v>
      </c>
      <c r="V204" s="9" t="s">
        <v>36</v>
      </c>
    </row>
    <row r="205" spans="1:22" ht="15.75" customHeight="1" x14ac:dyDescent="0.2">
      <c r="A205" s="9" t="s">
        <v>4729</v>
      </c>
      <c r="B205" s="9" t="s">
        <v>4730</v>
      </c>
      <c r="C205" s="9" t="s">
        <v>4731</v>
      </c>
      <c r="D205" s="9" t="s">
        <v>4732</v>
      </c>
      <c r="E205" s="9" t="s">
        <v>4733</v>
      </c>
      <c r="F205" s="9" t="s">
        <v>4734</v>
      </c>
      <c r="G205" s="9" t="s">
        <v>4735</v>
      </c>
      <c r="H205" s="9" t="s">
        <v>4736</v>
      </c>
      <c r="I205" s="9" t="s">
        <v>4737</v>
      </c>
      <c r="J205" s="9" t="s">
        <v>4738</v>
      </c>
      <c r="K205" s="9" t="s">
        <v>4739</v>
      </c>
      <c r="L205" s="9" t="s">
        <v>4740</v>
      </c>
      <c r="M205" s="9" t="s">
        <v>4741</v>
      </c>
      <c r="N205" s="9" t="s">
        <v>4742</v>
      </c>
      <c r="O205" s="9" t="s">
        <v>4743</v>
      </c>
      <c r="P205" s="9" t="s">
        <v>4744</v>
      </c>
      <c r="Q205" s="9" t="s">
        <v>4745</v>
      </c>
      <c r="R205" s="9" t="s">
        <v>4746</v>
      </c>
      <c r="S205" s="9" t="s">
        <v>4747</v>
      </c>
      <c r="T205" s="8" t="s">
        <v>123</v>
      </c>
      <c r="U205" s="9" t="s">
        <v>4743</v>
      </c>
      <c r="V205" s="9" t="s">
        <v>64</v>
      </c>
    </row>
    <row r="206" spans="1:22" ht="15.75" customHeight="1" x14ac:dyDescent="0.2">
      <c r="A206" s="9" t="s">
        <v>4748</v>
      </c>
      <c r="B206" s="9" t="s">
        <v>4749</v>
      </c>
      <c r="C206" s="9" t="s">
        <v>4750</v>
      </c>
      <c r="D206" s="9" t="s">
        <v>4751</v>
      </c>
      <c r="E206" s="9" t="s">
        <v>4752</v>
      </c>
      <c r="F206" s="9" t="s">
        <v>4753</v>
      </c>
      <c r="G206" s="9" t="s">
        <v>4754</v>
      </c>
      <c r="H206" s="9" t="s">
        <v>4755</v>
      </c>
      <c r="I206" s="9" t="s">
        <v>4756</v>
      </c>
      <c r="J206" s="9" t="s">
        <v>4757</v>
      </c>
      <c r="K206" s="9" t="s">
        <v>4758</v>
      </c>
      <c r="L206" s="9" t="s">
        <v>4759</v>
      </c>
      <c r="M206" s="9" t="s">
        <v>4760</v>
      </c>
      <c r="N206" s="9" t="s">
        <v>4761</v>
      </c>
      <c r="O206" s="9" t="s">
        <v>4762</v>
      </c>
      <c r="P206" s="9" t="s">
        <v>4763</v>
      </c>
      <c r="Q206" s="9" t="s">
        <v>4764</v>
      </c>
      <c r="R206" s="9" t="s">
        <v>4765</v>
      </c>
      <c r="S206" s="9" t="s">
        <v>4766</v>
      </c>
      <c r="T206" s="8" t="s">
        <v>293</v>
      </c>
      <c r="U206" s="9" t="s">
        <v>4758</v>
      </c>
      <c r="V206" s="9" t="s">
        <v>36</v>
      </c>
    </row>
    <row r="207" spans="1:22" ht="15.75" customHeight="1" x14ac:dyDescent="0.2">
      <c r="A207" s="9" t="s">
        <v>4767</v>
      </c>
      <c r="B207" s="9" t="s">
        <v>4768</v>
      </c>
      <c r="C207" s="9" t="s">
        <v>4769</v>
      </c>
      <c r="D207" s="9" t="s">
        <v>4770</v>
      </c>
      <c r="E207" s="9" t="s">
        <v>4771</v>
      </c>
      <c r="F207" s="9" t="s">
        <v>4772</v>
      </c>
      <c r="G207" s="9" t="s">
        <v>4773</v>
      </c>
      <c r="H207" s="9" t="s">
        <v>4774</v>
      </c>
      <c r="I207" s="9" t="s">
        <v>4775</v>
      </c>
      <c r="J207" s="9" t="s">
        <v>4776</v>
      </c>
      <c r="K207" s="9" t="s">
        <v>4777</v>
      </c>
      <c r="L207" s="9" t="s">
        <v>4778</v>
      </c>
      <c r="M207" s="9" t="s">
        <v>4779</v>
      </c>
      <c r="N207" s="9" t="s">
        <v>4780</v>
      </c>
      <c r="O207" s="9" t="s">
        <v>4781</v>
      </c>
      <c r="P207" s="9" t="s">
        <v>4782</v>
      </c>
      <c r="Q207" s="9" t="s">
        <v>4783</v>
      </c>
      <c r="R207" s="9" t="s">
        <v>4784</v>
      </c>
      <c r="S207" s="9" t="s">
        <v>4785</v>
      </c>
      <c r="T207" s="8" t="s">
        <v>796</v>
      </c>
      <c r="U207" s="9" t="s">
        <v>4779</v>
      </c>
      <c r="V207" s="9" t="s">
        <v>26</v>
      </c>
    </row>
    <row r="208" spans="1:22" ht="15.75" customHeight="1" x14ac:dyDescent="0.2">
      <c r="A208" s="9" t="s">
        <v>4786</v>
      </c>
      <c r="B208" s="9" t="s">
        <v>4787</v>
      </c>
      <c r="C208" s="9" t="s">
        <v>4788</v>
      </c>
      <c r="D208" s="9" t="s">
        <v>4789</v>
      </c>
      <c r="E208" s="9" t="s">
        <v>4790</v>
      </c>
      <c r="F208" s="9" t="s">
        <v>4791</v>
      </c>
      <c r="G208" s="9" t="s">
        <v>4792</v>
      </c>
      <c r="H208" s="9" t="s">
        <v>4793</v>
      </c>
      <c r="I208" s="9" t="s">
        <v>4794</v>
      </c>
      <c r="J208" s="9" t="s">
        <v>4795</v>
      </c>
      <c r="K208" s="9" t="s">
        <v>4796</v>
      </c>
      <c r="L208" s="9" t="s">
        <v>4797</v>
      </c>
      <c r="M208" s="9" t="s">
        <v>4798</v>
      </c>
      <c r="N208" s="9" t="s">
        <v>4799</v>
      </c>
      <c r="O208" s="9" t="s">
        <v>4800</v>
      </c>
      <c r="P208" s="9" t="s">
        <v>4801</v>
      </c>
      <c r="Q208" s="9" t="s">
        <v>4802</v>
      </c>
      <c r="R208" s="9" t="s">
        <v>4803</v>
      </c>
      <c r="S208" s="9" t="s">
        <v>4804</v>
      </c>
      <c r="T208" s="8" t="s">
        <v>798</v>
      </c>
      <c r="U208" s="9" t="s">
        <v>4793</v>
      </c>
      <c r="V208" s="9" t="s">
        <v>112</v>
      </c>
    </row>
    <row r="209" spans="1:22" ht="15.75" customHeight="1" x14ac:dyDescent="0.2">
      <c r="A209" s="9" t="s">
        <v>4805</v>
      </c>
      <c r="B209" s="9" t="s">
        <v>4806</v>
      </c>
      <c r="C209" s="9" t="s">
        <v>4807</v>
      </c>
      <c r="D209" s="9" t="s">
        <v>4808</v>
      </c>
      <c r="E209" s="9" t="s">
        <v>4809</v>
      </c>
      <c r="F209" s="9" t="s">
        <v>4810</v>
      </c>
      <c r="G209" s="9" t="s">
        <v>4811</v>
      </c>
      <c r="H209" s="9" t="s">
        <v>4812</v>
      </c>
      <c r="I209" s="9" t="s">
        <v>4813</v>
      </c>
      <c r="J209" s="9" t="s">
        <v>4814</v>
      </c>
      <c r="K209" s="9" t="s">
        <v>4815</v>
      </c>
      <c r="L209" s="9" t="s">
        <v>4816</v>
      </c>
      <c r="M209" s="9" t="s">
        <v>4817</v>
      </c>
      <c r="N209" s="9" t="s">
        <v>4818</v>
      </c>
      <c r="O209" s="9" t="s">
        <v>4819</v>
      </c>
      <c r="P209" s="9" t="s">
        <v>4820</v>
      </c>
      <c r="Q209" s="9" t="s">
        <v>4821</v>
      </c>
      <c r="R209" s="9" t="s">
        <v>4822</v>
      </c>
      <c r="S209" s="9" t="s">
        <v>4823</v>
      </c>
      <c r="T209" s="8" t="s">
        <v>453</v>
      </c>
      <c r="U209" s="9" t="s">
        <v>4810</v>
      </c>
      <c r="V209" s="9" t="s">
        <v>218</v>
      </c>
    </row>
    <row r="210" spans="1:22" ht="15.75" customHeight="1" x14ac:dyDescent="0.2">
      <c r="A210" s="9" t="s">
        <v>4824</v>
      </c>
      <c r="B210" s="9" t="s">
        <v>4825</v>
      </c>
      <c r="C210" s="9" t="s">
        <v>4826</v>
      </c>
      <c r="D210" s="9" t="s">
        <v>4827</v>
      </c>
      <c r="E210" s="9" t="s">
        <v>4828</v>
      </c>
      <c r="F210" s="9" t="s">
        <v>4829</v>
      </c>
      <c r="G210" s="9" t="s">
        <v>4830</v>
      </c>
      <c r="H210" s="9" t="s">
        <v>4831</v>
      </c>
      <c r="I210" s="9" t="s">
        <v>4832</v>
      </c>
      <c r="J210" s="9" t="s">
        <v>4833</v>
      </c>
      <c r="K210" s="9" t="s">
        <v>4834</v>
      </c>
      <c r="L210" s="9" t="s">
        <v>4835</v>
      </c>
      <c r="M210" s="9" t="s">
        <v>4836</v>
      </c>
      <c r="N210" s="9" t="s">
        <v>4837</v>
      </c>
      <c r="O210" s="9" t="s">
        <v>4838</v>
      </c>
      <c r="P210" s="9" t="s">
        <v>4839</v>
      </c>
      <c r="Q210" s="9" t="s">
        <v>4840</v>
      </c>
      <c r="R210" s="9" t="s">
        <v>4841</v>
      </c>
      <c r="S210" s="9" t="s">
        <v>4842</v>
      </c>
      <c r="T210" s="8" t="s">
        <v>372</v>
      </c>
      <c r="U210" s="9" t="s">
        <v>4827</v>
      </c>
      <c r="V210" s="9" t="s">
        <v>45</v>
      </c>
    </row>
    <row r="211" spans="1:22" ht="15.75" customHeight="1" x14ac:dyDescent="0.2">
      <c r="A211" s="9" t="s">
        <v>4843</v>
      </c>
      <c r="B211" s="9" t="s">
        <v>4844</v>
      </c>
      <c r="C211" s="9" t="s">
        <v>4845</v>
      </c>
      <c r="D211" s="9" t="s">
        <v>4846</v>
      </c>
      <c r="E211" s="9" t="s">
        <v>4847</v>
      </c>
      <c r="F211" s="9" t="s">
        <v>4848</v>
      </c>
      <c r="G211" s="9" t="s">
        <v>4849</v>
      </c>
      <c r="H211" s="9" t="s">
        <v>4850</v>
      </c>
      <c r="I211" s="9" t="s">
        <v>4851</v>
      </c>
      <c r="J211" s="9" t="s">
        <v>4852</v>
      </c>
      <c r="K211" s="9" t="s">
        <v>4853</v>
      </c>
      <c r="L211" s="9" t="s">
        <v>4854</v>
      </c>
      <c r="M211" s="9" t="s">
        <v>4855</v>
      </c>
      <c r="N211" s="9" t="s">
        <v>4856</v>
      </c>
      <c r="O211" s="9" t="s">
        <v>4857</v>
      </c>
      <c r="P211" s="9" t="s">
        <v>4858</v>
      </c>
      <c r="Q211" s="9" t="s">
        <v>4859</v>
      </c>
      <c r="R211" s="9" t="s">
        <v>2656</v>
      </c>
      <c r="S211" s="9" t="s">
        <v>4860</v>
      </c>
      <c r="T211" s="8" t="s">
        <v>803</v>
      </c>
      <c r="U211" s="9" t="s">
        <v>2656</v>
      </c>
      <c r="V211" s="9" t="s">
        <v>31</v>
      </c>
    </row>
    <row r="212" spans="1:22" ht="15.75" customHeight="1" x14ac:dyDescent="0.2">
      <c r="A212" s="9" t="s">
        <v>4861</v>
      </c>
      <c r="B212" s="9" t="s">
        <v>4862</v>
      </c>
      <c r="C212" s="9" t="s">
        <v>4863</v>
      </c>
      <c r="D212" s="9" t="s">
        <v>4864</v>
      </c>
      <c r="E212" s="9" t="s">
        <v>4865</v>
      </c>
      <c r="F212" s="9" t="s">
        <v>4866</v>
      </c>
      <c r="G212" s="9" t="s">
        <v>4867</v>
      </c>
      <c r="H212" s="9" t="s">
        <v>4868</v>
      </c>
      <c r="I212" s="9" t="s">
        <v>4869</v>
      </c>
      <c r="J212" s="9" t="s">
        <v>4870</v>
      </c>
      <c r="K212" s="9" t="s">
        <v>4871</v>
      </c>
      <c r="L212" s="9" t="s">
        <v>4872</v>
      </c>
      <c r="M212" s="9" t="s">
        <v>4873</v>
      </c>
      <c r="N212" s="9" t="s">
        <v>4874</v>
      </c>
      <c r="O212" s="9" t="s">
        <v>4875</v>
      </c>
      <c r="P212" s="9" t="s">
        <v>4876</v>
      </c>
      <c r="Q212" s="9" t="s">
        <v>4877</v>
      </c>
      <c r="R212" s="9" t="s">
        <v>4878</v>
      </c>
      <c r="S212" s="9" t="s">
        <v>4879</v>
      </c>
      <c r="T212" s="8" t="s">
        <v>806</v>
      </c>
      <c r="U212" s="9" t="s">
        <v>4878</v>
      </c>
      <c r="V212" s="9" t="s">
        <v>31</v>
      </c>
    </row>
    <row r="213" spans="1:22" ht="15.75" customHeight="1" x14ac:dyDescent="0.2">
      <c r="A213" s="9" t="s">
        <v>4880</v>
      </c>
      <c r="B213" s="9" t="s">
        <v>4881</v>
      </c>
      <c r="C213" s="9" t="s">
        <v>4882</v>
      </c>
      <c r="D213" s="9" t="s">
        <v>4883</v>
      </c>
      <c r="E213" s="9" t="s">
        <v>4884</v>
      </c>
      <c r="F213" s="9" t="s">
        <v>4885</v>
      </c>
      <c r="G213" s="9" t="s">
        <v>4886</v>
      </c>
      <c r="H213" s="9" t="s">
        <v>4887</v>
      </c>
      <c r="I213" s="9" t="s">
        <v>4888</v>
      </c>
      <c r="J213" s="9" t="s">
        <v>4889</v>
      </c>
      <c r="K213" s="9" t="s">
        <v>4890</v>
      </c>
      <c r="L213" s="9" t="s">
        <v>4891</v>
      </c>
      <c r="M213" s="9" t="s">
        <v>4892</v>
      </c>
      <c r="N213" s="9" t="s">
        <v>4893</v>
      </c>
      <c r="O213" s="9" t="s">
        <v>4894</v>
      </c>
      <c r="P213" s="9" t="s">
        <v>4895</v>
      </c>
      <c r="Q213" s="9" t="s">
        <v>4896</v>
      </c>
      <c r="R213" s="9" t="s">
        <v>4897</v>
      </c>
      <c r="S213" s="9" t="s">
        <v>4898</v>
      </c>
      <c r="T213" s="8" t="s">
        <v>810</v>
      </c>
      <c r="U213" s="9" t="s">
        <v>4882</v>
      </c>
      <c r="V213" s="9" t="s">
        <v>59</v>
      </c>
    </row>
    <row r="214" spans="1:22" ht="15.75" customHeight="1" x14ac:dyDescent="0.2">
      <c r="A214" s="9" t="s">
        <v>4899</v>
      </c>
      <c r="B214" s="9" t="s">
        <v>4900</v>
      </c>
      <c r="C214" s="9" t="s">
        <v>4901</v>
      </c>
      <c r="D214" s="9" t="s">
        <v>4902</v>
      </c>
      <c r="E214" s="9" t="s">
        <v>4903</v>
      </c>
      <c r="F214" s="9" t="s">
        <v>4904</v>
      </c>
      <c r="G214" s="9" t="s">
        <v>4905</v>
      </c>
      <c r="H214" s="9" t="s">
        <v>4906</v>
      </c>
      <c r="I214" s="9" t="s">
        <v>4907</v>
      </c>
      <c r="J214" s="9" t="s">
        <v>4908</v>
      </c>
      <c r="K214" s="9" t="s">
        <v>4909</v>
      </c>
      <c r="L214" s="9" t="s">
        <v>4910</v>
      </c>
      <c r="M214" s="9" t="s">
        <v>4911</v>
      </c>
      <c r="N214" s="9" t="s">
        <v>4912</v>
      </c>
      <c r="O214" s="9" t="s">
        <v>4913</v>
      </c>
      <c r="P214" s="9" t="s">
        <v>4914</v>
      </c>
      <c r="Q214" s="9" t="s">
        <v>4915</v>
      </c>
      <c r="R214" s="9" t="s">
        <v>4916</v>
      </c>
      <c r="S214" s="9" t="s">
        <v>4917</v>
      </c>
      <c r="T214" s="8" t="s">
        <v>813</v>
      </c>
      <c r="U214" s="9" t="s">
        <v>4910</v>
      </c>
      <c r="V214" s="9" t="s">
        <v>74</v>
      </c>
    </row>
    <row r="215" spans="1:22" ht="15.75" customHeight="1" x14ac:dyDescent="0.2">
      <c r="A215" s="9" t="s">
        <v>4918</v>
      </c>
      <c r="B215" s="9" t="s">
        <v>4919</v>
      </c>
      <c r="C215" s="9" t="s">
        <v>4920</v>
      </c>
      <c r="D215" s="9" t="s">
        <v>4921</v>
      </c>
      <c r="E215" s="9" t="s">
        <v>4922</v>
      </c>
      <c r="F215" s="9" t="s">
        <v>4923</v>
      </c>
      <c r="G215" s="9" t="s">
        <v>4924</v>
      </c>
      <c r="H215" s="9" t="s">
        <v>4925</v>
      </c>
      <c r="I215" s="9" t="s">
        <v>4926</v>
      </c>
      <c r="J215" s="9" t="s">
        <v>4927</v>
      </c>
      <c r="K215" s="9" t="s">
        <v>4928</v>
      </c>
      <c r="L215" s="9" t="s">
        <v>4929</v>
      </c>
      <c r="M215" s="9" t="s">
        <v>4930</v>
      </c>
      <c r="N215" s="9" t="s">
        <v>4931</v>
      </c>
      <c r="O215" s="9" t="s">
        <v>4932</v>
      </c>
      <c r="P215" s="9" t="s">
        <v>4933</v>
      </c>
      <c r="Q215" s="9" t="s">
        <v>4934</v>
      </c>
      <c r="R215" s="9" t="s">
        <v>4935</v>
      </c>
      <c r="S215" s="9" t="s">
        <v>4936</v>
      </c>
      <c r="T215" s="8" t="s">
        <v>816</v>
      </c>
      <c r="U215" s="9" t="s">
        <v>4936</v>
      </c>
      <c r="V215" s="9" t="s">
        <v>54</v>
      </c>
    </row>
    <row r="216" spans="1:22" ht="15.75" customHeight="1" x14ac:dyDescent="0.2">
      <c r="A216" s="9" t="s">
        <v>4937</v>
      </c>
      <c r="B216" s="9" t="s">
        <v>4938</v>
      </c>
      <c r="C216" s="9" t="s">
        <v>4939</v>
      </c>
      <c r="D216" s="9" t="s">
        <v>4940</v>
      </c>
      <c r="E216" s="9" t="s">
        <v>4941</v>
      </c>
      <c r="F216" s="9" t="s">
        <v>4942</v>
      </c>
      <c r="G216" s="9" t="s">
        <v>4943</v>
      </c>
      <c r="H216" s="9" t="s">
        <v>4944</v>
      </c>
      <c r="I216" s="9" t="s">
        <v>4945</v>
      </c>
      <c r="J216" s="9" t="s">
        <v>4946</v>
      </c>
      <c r="K216" s="9" t="s">
        <v>4947</v>
      </c>
      <c r="L216" s="9" t="s">
        <v>4948</v>
      </c>
      <c r="M216" s="9" t="s">
        <v>4949</v>
      </c>
      <c r="N216" s="9" t="s">
        <v>4950</v>
      </c>
      <c r="O216" s="9" t="s">
        <v>4951</v>
      </c>
      <c r="P216" s="9" t="s">
        <v>4952</v>
      </c>
      <c r="Q216" s="9" t="s">
        <v>4953</v>
      </c>
      <c r="R216" s="9" t="s">
        <v>4954</v>
      </c>
      <c r="S216" s="9" t="s">
        <v>4955</v>
      </c>
      <c r="T216" s="8" t="s">
        <v>819</v>
      </c>
      <c r="U216" s="9" t="s">
        <v>4941</v>
      </c>
      <c r="V216" s="9" t="s">
        <v>75</v>
      </c>
    </row>
    <row r="217" spans="1:22" ht="15.75" customHeight="1" x14ac:dyDescent="0.2">
      <c r="A217" s="9" t="s">
        <v>4956</v>
      </c>
      <c r="B217" s="9" t="s">
        <v>4957</v>
      </c>
      <c r="C217" s="9" t="s">
        <v>4958</v>
      </c>
      <c r="D217" s="9" t="s">
        <v>4959</v>
      </c>
      <c r="E217" s="9" t="s">
        <v>4960</v>
      </c>
      <c r="F217" s="9" t="s">
        <v>4961</v>
      </c>
      <c r="G217" s="9" t="s">
        <v>4962</v>
      </c>
      <c r="H217" s="9" t="s">
        <v>4963</v>
      </c>
      <c r="I217" s="9" t="s">
        <v>4964</v>
      </c>
      <c r="J217" s="9" t="s">
        <v>4965</v>
      </c>
      <c r="K217" s="9" t="s">
        <v>4966</v>
      </c>
      <c r="L217" s="9" t="s">
        <v>4967</v>
      </c>
      <c r="M217" s="9" t="s">
        <v>4968</v>
      </c>
      <c r="N217" s="9" t="s">
        <v>4969</v>
      </c>
      <c r="O217" s="9" t="s">
        <v>4970</v>
      </c>
      <c r="P217" s="9" t="s">
        <v>4971</v>
      </c>
      <c r="Q217" s="9" t="s">
        <v>4972</v>
      </c>
      <c r="R217" s="9" t="s">
        <v>4973</v>
      </c>
      <c r="S217" s="9" t="s">
        <v>4974</v>
      </c>
      <c r="T217" s="8" t="s">
        <v>297</v>
      </c>
      <c r="U217" s="9" t="s">
        <v>4959</v>
      </c>
      <c r="V217" s="9" t="s">
        <v>45</v>
      </c>
    </row>
    <row r="218" spans="1:22" ht="15.75" customHeight="1" x14ac:dyDescent="0.2">
      <c r="A218" s="9" t="s">
        <v>4975</v>
      </c>
      <c r="B218" s="9" t="s">
        <v>4976</v>
      </c>
      <c r="C218" s="9" t="s">
        <v>4977</v>
      </c>
      <c r="D218" s="9" t="s">
        <v>4978</v>
      </c>
      <c r="E218" s="9" t="s">
        <v>4979</v>
      </c>
      <c r="F218" s="9" t="s">
        <v>4980</v>
      </c>
      <c r="G218" s="9" t="s">
        <v>4981</v>
      </c>
      <c r="H218" s="9" t="s">
        <v>4982</v>
      </c>
      <c r="I218" s="9" t="s">
        <v>4983</v>
      </c>
      <c r="J218" s="9" t="s">
        <v>4984</v>
      </c>
      <c r="K218" s="9" t="s">
        <v>4985</v>
      </c>
      <c r="L218" s="9" t="s">
        <v>4986</v>
      </c>
      <c r="M218" s="9" t="s">
        <v>4987</v>
      </c>
      <c r="N218" s="9" t="s">
        <v>4988</v>
      </c>
      <c r="O218" s="9" t="s">
        <v>4989</v>
      </c>
      <c r="P218" s="9" t="s">
        <v>4990</v>
      </c>
      <c r="Q218" s="9" t="s">
        <v>4991</v>
      </c>
      <c r="R218" s="9" t="s">
        <v>4992</v>
      </c>
      <c r="S218" s="9" t="s">
        <v>4993</v>
      </c>
      <c r="T218" s="8" t="s">
        <v>440</v>
      </c>
      <c r="U218" s="9" t="s">
        <v>4984</v>
      </c>
      <c r="V218" s="9" t="s">
        <v>53</v>
      </c>
    </row>
    <row r="219" spans="1:22" ht="15.75" customHeight="1" x14ac:dyDescent="0.2">
      <c r="A219" s="9" t="s">
        <v>4994</v>
      </c>
      <c r="B219" s="9" t="s">
        <v>4995</v>
      </c>
      <c r="C219" s="9" t="s">
        <v>4996</v>
      </c>
      <c r="D219" s="9" t="s">
        <v>4997</v>
      </c>
      <c r="E219" s="9" t="s">
        <v>4998</v>
      </c>
      <c r="F219" s="9" t="s">
        <v>4999</v>
      </c>
      <c r="G219" s="9" t="s">
        <v>5000</v>
      </c>
      <c r="H219" s="9" t="s">
        <v>5001</v>
      </c>
      <c r="I219" s="9" t="s">
        <v>5002</v>
      </c>
      <c r="J219" s="9" t="s">
        <v>5003</v>
      </c>
      <c r="K219" s="9" t="s">
        <v>5004</v>
      </c>
      <c r="L219" s="9" t="s">
        <v>5005</v>
      </c>
      <c r="M219" s="9" t="s">
        <v>5006</v>
      </c>
      <c r="N219" s="9" t="s">
        <v>5007</v>
      </c>
      <c r="O219" s="9" t="s">
        <v>5008</v>
      </c>
      <c r="P219" s="9" t="s">
        <v>5009</v>
      </c>
      <c r="Q219" s="9" t="s">
        <v>5010</v>
      </c>
      <c r="R219" s="9" t="s">
        <v>5011</v>
      </c>
      <c r="S219" s="9" t="s">
        <v>5012</v>
      </c>
      <c r="T219" s="8" t="s">
        <v>376</v>
      </c>
      <c r="U219" s="9" t="s">
        <v>4996</v>
      </c>
      <c r="V219" s="9" t="s">
        <v>59</v>
      </c>
    </row>
    <row r="220" spans="1:22" ht="15.75" customHeight="1" x14ac:dyDescent="0.2">
      <c r="A220" s="9" t="s">
        <v>5013</v>
      </c>
      <c r="B220" s="9" t="s">
        <v>5014</v>
      </c>
      <c r="C220" s="9" t="s">
        <v>5015</v>
      </c>
      <c r="D220" s="9" t="s">
        <v>5016</v>
      </c>
      <c r="E220" s="9" t="s">
        <v>5017</v>
      </c>
      <c r="F220" s="9" t="s">
        <v>5018</v>
      </c>
      <c r="G220" s="9" t="s">
        <v>5019</v>
      </c>
      <c r="H220" s="9" t="s">
        <v>5020</v>
      </c>
      <c r="I220" s="9" t="s">
        <v>5021</v>
      </c>
      <c r="J220" s="9" t="s">
        <v>5022</v>
      </c>
      <c r="K220" s="9" t="s">
        <v>5023</v>
      </c>
      <c r="L220" s="9" t="s">
        <v>5024</v>
      </c>
      <c r="M220" s="9" t="s">
        <v>5025</v>
      </c>
      <c r="N220" s="9" t="s">
        <v>5026</v>
      </c>
      <c r="O220" s="9" t="s">
        <v>5027</v>
      </c>
      <c r="P220" s="9" t="s">
        <v>5028</v>
      </c>
      <c r="Q220" s="9" t="s">
        <v>5029</v>
      </c>
      <c r="R220" s="9" t="s">
        <v>5030</v>
      </c>
      <c r="S220" s="9" t="s">
        <v>5031</v>
      </c>
      <c r="T220" s="8" t="s">
        <v>300</v>
      </c>
      <c r="U220" s="9" t="s">
        <v>5022</v>
      </c>
      <c r="V220" s="9" t="s">
        <v>53</v>
      </c>
    </row>
    <row r="221" spans="1:22" ht="15.75" customHeight="1" x14ac:dyDescent="0.2">
      <c r="A221" s="9" t="s">
        <v>5032</v>
      </c>
      <c r="B221" s="9" t="s">
        <v>5033</v>
      </c>
      <c r="C221" s="9" t="s">
        <v>5034</v>
      </c>
      <c r="D221" s="9" t="s">
        <v>5035</v>
      </c>
      <c r="E221" s="9" t="s">
        <v>5036</v>
      </c>
      <c r="F221" s="9" t="s">
        <v>5037</v>
      </c>
      <c r="G221" s="9" t="s">
        <v>5038</v>
      </c>
      <c r="H221" s="9" t="s">
        <v>5039</v>
      </c>
      <c r="I221" s="9" t="s">
        <v>5040</v>
      </c>
      <c r="J221" s="9" t="s">
        <v>5041</v>
      </c>
      <c r="K221" s="9" t="s">
        <v>5042</v>
      </c>
      <c r="L221" s="9" t="s">
        <v>5043</v>
      </c>
      <c r="M221" s="9" t="s">
        <v>5044</v>
      </c>
      <c r="N221" s="9" t="s">
        <v>5045</v>
      </c>
      <c r="O221" s="9" t="s">
        <v>5046</v>
      </c>
      <c r="P221" s="9" t="s">
        <v>5047</v>
      </c>
      <c r="Q221" s="9" t="s">
        <v>5048</v>
      </c>
      <c r="R221" s="9" t="s">
        <v>5049</v>
      </c>
      <c r="S221" s="9" t="s">
        <v>5050</v>
      </c>
      <c r="T221" s="8" t="s">
        <v>822</v>
      </c>
      <c r="U221" s="9" t="s">
        <v>5036</v>
      </c>
      <c r="V221" s="9" t="s">
        <v>75</v>
      </c>
    </row>
    <row r="222" spans="1:22" ht="15.75" customHeight="1" x14ac:dyDescent="0.2">
      <c r="A222" s="9" t="s">
        <v>5051</v>
      </c>
      <c r="B222" s="9" t="s">
        <v>5052</v>
      </c>
      <c r="C222" s="9" t="s">
        <v>5053</v>
      </c>
      <c r="D222" s="9" t="s">
        <v>5054</v>
      </c>
      <c r="E222" s="9" t="s">
        <v>5055</v>
      </c>
      <c r="F222" s="9" t="s">
        <v>5056</v>
      </c>
      <c r="G222" s="9" t="s">
        <v>5057</v>
      </c>
      <c r="H222" s="9" t="s">
        <v>5058</v>
      </c>
      <c r="I222" s="9" t="s">
        <v>5059</v>
      </c>
      <c r="J222" s="9" t="s">
        <v>5060</v>
      </c>
      <c r="K222" s="9" t="s">
        <v>5061</v>
      </c>
      <c r="L222" s="9" t="s">
        <v>5062</v>
      </c>
      <c r="M222" s="9" t="s">
        <v>5063</v>
      </c>
      <c r="N222" s="9" t="s">
        <v>5064</v>
      </c>
      <c r="O222" s="9" t="s">
        <v>5065</v>
      </c>
      <c r="P222" s="9" t="s">
        <v>5066</v>
      </c>
      <c r="Q222" s="9" t="s">
        <v>5067</v>
      </c>
      <c r="R222" s="9" t="s">
        <v>5068</v>
      </c>
      <c r="S222" s="9" t="s">
        <v>5069</v>
      </c>
      <c r="T222" s="8" t="s">
        <v>400</v>
      </c>
      <c r="U222" s="9" t="s">
        <v>5066</v>
      </c>
      <c r="V222" s="9" t="s">
        <v>113</v>
      </c>
    </row>
    <row r="223" spans="1:22" ht="15.75" customHeight="1" x14ac:dyDescent="0.2">
      <c r="A223" s="9" t="s">
        <v>5070</v>
      </c>
      <c r="B223" s="9" t="s">
        <v>5071</v>
      </c>
      <c r="C223" s="9" t="s">
        <v>5072</v>
      </c>
      <c r="D223" s="9" t="s">
        <v>5073</v>
      </c>
      <c r="E223" s="9" t="s">
        <v>5074</v>
      </c>
      <c r="F223" s="9" t="s">
        <v>5075</v>
      </c>
      <c r="G223" s="9" t="s">
        <v>5076</v>
      </c>
      <c r="H223" s="9" t="s">
        <v>5077</v>
      </c>
      <c r="I223" s="9" t="s">
        <v>5078</v>
      </c>
      <c r="J223" s="9" t="s">
        <v>5079</v>
      </c>
      <c r="K223" s="9" t="s">
        <v>5080</v>
      </c>
      <c r="L223" s="9" t="s">
        <v>5081</v>
      </c>
      <c r="M223" s="9" t="s">
        <v>5082</v>
      </c>
      <c r="N223" s="9" t="s">
        <v>5083</v>
      </c>
      <c r="O223" s="9" t="s">
        <v>5084</v>
      </c>
      <c r="P223" s="9" t="s">
        <v>5085</v>
      </c>
      <c r="Q223" s="9" t="s">
        <v>5086</v>
      </c>
      <c r="R223" s="9" t="s">
        <v>5087</v>
      </c>
      <c r="S223" s="9" t="s">
        <v>5088</v>
      </c>
      <c r="T223" s="8" t="s">
        <v>825</v>
      </c>
      <c r="U223" s="9" t="s">
        <v>5074</v>
      </c>
      <c r="V223" s="9" t="s">
        <v>75</v>
      </c>
    </row>
    <row r="224" spans="1:22" ht="15.75" customHeight="1" x14ac:dyDescent="0.2">
      <c r="A224" s="9" t="s">
        <v>5089</v>
      </c>
      <c r="B224" s="9" t="s">
        <v>5090</v>
      </c>
      <c r="C224" s="9" t="s">
        <v>5091</v>
      </c>
      <c r="D224" s="9" t="s">
        <v>5092</v>
      </c>
      <c r="E224" s="9" t="s">
        <v>5093</v>
      </c>
      <c r="F224" s="9" t="s">
        <v>5094</v>
      </c>
      <c r="G224" s="9" t="s">
        <v>5095</v>
      </c>
      <c r="H224" s="9" t="s">
        <v>5096</v>
      </c>
      <c r="I224" s="9" t="s">
        <v>5097</v>
      </c>
      <c r="J224" s="9" t="s">
        <v>5098</v>
      </c>
      <c r="K224" s="9" t="s">
        <v>5099</v>
      </c>
      <c r="L224" s="9" t="s">
        <v>5100</v>
      </c>
      <c r="M224" s="9" t="s">
        <v>5101</v>
      </c>
      <c r="N224" s="9" t="s">
        <v>5102</v>
      </c>
      <c r="O224" s="9" t="s">
        <v>5103</v>
      </c>
      <c r="P224" s="9" t="s">
        <v>5104</v>
      </c>
      <c r="Q224" s="9" t="s">
        <v>5105</v>
      </c>
      <c r="R224" s="9" t="s">
        <v>5106</v>
      </c>
      <c r="S224" s="9" t="s">
        <v>5107</v>
      </c>
      <c r="T224" s="8" t="s">
        <v>827</v>
      </c>
      <c r="U224" s="9" t="s">
        <v>5106</v>
      </c>
      <c r="V224" s="9" t="s">
        <v>31</v>
      </c>
    </row>
    <row r="225" spans="1:22" ht="15.75" customHeight="1" x14ac:dyDescent="0.2">
      <c r="A225" s="9" t="s">
        <v>5108</v>
      </c>
      <c r="B225" s="9" t="s">
        <v>5109</v>
      </c>
      <c r="C225" s="9" t="s">
        <v>5110</v>
      </c>
      <c r="D225" s="9" t="s">
        <v>5111</v>
      </c>
      <c r="E225" s="9" t="s">
        <v>5112</v>
      </c>
      <c r="F225" s="9" t="s">
        <v>5113</v>
      </c>
      <c r="G225" s="9" t="s">
        <v>5114</v>
      </c>
      <c r="H225" s="9" t="s">
        <v>5115</v>
      </c>
      <c r="I225" s="9" t="s">
        <v>5116</v>
      </c>
      <c r="J225" s="9" t="s">
        <v>5117</v>
      </c>
      <c r="K225" s="9" t="s">
        <v>5118</v>
      </c>
      <c r="L225" s="9" t="s">
        <v>5119</v>
      </c>
      <c r="M225" s="9" t="s">
        <v>5120</v>
      </c>
      <c r="N225" s="9" t="s">
        <v>5121</v>
      </c>
      <c r="O225" s="9" t="s">
        <v>5122</v>
      </c>
      <c r="P225" s="9" t="s">
        <v>5123</v>
      </c>
      <c r="Q225" s="9" t="s">
        <v>5124</v>
      </c>
      <c r="R225" s="9" t="s">
        <v>5125</v>
      </c>
      <c r="S225" s="9" t="s">
        <v>5126</v>
      </c>
      <c r="T225" s="8" t="s">
        <v>126</v>
      </c>
      <c r="U225" s="9" t="s">
        <v>5117</v>
      </c>
      <c r="V225" s="9" t="s">
        <v>53</v>
      </c>
    </row>
    <row r="226" spans="1:22" ht="15.75" customHeight="1" x14ac:dyDescent="0.2">
      <c r="A226" s="9" t="s">
        <v>5127</v>
      </c>
      <c r="B226" s="9" t="s">
        <v>5128</v>
      </c>
      <c r="C226" s="9" t="s">
        <v>5129</v>
      </c>
      <c r="D226" s="9" t="s">
        <v>5130</v>
      </c>
      <c r="E226" s="9" t="s">
        <v>5131</v>
      </c>
      <c r="F226" s="9" t="s">
        <v>5132</v>
      </c>
      <c r="G226" s="9" t="s">
        <v>5133</v>
      </c>
      <c r="H226" s="9" t="s">
        <v>5134</v>
      </c>
      <c r="I226" s="9" t="s">
        <v>5135</v>
      </c>
      <c r="J226" s="9" t="s">
        <v>5136</v>
      </c>
      <c r="K226" s="9" t="s">
        <v>5137</v>
      </c>
      <c r="L226" s="9" t="s">
        <v>5138</v>
      </c>
      <c r="M226" s="9" t="s">
        <v>5139</v>
      </c>
      <c r="N226" s="9" t="s">
        <v>5140</v>
      </c>
      <c r="O226" s="9" t="s">
        <v>5141</v>
      </c>
      <c r="P226" s="9" t="s">
        <v>5142</v>
      </c>
      <c r="Q226" s="9" t="s">
        <v>5143</v>
      </c>
      <c r="R226" s="9" t="s">
        <v>5144</v>
      </c>
      <c r="S226" s="9" t="s">
        <v>5145</v>
      </c>
      <c r="T226" s="8" t="s">
        <v>830</v>
      </c>
      <c r="U226" s="9" t="s">
        <v>5140</v>
      </c>
      <c r="V226" s="9" t="s">
        <v>32</v>
      </c>
    </row>
    <row r="227" spans="1:22" ht="15.75" customHeight="1" x14ac:dyDescent="0.2">
      <c r="A227" s="9" t="s">
        <v>5146</v>
      </c>
      <c r="B227" s="9" t="s">
        <v>5147</v>
      </c>
      <c r="C227" s="9" t="s">
        <v>5148</v>
      </c>
      <c r="D227" s="9" t="s">
        <v>5149</v>
      </c>
      <c r="E227" s="9" t="s">
        <v>5150</v>
      </c>
      <c r="F227" s="9" t="s">
        <v>5151</v>
      </c>
      <c r="G227" s="9" t="s">
        <v>5152</v>
      </c>
      <c r="H227" s="9" t="s">
        <v>5153</v>
      </c>
      <c r="I227" s="9" t="s">
        <v>5154</v>
      </c>
      <c r="J227" s="9" t="s">
        <v>5155</v>
      </c>
      <c r="K227" s="9" t="s">
        <v>5156</v>
      </c>
      <c r="L227" s="9" t="s">
        <v>5157</v>
      </c>
      <c r="M227" s="9" t="s">
        <v>5158</v>
      </c>
      <c r="N227" s="9" t="s">
        <v>5159</v>
      </c>
      <c r="O227" s="9" t="s">
        <v>5160</v>
      </c>
      <c r="P227" s="9" t="s">
        <v>5161</v>
      </c>
      <c r="Q227" s="9" t="s">
        <v>5162</v>
      </c>
      <c r="R227" s="9" t="s">
        <v>5163</v>
      </c>
      <c r="S227" s="9" t="s">
        <v>5164</v>
      </c>
      <c r="T227" s="8" t="s">
        <v>129</v>
      </c>
      <c r="U227" s="9" t="s">
        <v>5163</v>
      </c>
      <c r="V227" s="9" t="s">
        <v>31</v>
      </c>
    </row>
    <row r="228" spans="1:22" ht="15.75" customHeight="1" x14ac:dyDescent="0.2">
      <c r="A228" s="9" t="s">
        <v>5165</v>
      </c>
      <c r="B228" s="9" t="s">
        <v>5166</v>
      </c>
      <c r="C228" s="9" t="s">
        <v>5167</v>
      </c>
      <c r="D228" s="9" t="s">
        <v>5168</v>
      </c>
      <c r="E228" s="9" t="s">
        <v>5169</v>
      </c>
      <c r="F228" s="9" t="s">
        <v>5170</v>
      </c>
      <c r="G228" s="9" t="s">
        <v>5171</v>
      </c>
      <c r="H228" s="9" t="s">
        <v>5172</v>
      </c>
      <c r="I228" s="9" t="s">
        <v>5173</v>
      </c>
      <c r="J228" s="9" t="s">
        <v>5174</v>
      </c>
      <c r="K228" s="9" t="s">
        <v>5175</v>
      </c>
      <c r="L228" s="9" t="s">
        <v>5176</v>
      </c>
      <c r="M228" s="9" t="s">
        <v>5177</v>
      </c>
      <c r="N228" s="9" t="s">
        <v>5178</v>
      </c>
      <c r="O228" s="9" t="s">
        <v>5179</v>
      </c>
      <c r="P228" s="9" t="s">
        <v>5180</v>
      </c>
      <c r="Q228" s="9" t="s">
        <v>5181</v>
      </c>
      <c r="R228" s="9" t="s">
        <v>5182</v>
      </c>
      <c r="S228" s="9" t="s">
        <v>5183</v>
      </c>
      <c r="T228" s="8" t="s">
        <v>133</v>
      </c>
      <c r="U228" s="9" t="s">
        <v>5182</v>
      </c>
      <c r="V228" s="9" t="s">
        <v>31</v>
      </c>
    </row>
    <row r="229" spans="1:22" ht="15.75" customHeight="1" x14ac:dyDescent="0.2">
      <c r="A229" s="9" t="s">
        <v>5184</v>
      </c>
      <c r="B229" s="9" t="s">
        <v>5185</v>
      </c>
      <c r="C229" s="9" t="s">
        <v>5186</v>
      </c>
      <c r="D229" s="9" t="s">
        <v>5187</v>
      </c>
      <c r="E229" s="9" t="s">
        <v>5188</v>
      </c>
      <c r="F229" s="9" t="s">
        <v>5189</v>
      </c>
      <c r="G229" s="9" t="s">
        <v>5190</v>
      </c>
      <c r="H229" s="9" t="s">
        <v>5191</v>
      </c>
      <c r="I229" s="9" t="s">
        <v>5192</v>
      </c>
      <c r="J229" s="9" t="s">
        <v>5193</v>
      </c>
      <c r="K229" s="9" t="s">
        <v>5194</v>
      </c>
      <c r="L229" s="9" t="s">
        <v>5195</v>
      </c>
      <c r="M229" s="9" t="s">
        <v>5196</v>
      </c>
      <c r="N229" s="9" t="s">
        <v>5197</v>
      </c>
      <c r="O229" s="9" t="s">
        <v>5198</v>
      </c>
      <c r="P229" s="9" t="s">
        <v>5199</v>
      </c>
      <c r="Q229" s="9" t="s">
        <v>5200</v>
      </c>
      <c r="R229" s="9" t="s">
        <v>5201</v>
      </c>
      <c r="S229" s="9" t="s">
        <v>5202</v>
      </c>
      <c r="T229" s="8" t="s">
        <v>303</v>
      </c>
      <c r="U229" s="9" t="s">
        <v>5194</v>
      </c>
      <c r="V229" s="9" t="s">
        <v>36</v>
      </c>
    </row>
    <row r="230" spans="1:22" ht="15.75" customHeight="1" x14ac:dyDescent="0.2">
      <c r="A230" s="9" t="s">
        <v>5203</v>
      </c>
      <c r="B230" s="9" t="s">
        <v>5204</v>
      </c>
      <c r="C230" s="9" t="s">
        <v>5205</v>
      </c>
      <c r="D230" s="9" t="s">
        <v>5206</v>
      </c>
      <c r="E230" s="9" t="s">
        <v>5207</v>
      </c>
      <c r="F230" s="9" t="s">
        <v>5208</v>
      </c>
      <c r="G230" s="9" t="s">
        <v>5209</v>
      </c>
      <c r="H230" s="9" t="s">
        <v>5210</v>
      </c>
      <c r="I230" s="9" t="s">
        <v>5211</v>
      </c>
      <c r="J230" s="9" t="s">
        <v>5212</v>
      </c>
      <c r="K230" s="9" t="s">
        <v>5213</v>
      </c>
      <c r="L230" s="9" t="s">
        <v>5214</v>
      </c>
      <c r="M230" s="9" t="s">
        <v>5215</v>
      </c>
      <c r="N230" s="9" t="s">
        <v>5216</v>
      </c>
      <c r="O230" s="9" t="s">
        <v>5217</v>
      </c>
      <c r="P230" s="9" t="s">
        <v>5218</v>
      </c>
      <c r="Q230" s="9" t="s">
        <v>5219</v>
      </c>
      <c r="R230" s="9" t="s">
        <v>5220</v>
      </c>
      <c r="S230" s="9" t="s">
        <v>5221</v>
      </c>
      <c r="T230" s="8" t="s">
        <v>832</v>
      </c>
      <c r="U230" s="9" t="s">
        <v>5213</v>
      </c>
      <c r="V230" s="9" t="s">
        <v>36</v>
      </c>
    </row>
    <row r="231" spans="1:22" ht="15.75" customHeight="1" x14ac:dyDescent="0.2">
      <c r="A231" s="9" t="s">
        <v>5222</v>
      </c>
      <c r="B231" s="9" t="s">
        <v>5223</v>
      </c>
      <c r="C231" s="9" t="s">
        <v>5224</v>
      </c>
      <c r="D231" s="9" t="s">
        <v>5225</v>
      </c>
      <c r="E231" s="9" t="s">
        <v>5226</v>
      </c>
      <c r="F231" s="9" t="s">
        <v>5227</v>
      </c>
      <c r="G231" s="9" t="s">
        <v>5228</v>
      </c>
      <c r="H231" s="9" t="s">
        <v>5229</v>
      </c>
      <c r="I231" s="9" t="s">
        <v>5230</v>
      </c>
      <c r="J231" s="9" t="s">
        <v>5231</v>
      </c>
      <c r="K231" s="9" t="s">
        <v>5232</v>
      </c>
      <c r="L231" s="9" t="s">
        <v>5233</v>
      </c>
      <c r="M231" s="9" t="s">
        <v>5234</v>
      </c>
      <c r="N231" s="9" t="s">
        <v>5235</v>
      </c>
      <c r="O231" s="9" t="s">
        <v>5236</v>
      </c>
      <c r="P231" s="9" t="s">
        <v>5237</v>
      </c>
      <c r="Q231" s="9" t="s">
        <v>5238</v>
      </c>
      <c r="R231" s="9" t="s">
        <v>5239</v>
      </c>
      <c r="S231" s="9" t="s">
        <v>5240</v>
      </c>
      <c r="T231" s="8" t="s">
        <v>336</v>
      </c>
      <c r="U231" s="9" t="s">
        <v>5234</v>
      </c>
      <c r="V231" s="9" t="s">
        <v>26</v>
      </c>
    </row>
    <row r="232" spans="1:22" ht="15.75" customHeight="1" x14ac:dyDescent="0.2">
      <c r="A232" s="9" t="s">
        <v>5241</v>
      </c>
      <c r="B232" s="9" t="s">
        <v>5242</v>
      </c>
      <c r="C232" s="9" t="s">
        <v>5243</v>
      </c>
      <c r="D232" s="9" t="s">
        <v>5244</v>
      </c>
      <c r="E232" s="9" t="s">
        <v>5245</v>
      </c>
      <c r="F232" s="9" t="s">
        <v>5246</v>
      </c>
      <c r="G232" s="9" t="s">
        <v>5247</v>
      </c>
      <c r="H232" s="9" t="s">
        <v>5248</v>
      </c>
      <c r="I232" s="9" t="s">
        <v>5249</v>
      </c>
      <c r="J232" s="9" t="s">
        <v>5250</v>
      </c>
      <c r="K232" s="9" t="s">
        <v>5251</v>
      </c>
      <c r="L232" s="9" t="s">
        <v>5252</v>
      </c>
      <c r="M232" s="9" t="s">
        <v>5253</v>
      </c>
      <c r="N232" s="9" t="s">
        <v>5254</v>
      </c>
      <c r="O232" s="9" t="s">
        <v>5255</v>
      </c>
      <c r="P232" s="9" t="s">
        <v>5256</v>
      </c>
      <c r="Q232" s="9" t="s">
        <v>5257</v>
      </c>
      <c r="R232" s="9" t="s">
        <v>5258</v>
      </c>
      <c r="S232" s="9" t="s">
        <v>5259</v>
      </c>
      <c r="T232" s="8" t="s">
        <v>306</v>
      </c>
      <c r="U232" s="9" t="s">
        <v>5258</v>
      </c>
      <c r="V232" s="9" t="s">
        <v>31</v>
      </c>
    </row>
    <row r="233" spans="1:22" ht="15.75" customHeight="1" x14ac:dyDescent="0.2">
      <c r="A233" s="9" t="s">
        <v>5260</v>
      </c>
      <c r="B233" s="9" t="s">
        <v>5261</v>
      </c>
      <c r="C233" s="9" t="s">
        <v>5262</v>
      </c>
      <c r="D233" s="9" t="s">
        <v>5263</v>
      </c>
      <c r="E233" s="9" t="s">
        <v>5264</v>
      </c>
      <c r="F233" s="9" t="s">
        <v>5265</v>
      </c>
      <c r="G233" s="9" t="s">
        <v>5266</v>
      </c>
      <c r="H233" s="9" t="s">
        <v>5267</v>
      </c>
      <c r="I233" s="9" t="s">
        <v>5268</v>
      </c>
      <c r="J233" s="9" t="s">
        <v>5269</v>
      </c>
      <c r="K233" s="9" t="s">
        <v>5270</v>
      </c>
      <c r="L233" s="9" t="s">
        <v>5271</v>
      </c>
      <c r="M233" s="9" t="s">
        <v>5272</v>
      </c>
      <c r="N233" s="9" t="s">
        <v>5273</v>
      </c>
      <c r="O233" s="9" t="s">
        <v>5274</v>
      </c>
      <c r="P233" s="9" t="s">
        <v>5275</v>
      </c>
      <c r="Q233" s="9" t="s">
        <v>5276</v>
      </c>
      <c r="R233" s="9" t="s">
        <v>5277</v>
      </c>
      <c r="S233" s="9" t="s">
        <v>5278</v>
      </c>
      <c r="T233" s="8" t="s">
        <v>835</v>
      </c>
      <c r="U233" s="9" t="s">
        <v>5262</v>
      </c>
      <c r="V233" s="9" t="s">
        <v>59</v>
      </c>
    </row>
    <row r="234" spans="1:22" ht="15.75" customHeight="1" x14ac:dyDescent="0.2">
      <c r="A234" s="9" t="s">
        <v>5279</v>
      </c>
      <c r="B234" s="9" t="s">
        <v>5280</v>
      </c>
      <c r="C234" s="9" t="s">
        <v>5281</v>
      </c>
      <c r="D234" s="9" t="s">
        <v>5282</v>
      </c>
      <c r="E234" s="9" t="s">
        <v>5283</v>
      </c>
      <c r="F234" s="9" t="s">
        <v>5284</v>
      </c>
      <c r="G234" s="9" t="s">
        <v>5285</v>
      </c>
      <c r="H234" s="9" t="s">
        <v>5286</v>
      </c>
      <c r="I234" s="9" t="s">
        <v>5287</v>
      </c>
      <c r="J234" s="9" t="s">
        <v>5288</v>
      </c>
      <c r="K234" s="9" t="s">
        <v>5289</v>
      </c>
      <c r="L234" s="9" t="s">
        <v>5290</v>
      </c>
      <c r="M234" s="9" t="s">
        <v>5291</v>
      </c>
      <c r="N234" s="9" t="s">
        <v>5292</v>
      </c>
      <c r="O234" s="9" t="s">
        <v>5293</v>
      </c>
      <c r="P234" s="9" t="s">
        <v>5294</v>
      </c>
      <c r="Q234" s="9" t="s">
        <v>5295</v>
      </c>
      <c r="R234" s="9" t="s">
        <v>5296</v>
      </c>
      <c r="S234" s="9" t="s">
        <v>5297</v>
      </c>
      <c r="T234" s="8" t="s">
        <v>380</v>
      </c>
      <c r="U234" s="9" t="s">
        <v>5283</v>
      </c>
      <c r="V234" s="9" t="s">
        <v>75</v>
      </c>
    </row>
    <row r="235" spans="1:22" ht="15.75" customHeight="1" x14ac:dyDescent="0.2">
      <c r="A235" s="9" t="s">
        <v>5298</v>
      </c>
      <c r="B235" s="9" t="s">
        <v>5299</v>
      </c>
      <c r="C235" s="9" t="s">
        <v>5300</v>
      </c>
      <c r="D235" s="9" t="s">
        <v>5301</v>
      </c>
      <c r="E235" s="9" t="s">
        <v>5302</v>
      </c>
      <c r="F235" s="9" t="s">
        <v>5303</v>
      </c>
      <c r="G235" s="9" t="s">
        <v>5304</v>
      </c>
      <c r="H235" s="9" t="s">
        <v>5305</v>
      </c>
      <c r="I235" s="9" t="s">
        <v>5306</v>
      </c>
      <c r="J235" s="9" t="s">
        <v>5307</v>
      </c>
      <c r="K235" s="9" t="s">
        <v>5308</v>
      </c>
      <c r="L235" s="9" t="s">
        <v>5309</v>
      </c>
      <c r="M235" s="9" t="s">
        <v>5310</v>
      </c>
      <c r="N235" s="9" t="s">
        <v>5311</v>
      </c>
      <c r="O235" s="9" t="s">
        <v>5312</v>
      </c>
      <c r="P235" s="9" t="s">
        <v>5313</v>
      </c>
      <c r="Q235" s="9" t="s">
        <v>5314</v>
      </c>
      <c r="R235" s="9" t="s">
        <v>5315</v>
      </c>
      <c r="S235" s="9" t="s">
        <v>5316</v>
      </c>
      <c r="T235" s="8" t="s">
        <v>839</v>
      </c>
      <c r="U235" s="9" t="s">
        <v>5309</v>
      </c>
      <c r="V235" s="9" t="s">
        <v>74</v>
      </c>
    </row>
    <row r="236" spans="1:22" ht="15.75" customHeight="1" x14ac:dyDescent="0.2">
      <c r="A236" s="9" t="s">
        <v>5317</v>
      </c>
      <c r="B236" s="9" t="s">
        <v>5318</v>
      </c>
      <c r="C236" s="9" t="s">
        <v>5319</v>
      </c>
      <c r="D236" s="9" t="s">
        <v>5320</v>
      </c>
      <c r="E236" s="9" t="s">
        <v>5321</v>
      </c>
      <c r="F236" s="9" t="s">
        <v>5322</v>
      </c>
      <c r="G236" s="9" t="s">
        <v>5323</v>
      </c>
      <c r="H236" s="9" t="s">
        <v>5324</v>
      </c>
      <c r="I236" s="9" t="s">
        <v>5325</v>
      </c>
      <c r="J236" s="9" t="s">
        <v>5326</v>
      </c>
      <c r="K236" s="9" t="s">
        <v>5327</v>
      </c>
      <c r="L236" s="9" t="s">
        <v>5328</v>
      </c>
      <c r="M236" s="9" t="s">
        <v>5329</v>
      </c>
      <c r="N236" s="9" t="s">
        <v>5330</v>
      </c>
      <c r="O236" s="9" t="s">
        <v>5331</v>
      </c>
      <c r="P236" s="9" t="s">
        <v>5332</v>
      </c>
      <c r="Q236" s="9" t="s">
        <v>5333</v>
      </c>
      <c r="R236" s="9" t="s">
        <v>5334</v>
      </c>
      <c r="S236" s="9" t="s">
        <v>5335</v>
      </c>
      <c r="T236" s="8" t="s">
        <v>842</v>
      </c>
      <c r="U236" s="9" t="s">
        <v>5319</v>
      </c>
      <c r="V236" s="9" t="s">
        <v>59</v>
      </c>
    </row>
    <row r="237" spans="1:22" ht="15.75" customHeight="1" x14ac:dyDescent="0.2">
      <c r="A237" s="9" t="s">
        <v>5336</v>
      </c>
      <c r="B237" s="9" t="s">
        <v>5337</v>
      </c>
      <c r="C237" s="9" t="s">
        <v>5338</v>
      </c>
      <c r="D237" s="9" t="s">
        <v>5339</v>
      </c>
      <c r="E237" s="9" t="s">
        <v>5340</v>
      </c>
      <c r="F237" s="9" t="s">
        <v>5341</v>
      </c>
      <c r="G237" s="9" t="s">
        <v>5342</v>
      </c>
      <c r="H237" s="9" t="s">
        <v>5343</v>
      </c>
      <c r="I237" s="9" t="s">
        <v>5344</v>
      </c>
      <c r="J237" s="9" t="s">
        <v>5345</v>
      </c>
      <c r="K237" s="9" t="s">
        <v>5346</v>
      </c>
      <c r="L237" s="9" t="s">
        <v>5347</v>
      </c>
      <c r="M237" s="9" t="s">
        <v>5348</v>
      </c>
      <c r="N237" s="9" t="s">
        <v>5349</v>
      </c>
      <c r="O237" s="9" t="s">
        <v>5350</v>
      </c>
      <c r="P237" s="9" t="s">
        <v>5351</v>
      </c>
      <c r="Q237" s="9" t="s">
        <v>5352</v>
      </c>
      <c r="R237" s="9" t="s">
        <v>5353</v>
      </c>
      <c r="S237" s="9" t="s">
        <v>5354</v>
      </c>
      <c r="T237" s="8" t="s">
        <v>404</v>
      </c>
      <c r="U237" s="9" t="s">
        <v>5338</v>
      </c>
      <c r="V237" s="9" t="s">
        <v>59</v>
      </c>
    </row>
    <row r="238" spans="1:22" ht="15.75" customHeight="1" x14ac:dyDescent="0.2">
      <c r="A238" s="9" t="s">
        <v>5355</v>
      </c>
      <c r="B238" s="9" t="s">
        <v>5356</v>
      </c>
      <c r="C238" s="9" t="s">
        <v>5357</v>
      </c>
      <c r="D238" s="9" t="s">
        <v>5358</v>
      </c>
      <c r="E238" s="9" t="s">
        <v>5359</v>
      </c>
      <c r="F238" s="9" t="s">
        <v>5360</v>
      </c>
      <c r="G238" s="9" t="s">
        <v>5361</v>
      </c>
      <c r="H238" s="9" t="s">
        <v>5362</v>
      </c>
      <c r="I238" s="9" t="s">
        <v>5363</v>
      </c>
      <c r="J238" s="9" t="s">
        <v>5364</v>
      </c>
      <c r="K238" s="9" t="s">
        <v>5365</v>
      </c>
      <c r="L238" s="9" t="s">
        <v>5366</v>
      </c>
      <c r="M238" s="9" t="s">
        <v>5367</v>
      </c>
      <c r="N238" s="9" t="s">
        <v>5368</v>
      </c>
      <c r="O238" s="9" t="s">
        <v>5369</v>
      </c>
      <c r="P238" s="9" t="s">
        <v>5370</v>
      </c>
      <c r="Q238" s="9" t="s">
        <v>5371</v>
      </c>
      <c r="R238" s="9" t="s">
        <v>5372</v>
      </c>
      <c r="S238" s="9" t="s">
        <v>5373</v>
      </c>
      <c r="T238" s="8" t="s">
        <v>845</v>
      </c>
      <c r="U238" s="9" t="s">
        <v>5364</v>
      </c>
      <c r="V238" s="9" t="s">
        <v>53</v>
      </c>
    </row>
    <row r="239" spans="1:22" ht="15.75" customHeight="1" x14ac:dyDescent="0.2"/>
    <row r="240" spans="1: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tabSelected="1" workbookViewId="0">
      <selection activeCell="K9" sqref="K9"/>
    </sheetView>
  </sheetViews>
  <sheetFormatPr defaultColWidth="12.5703125" defaultRowHeight="15" customHeight="1" x14ac:dyDescent="0.2"/>
  <cols>
    <col min="1" max="6" width="12.5703125" customWidth="1"/>
  </cols>
  <sheetData>
    <row r="1" spans="1:26" ht="15.75" customHeight="1" x14ac:dyDescent="0.2">
      <c r="A1" s="8" t="s">
        <v>0</v>
      </c>
      <c r="B1" s="8" t="s">
        <v>1</v>
      </c>
      <c r="C1" s="8" t="s">
        <v>2</v>
      </c>
      <c r="D1" s="8" t="s">
        <v>890</v>
      </c>
      <c r="E1" s="8" t="s">
        <v>4</v>
      </c>
      <c r="F1" s="8" t="s">
        <v>5</v>
      </c>
      <c r="G1" s="8" t="s">
        <v>6</v>
      </c>
      <c r="H1" s="8" t="s">
        <v>5407</v>
      </c>
      <c r="I1" s="8"/>
      <c r="J1" s="8"/>
      <c r="K1" s="8"/>
      <c r="L1" s="8"/>
      <c r="M1" s="8"/>
      <c r="N1" s="8"/>
      <c r="O1" s="8"/>
      <c r="P1" s="8"/>
      <c r="Q1" s="8"/>
      <c r="R1" s="8"/>
      <c r="S1" s="8"/>
      <c r="T1" s="8"/>
      <c r="U1" s="8"/>
      <c r="V1" s="8"/>
      <c r="W1" s="8"/>
      <c r="X1" s="8"/>
      <c r="Y1" s="8"/>
      <c r="Z1" s="8"/>
    </row>
    <row r="2" spans="1:26" ht="15.75" customHeight="1" x14ac:dyDescent="0.2">
      <c r="A2" s="8" t="s">
        <v>340</v>
      </c>
      <c r="B2" s="8" t="s">
        <v>341</v>
      </c>
      <c r="C2" s="8" t="s">
        <v>342</v>
      </c>
      <c r="D2" s="9" t="s">
        <v>45</v>
      </c>
      <c r="E2" s="9" t="s">
        <v>31</v>
      </c>
      <c r="F2" s="9" t="s">
        <v>59</v>
      </c>
      <c r="G2" s="9" t="s">
        <v>5374</v>
      </c>
      <c r="H2" s="9" t="s">
        <v>59</v>
      </c>
      <c r="I2" s="8" t="b">
        <f>H2=D2</f>
        <v>0</v>
      </c>
      <c r="J2" s="8"/>
      <c r="K2" s="8"/>
      <c r="L2" s="8"/>
      <c r="M2" s="8"/>
      <c r="N2" s="8"/>
      <c r="O2" s="8"/>
      <c r="P2" s="8"/>
      <c r="Q2" s="8"/>
      <c r="R2" s="8"/>
      <c r="S2" s="8"/>
      <c r="T2" s="8"/>
      <c r="U2" s="8"/>
      <c r="V2" s="8"/>
      <c r="W2" s="8"/>
      <c r="X2" s="8"/>
      <c r="Y2" s="8"/>
      <c r="Z2" s="8"/>
    </row>
    <row r="3" spans="1:26" ht="15.75" customHeight="1" x14ac:dyDescent="0.2">
      <c r="A3" s="8" t="s">
        <v>135</v>
      </c>
      <c r="B3" s="8" t="s">
        <v>136</v>
      </c>
      <c r="C3" s="8" t="s">
        <v>137</v>
      </c>
      <c r="D3" s="9" t="s">
        <v>73</v>
      </c>
      <c r="E3" s="9" t="s">
        <v>64</v>
      </c>
      <c r="F3" s="9" t="s">
        <v>32</v>
      </c>
      <c r="G3" s="9" t="s">
        <v>5375</v>
      </c>
      <c r="H3" s="9" t="s">
        <v>73</v>
      </c>
      <c r="I3" s="8" t="b">
        <f t="shared" ref="I3:I66" si="0">H3=D3</f>
        <v>1</v>
      </c>
      <c r="J3" s="8"/>
      <c r="K3" s="8"/>
      <c r="L3" s="8"/>
      <c r="M3" s="8"/>
      <c r="N3" s="8"/>
      <c r="O3" s="8"/>
      <c r="P3" s="8"/>
      <c r="Q3" s="8"/>
      <c r="R3" s="8"/>
      <c r="S3" s="8"/>
      <c r="T3" s="8"/>
      <c r="U3" s="8"/>
      <c r="V3" s="8"/>
      <c r="W3" s="8"/>
      <c r="X3" s="8"/>
      <c r="Y3" s="8"/>
      <c r="Z3" s="8"/>
    </row>
    <row r="4" spans="1:26" ht="15.75" customHeight="1" x14ac:dyDescent="0.2">
      <c r="A4" s="8" t="s">
        <v>345</v>
      </c>
      <c r="B4" s="8" t="s">
        <v>346</v>
      </c>
      <c r="C4" s="8" t="s">
        <v>347</v>
      </c>
      <c r="D4" s="9" t="s">
        <v>54</v>
      </c>
      <c r="E4" s="9" t="s">
        <v>31</v>
      </c>
      <c r="F4" s="9" t="s">
        <v>59</v>
      </c>
      <c r="G4" s="9" t="s">
        <v>5374</v>
      </c>
      <c r="H4" s="9" t="s">
        <v>32</v>
      </c>
      <c r="I4" s="8" t="b">
        <f t="shared" si="0"/>
        <v>0</v>
      </c>
      <c r="J4" s="8"/>
      <c r="K4" s="8"/>
      <c r="L4" s="8"/>
      <c r="M4" s="8"/>
      <c r="N4" s="8"/>
      <c r="O4" s="8"/>
      <c r="P4" s="8"/>
      <c r="Q4" s="8"/>
      <c r="R4" s="8"/>
      <c r="S4" s="8"/>
      <c r="T4" s="8"/>
      <c r="U4" s="8"/>
      <c r="V4" s="8"/>
      <c r="W4" s="8"/>
      <c r="X4" s="8"/>
      <c r="Y4" s="8"/>
      <c r="Z4" s="8"/>
    </row>
    <row r="5" spans="1:26" ht="15.75" customHeight="1" x14ac:dyDescent="0.2">
      <c r="A5" s="8" t="s">
        <v>457</v>
      </c>
      <c r="B5" s="8" t="s">
        <v>458</v>
      </c>
      <c r="C5" s="8" t="s">
        <v>459</v>
      </c>
      <c r="D5" s="9" t="s">
        <v>64</v>
      </c>
      <c r="E5" s="9" t="s">
        <v>25</v>
      </c>
      <c r="F5" s="9" t="s">
        <v>53</v>
      </c>
      <c r="G5" s="8" t="s">
        <v>5376</v>
      </c>
      <c r="H5" s="9" t="s">
        <v>64</v>
      </c>
      <c r="I5" s="8" t="b">
        <f t="shared" si="0"/>
        <v>1</v>
      </c>
      <c r="J5" s="8"/>
      <c r="K5" s="8"/>
      <c r="L5" s="8"/>
      <c r="M5" s="8"/>
      <c r="N5" s="8"/>
      <c r="O5" s="8"/>
      <c r="P5" s="8"/>
      <c r="Q5" s="8"/>
      <c r="R5" s="8"/>
      <c r="S5" s="8"/>
      <c r="T5" s="8"/>
      <c r="U5" s="8"/>
      <c r="V5" s="8"/>
      <c r="W5" s="8"/>
      <c r="X5" s="8"/>
      <c r="Y5" s="8"/>
      <c r="Z5" s="8"/>
    </row>
    <row r="6" spans="1:26" ht="15.75" customHeight="1" x14ac:dyDescent="0.2">
      <c r="A6" s="8" t="s">
        <v>461</v>
      </c>
      <c r="B6" s="8" t="s">
        <v>462</v>
      </c>
      <c r="C6" s="8" t="s">
        <v>463</v>
      </c>
      <c r="D6" s="9" t="s">
        <v>74</v>
      </c>
      <c r="E6" s="9" t="s">
        <v>54</v>
      </c>
      <c r="F6" s="9" t="s">
        <v>25</v>
      </c>
      <c r="G6" s="8" t="s">
        <v>5376</v>
      </c>
      <c r="H6" s="9" t="s">
        <v>74</v>
      </c>
      <c r="I6" s="8" t="b">
        <f t="shared" si="0"/>
        <v>1</v>
      </c>
      <c r="J6" s="8"/>
      <c r="K6" s="8"/>
      <c r="L6" s="8"/>
      <c r="M6" s="8"/>
      <c r="N6" s="8"/>
      <c r="O6" s="8"/>
      <c r="P6" s="8"/>
      <c r="Q6" s="8"/>
      <c r="R6" s="8"/>
      <c r="S6" s="8"/>
      <c r="T6" s="8"/>
      <c r="U6" s="8"/>
      <c r="V6" s="8"/>
      <c r="W6" s="8"/>
      <c r="X6" s="8"/>
      <c r="Y6" s="8"/>
      <c r="Z6" s="8"/>
    </row>
    <row r="7" spans="1:26" ht="15.75" customHeight="1" x14ac:dyDescent="0.2">
      <c r="A7" s="8" t="s">
        <v>28</v>
      </c>
      <c r="B7" s="8" t="s">
        <v>29</v>
      </c>
      <c r="C7" s="8" t="s">
        <v>30</v>
      </c>
      <c r="D7" s="9" t="s">
        <v>32</v>
      </c>
      <c r="E7" s="9" t="s">
        <v>26</v>
      </c>
      <c r="F7" s="9" t="s">
        <v>26</v>
      </c>
      <c r="G7" s="8" t="s">
        <v>5377</v>
      </c>
      <c r="H7" s="9" t="s">
        <v>32</v>
      </c>
      <c r="I7" s="8" t="b">
        <f t="shared" si="0"/>
        <v>1</v>
      </c>
      <c r="J7" s="8"/>
      <c r="K7" s="8"/>
      <c r="L7" s="8"/>
      <c r="M7" s="8"/>
      <c r="N7" s="8"/>
      <c r="O7" s="8"/>
      <c r="P7" s="8"/>
      <c r="Q7" s="8"/>
      <c r="R7" s="8"/>
      <c r="S7" s="8"/>
      <c r="T7" s="8"/>
      <c r="U7" s="8"/>
      <c r="V7" s="8"/>
      <c r="W7" s="8"/>
      <c r="X7" s="8"/>
      <c r="Y7" s="8"/>
      <c r="Z7" s="8"/>
    </row>
    <row r="8" spans="1:26" ht="15.75" customHeight="1" x14ac:dyDescent="0.2">
      <c r="A8" s="8" t="s">
        <v>139</v>
      </c>
      <c r="B8" s="8" t="s">
        <v>140</v>
      </c>
      <c r="C8" s="8" t="s">
        <v>141</v>
      </c>
      <c r="D8" s="9" t="s">
        <v>31</v>
      </c>
      <c r="E8" s="9" t="s">
        <v>64</v>
      </c>
      <c r="F8" s="9" t="s">
        <v>32</v>
      </c>
      <c r="G8" s="9" t="s">
        <v>5375</v>
      </c>
      <c r="H8" s="9" t="s">
        <v>75</v>
      </c>
      <c r="I8" s="8" t="b">
        <f t="shared" si="0"/>
        <v>0</v>
      </c>
      <c r="J8" s="8"/>
      <c r="K8" s="8"/>
      <c r="L8" s="8"/>
      <c r="M8" s="8"/>
      <c r="N8" s="8"/>
      <c r="O8" s="8"/>
      <c r="P8" s="8"/>
      <c r="Q8" s="8"/>
      <c r="R8" s="8"/>
      <c r="S8" s="8"/>
      <c r="T8" s="8"/>
      <c r="U8" s="8"/>
      <c r="V8" s="8"/>
      <c r="W8" s="8"/>
      <c r="X8" s="8"/>
      <c r="Y8" s="8"/>
      <c r="Z8" s="8"/>
    </row>
    <row r="9" spans="1:26" ht="15.75" customHeight="1" x14ac:dyDescent="0.2">
      <c r="A9" s="8" t="s">
        <v>310</v>
      </c>
      <c r="B9" s="8" t="s">
        <v>311</v>
      </c>
      <c r="C9" s="8" t="s">
        <v>312</v>
      </c>
      <c r="D9" s="9" t="s">
        <v>218</v>
      </c>
      <c r="E9" s="9" t="s">
        <v>73</v>
      </c>
      <c r="F9" s="9" t="s">
        <v>74</v>
      </c>
      <c r="G9" s="9" t="s">
        <v>5378</v>
      </c>
      <c r="H9" s="9" t="s">
        <v>113</v>
      </c>
      <c r="I9" s="8" t="b">
        <f t="shared" si="0"/>
        <v>0</v>
      </c>
      <c r="J9" s="8"/>
      <c r="K9" s="8"/>
      <c r="L9" s="8"/>
      <c r="M9" s="8"/>
      <c r="N9" s="8"/>
      <c r="O9" s="8"/>
      <c r="P9" s="8"/>
      <c r="Q9" s="8"/>
      <c r="R9" s="8"/>
      <c r="S9" s="8"/>
      <c r="T9" s="8"/>
      <c r="U9" s="8"/>
      <c r="V9" s="8"/>
      <c r="W9" s="8"/>
      <c r="X9" s="8"/>
      <c r="Y9" s="8"/>
      <c r="Z9" s="8"/>
    </row>
    <row r="10" spans="1:26" ht="15.75" customHeight="1" x14ac:dyDescent="0.2">
      <c r="A10" s="8" t="s">
        <v>466</v>
      </c>
      <c r="B10" s="8" t="s">
        <v>467</v>
      </c>
      <c r="C10" s="8" t="s">
        <v>468</v>
      </c>
      <c r="D10" s="9" t="s">
        <v>64</v>
      </c>
      <c r="E10" s="9" t="s">
        <v>54</v>
      </c>
      <c r="F10" s="9" t="s">
        <v>25</v>
      </c>
      <c r="G10" s="8" t="s">
        <v>5376</v>
      </c>
      <c r="H10" s="9" t="s">
        <v>31</v>
      </c>
      <c r="I10" s="8" t="b">
        <f t="shared" si="0"/>
        <v>0</v>
      </c>
      <c r="J10" s="8"/>
      <c r="K10" s="8"/>
      <c r="L10" s="8"/>
      <c r="M10" s="8"/>
      <c r="N10" s="8"/>
      <c r="O10" s="8"/>
      <c r="P10" s="8"/>
      <c r="Q10" s="8"/>
      <c r="R10" s="8"/>
      <c r="S10" s="8"/>
      <c r="T10" s="8"/>
      <c r="U10" s="8"/>
      <c r="V10" s="8"/>
      <c r="W10" s="8"/>
      <c r="X10" s="8"/>
      <c r="Y10" s="8"/>
      <c r="Z10" s="8"/>
    </row>
    <row r="11" spans="1:26" ht="15.75" customHeight="1" x14ac:dyDescent="0.2">
      <c r="A11" s="8" t="s">
        <v>33</v>
      </c>
      <c r="B11" s="8" t="s">
        <v>34</v>
      </c>
      <c r="C11" s="8" t="s">
        <v>35</v>
      </c>
      <c r="D11" s="9" t="s">
        <v>32</v>
      </c>
      <c r="E11" s="9" t="s">
        <v>26</v>
      </c>
      <c r="F11" s="9" t="s">
        <v>26</v>
      </c>
      <c r="G11" s="8" t="s">
        <v>5377</v>
      </c>
      <c r="H11" s="9" t="s">
        <v>31</v>
      </c>
      <c r="I11" s="8" t="b">
        <f t="shared" si="0"/>
        <v>0</v>
      </c>
      <c r="J11" s="8"/>
      <c r="K11" s="8"/>
      <c r="L11" s="8"/>
      <c r="M11" s="8"/>
      <c r="N11" s="8"/>
      <c r="O11" s="8"/>
      <c r="P11" s="8"/>
      <c r="Q11" s="8"/>
      <c r="R11" s="8"/>
      <c r="S11" s="8"/>
      <c r="T11" s="8"/>
      <c r="U11" s="8"/>
      <c r="V11" s="8"/>
      <c r="W11" s="8"/>
      <c r="X11" s="8"/>
      <c r="Y11" s="8"/>
      <c r="Z11" s="8"/>
    </row>
    <row r="12" spans="1:26" ht="15.75" customHeight="1" x14ac:dyDescent="0.2">
      <c r="A12" s="8" t="s">
        <v>219</v>
      </c>
      <c r="B12" s="8" t="s">
        <v>220</v>
      </c>
      <c r="C12" s="8" t="s">
        <v>221</v>
      </c>
      <c r="D12" s="9" t="s">
        <v>218</v>
      </c>
      <c r="E12" s="9" t="s">
        <v>159</v>
      </c>
      <c r="F12" s="9" t="s">
        <v>45</v>
      </c>
      <c r="G12" s="8" t="s">
        <v>222</v>
      </c>
      <c r="H12" s="9" t="s">
        <v>218</v>
      </c>
      <c r="I12" s="8" t="b">
        <f t="shared" si="0"/>
        <v>1</v>
      </c>
      <c r="J12" s="8"/>
      <c r="K12" s="8"/>
      <c r="L12" s="8"/>
      <c r="M12" s="8"/>
      <c r="N12" s="8"/>
      <c r="O12" s="8"/>
      <c r="P12" s="8"/>
      <c r="Q12" s="8"/>
      <c r="R12" s="8"/>
      <c r="S12" s="8"/>
      <c r="T12" s="8"/>
      <c r="U12" s="8"/>
      <c r="V12" s="8"/>
      <c r="W12" s="8"/>
      <c r="X12" s="8"/>
      <c r="Y12" s="8"/>
      <c r="Z12" s="8"/>
    </row>
    <row r="13" spans="1:26" ht="15.75" customHeight="1" x14ac:dyDescent="0.2">
      <c r="A13" s="8" t="s">
        <v>470</v>
      </c>
      <c r="B13" s="8" t="s">
        <v>471</v>
      </c>
      <c r="C13" s="8" t="s">
        <v>472</v>
      </c>
      <c r="D13" s="9" t="s">
        <v>112</v>
      </c>
      <c r="E13" s="9" t="s">
        <v>25</v>
      </c>
      <c r="F13" s="9" t="s">
        <v>218</v>
      </c>
      <c r="G13" s="8" t="s">
        <v>5376</v>
      </c>
      <c r="H13" s="9" t="s">
        <v>112</v>
      </c>
      <c r="I13" s="8" t="b">
        <f t="shared" si="0"/>
        <v>1</v>
      </c>
      <c r="J13" s="8"/>
      <c r="K13" s="8"/>
      <c r="L13" s="8"/>
      <c r="M13" s="8"/>
      <c r="N13" s="8"/>
      <c r="O13" s="8"/>
      <c r="P13" s="8"/>
      <c r="Q13" s="8"/>
      <c r="R13" s="8"/>
      <c r="S13" s="8"/>
      <c r="T13" s="8"/>
      <c r="U13" s="8"/>
      <c r="V13" s="8"/>
      <c r="W13" s="8"/>
      <c r="X13" s="8"/>
      <c r="Y13" s="8"/>
      <c r="Z13" s="8"/>
    </row>
    <row r="14" spans="1:26" ht="15.75" customHeight="1" x14ac:dyDescent="0.2">
      <c r="A14" s="8" t="s">
        <v>473</v>
      </c>
      <c r="B14" s="8" t="s">
        <v>474</v>
      </c>
      <c r="C14" s="8" t="s">
        <v>475</v>
      </c>
      <c r="D14" s="9" t="s">
        <v>64</v>
      </c>
      <c r="E14" s="9" t="s">
        <v>54</v>
      </c>
      <c r="F14" s="9" t="s">
        <v>25</v>
      </c>
      <c r="G14" s="8" t="s">
        <v>5376</v>
      </c>
      <c r="H14" s="9" t="s">
        <v>74</v>
      </c>
      <c r="I14" s="8" t="b">
        <f t="shared" si="0"/>
        <v>0</v>
      </c>
      <c r="J14" s="8"/>
      <c r="K14" s="8"/>
      <c r="L14" s="8"/>
      <c r="M14" s="8"/>
      <c r="N14" s="8"/>
      <c r="O14" s="8"/>
      <c r="P14" s="8"/>
      <c r="Q14" s="8"/>
      <c r="R14" s="8"/>
      <c r="S14" s="8"/>
      <c r="T14" s="8"/>
      <c r="U14" s="8"/>
      <c r="V14" s="8"/>
      <c r="W14" s="8"/>
      <c r="X14" s="8"/>
      <c r="Y14" s="8"/>
      <c r="Z14" s="8"/>
    </row>
    <row r="15" spans="1:26" ht="15.75" customHeight="1" x14ac:dyDescent="0.2">
      <c r="A15" s="8" t="s">
        <v>315</v>
      </c>
      <c r="B15" s="8" t="s">
        <v>316</v>
      </c>
      <c r="C15" s="8" t="s">
        <v>317</v>
      </c>
      <c r="D15" s="9" t="s">
        <v>53</v>
      </c>
      <c r="E15" s="9" t="s">
        <v>218</v>
      </c>
      <c r="F15" s="9" t="s">
        <v>26</v>
      </c>
      <c r="G15" s="8" t="s">
        <v>318</v>
      </c>
      <c r="H15" s="9" t="s">
        <v>53</v>
      </c>
      <c r="I15" s="8" t="b">
        <f t="shared" si="0"/>
        <v>1</v>
      </c>
      <c r="J15" s="8"/>
      <c r="K15" s="8"/>
      <c r="L15" s="8"/>
      <c r="M15" s="8"/>
      <c r="N15" s="8"/>
      <c r="O15" s="8"/>
      <c r="P15" s="8"/>
      <c r="Q15" s="8"/>
      <c r="R15" s="8"/>
      <c r="S15" s="8"/>
      <c r="T15" s="8"/>
      <c r="U15" s="8"/>
      <c r="V15" s="8"/>
      <c r="W15" s="8"/>
      <c r="X15" s="8"/>
      <c r="Y15" s="8"/>
      <c r="Z15" s="8"/>
    </row>
    <row r="16" spans="1:26" ht="15.75" customHeight="1" x14ac:dyDescent="0.2">
      <c r="A16" s="8" t="s">
        <v>321</v>
      </c>
      <c r="B16" s="8" t="s">
        <v>322</v>
      </c>
      <c r="C16" s="8" t="s">
        <v>323</v>
      </c>
      <c r="D16" s="9" t="s">
        <v>73</v>
      </c>
      <c r="E16" s="9" t="s">
        <v>4254</v>
      </c>
      <c r="F16" s="9" t="s">
        <v>5379</v>
      </c>
      <c r="G16" s="9" t="s">
        <v>5380</v>
      </c>
      <c r="H16" s="9" t="s">
        <v>73</v>
      </c>
      <c r="I16" s="8" t="b">
        <f t="shared" si="0"/>
        <v>1</v>
      </c>
      <c r="J16" s="8"/>
      <c r="K16" s="8"/>
      <c r="L16" s="8"/>
      <c r="M16" s="8"/>
      <c r="N16" s="8"/>
      <c r="O16" s="8"/>
      <c r="P16" s="8"/>
      <c r="Q16" s="8"/>
      <c r="R16" s="8"/>
      <c r="S16" s="8"/>
      <c r="T16" s="8"/>
      <c r="U16" s="8"/>
      <c r="V16" s="8"/>
      <c r="W16" s="8"/>
      <c r="X16" s="8"/>
      <c r="Y16" s="8"/>
      <c r="Z16" s="8"/>
    </row>
    <row r="17" spans="1:26" ht="15.75" customHeight="1" x14ac:dyDescent="0.2">
      <c r="A17" s="8" t="s">
        <v>857</v>
      </c>
      <c r="B17" s="8" t="s">
        <v>858</v>
      </c>
      <c r="C17" s="8" t="s">
        <v>859</v>
      </c>
      <c r="D17" s="9" t="s">
        <v>26</v>
      </c>
      <c r="E17" s="9" t="s">
        <v>54</v>
      </c>
      <c r="F17" s="9" t="s">
        <v>25</v>
      </c>
      <c r="G17" s="8" t="s">
        <v>5376</v>
      </c>
      <c r="H17" s="9" t="s">
        <v>32</v>
      </c>
      <c r="I17" s="8" t="b">
        <f t="shared" si="0"/>
        <v>0</v>
      </c>
      <c r="J17" s="8"/>
      <c r="K17" s="8"/>
      <c r="L17" s="8"/>
      <c r="M17" s="8"/>
      <c r="N17" s="8"/>
      <c r="O17" s="8"/>
      <c r="P17" s="8"/>
      <c r="Q17" s="8"/>
      <c r="R17" s="8"/>
      <c r="S17" s="8"/>
      <c r="T17" s="8"/>
      <c r="U17" s="8"/>
      <c r="V17" s="8"/>
      <c r="W17" s="8"/>
      <c r="X17" s="8"/>
      <c r="Y17" s="8"/>
      <c r="Z17" s="8"/>
    </row>
    <row r="18" spans="1:26" ht="15.75" customHeight="1" x14ac:dyDescent="0.2">
      <c r="A18" s="8" t="s">
        <v>476</v>
      </c>
      <c r="B18" s="8" t="s">
        <v>477</v>
      </c>
      <c r="C18" s="8" t="s">
        <v>478</v>
      </c>
      <c r="D18" s="9" t="s">
        <v>64</v>
      </c>
      <c r="E18" s="9" t="s">
        <v>54</v>
      </c>
      <c r="F18" s="9" t="s">
        <v>25</v>
      </c>
      <c r="G18" s="8" t="s">
        <v>5376</v>
      </c>
      <c r="H18" s="9" t="s">
        <v>32</v>
      </c>
      <c r="I18" s="8" t="b">
        <f>H18=D18</f>
        <v>0</v>
      </c>
      <c r="J18" s="8"/>
      <c r="K18" s="8"/>
      <c r="L18" s="8"/>
      <c r="M18" s="8"/>
      <c r="N18" s="8"/>
      <c r="O18" s="8"/>
      <c r="P18" s="8"/>
      <c r="Q18" s="8"/>
      <c r="R18" s="8"/>
      <c r="S18" s="8"/>
      <c r="T18" s="8"/>
      <c r="U18" s="8"/>
      <c r="V18" s="8"/>
      <c r="W18" s="8"/>
      <c r="X18" s="8"/>
      <c r="Y18" s="8"/>
      <c r="Z18" s="8"/>
    </row>
    <row r="19" spans="1:26" ht="15.75" customHeight="1" x14ac:dyDescent="0.2">
      <c r="A19" s="8" t="s">
        <v>348</v>
      </c>
      <c r="B19" s="8" t="s">
        <v>349</v>
      </c>
      <c r="C19" s="8" t="s">
        <v>350</v>
      </c>
      <c r="D19" s="9" t="s">
        <v>218</v>
      </c>
      <c r="E19" s="9" t="s">
        <v>31</v>
      </c>
      <c r="F19" s="9" t="s">
        <v>59</v>
      </c>
      <c r="G19" s="9" t="s">
        <v>5374</v>
      </c>
      <c r="H19" s="9" t="s">
        <v>218</v>
      </c>
      <c r="I19" s="8" t="b">
        <f t="shared" si="0"/>
        <v>1</v>
      </c>
      <c r="J19" s="8"/>
      <c r="K19" s="8"/>
      <c r="L19" s="8"/>
      <c r="M19" s="8"/>
      <c r="N19" s="8"/>
      <c r="O19" s="8"/>
      <c r="P19" s="8"/>
      <c r="Q19" s="8"/>
      <c r="R19" s="8"/>
      <c r="S19" s="8"/>
      <c r="T19" s="8"/>
      <c r="U19" s="8"/>
      <c r="V19" s="8"/>
      <c r="W19" s="8"/>
      <c r="X19" s="8"/>
      <c r="Y19" s="8"/>
      <c r="Z19" s="8"/>
    </row>
    <row r="20" spans="1:26" ht="15.75" customHeight="1" x14ac:dyDescent="0.2">
      <c r="A20" s="8" t="s">
        <v>479</v>
      </c>
      <c r="B20" s="8" t="s">
        <v>480</v>
      </c>
      <c r="C20" s="8" t="s">
        <v>481</v>
      </c>
      <c r="D20" s="9" t="s">
        <v>64</v>
      </c>
      <c r="E20" s="9" t="s">
        <v>54</v>
      </c>
      <c r="F20" s="9" t="s">
        <v>25</v>
      </c>
      <c r="G20" s="8" t="s">
        <v>5376</v>
      </c>
      <c r="H20" s="9" t="s">
        <v>64</v>
      </c>
      <c r="I20" s="8" t="b">
        <f t="shared" si="0"/>
        <v>1</v>
      </c>
      <c r="J20" s="8"/>
      <c r="K20" s="8"/>
      <c r="L20" s="8"/>
      <c r="M20" s="8"/>
      <c r="N20" s="8"/>
      <c r="O20" s="8"/>
      <c r="P20" s="8"/>
      <c r="Q20" s="8"/>
      <c r="R20" s="8"/>
      <c r="S20" s="8"/>
      <c r="T20" s="8"/>
      <c r="U20" s="8"/>
      <c r="V20" s="8"/>
      <c r="W20" s="8"/>
      <c r="X20" s="8"/>
      <c r="Y20" s="8"/>
      <c r="Z20" s="8"/>
    </row>
    <row r="21" spans="1:26" ht="15.75" customHeight="1" x14ac:dyDescent="0.2">
      <c r="A21" s="8" t="s">
        <v>435</v>
      </c>
      <c r="B21" s="8" t="s">
        <v>436</v>
      </c>
      <c r="C21" s="8" t="s">
        <v>437</v>
      </c>
      <c r="D21" s="9" t="s">
        <v>104</v>
      </c>
      <c r="E21" s="9" t="s">
        <v>59</v>
      </c>
      <c r="F21" s="9" t="s">
        <v>1538</v>
      </c>
      <c r="G21" s="9" t="s">
        <v>5381</v>
      </c>
      <c r="H21" s="9" t="s">
        <v>54</v>
      </c>
      <c r="I21" s="8" t="b">
        <f t="shared" si="0"/>
        <v>0</v>
      </c>
      <c r="J21" s="8"/>
      <c r="K21" s="8"/>
      <c r="L21" s="8"/>
      <c r="M21" s="8"/>
      <c r="N21" s="8"/>
      <c r="O21" s="8"/>
      <c r="P21" s="8"/>
      <c r="Q21" s="8"/>
      <c r="R21" s="8"/>
      <c r="S21" s="8"/>
      <c r="T21" s="8"/>
      <c r="U21" s="8"/>
      <c r="V21" s="8"/>
      <c r="W21" s="8"/>
      <c r="X21" s="8"/>
      <c r="Y21" s="8"/>
      <c r="Z21" s="8"/>
    </row>
    <row r="22" spans="1:26" ht="15.75" customHeight="1" x14ac:dyDescent="0.2">
      <c r="A22" s="8" t="s">
        <v>37</v>
      </c>
      <c r="B22" s="8" t="s">
        <v>38</v>
      </c>
      <c r="C22" s="8" t="s">
        <v>39</v>
      </c>
      <c r="D22" s="9" t="s">
        <v>32</v>
      </c>
      <c r="E22" s="9" t="s">
        <v>74</v>
      </c>
      <c r="F22" s="9" t="s">
        <v>74</v>
      </c>
      <c r="G22" s="8" t="s">
        <v>5377</v>
      </c>
      <c r="H22" s="9" t="s">
        <v>32</v>
      </c>
      <c r="I22" s="8" t="b">
        <f t="shared" si="0"/>
        <v>1</v>
      </c>
      <c r="J22" s="8"/>
      <c r="K22" s="8"/>
      <c r="L22" s="8"/>
      <c r="M22" s="8"/>
      <c r="N22" s="8"/>
      <c r="O22" s="8"/>
      <c r="P22" s="8"/>
      <c r="Q22" s="8"/>
      <c r="R22" s="8"/>
      <c r="S22" s="8"/>
      <c r="T22" s="8"/>
      <c r="U22" s="8"/>
      <c r="V22" s="8"/>
      <c r="W22" s="8"/>
      <c r="X22" s="8"/>
      <c r="Y22" s="8"/>
      <c r="Z22" s="8"/>
    </row>
    <row r="23" spans="1:26" ht="15.75" customHeight="1" x14ac:dyDescent="0.2">
      <c r="A23" s="8" t="s">
        <v>482</v>
      </c>
      <c r="B23" s="8" t="s">
        <v>483</v>
      </c>
      <c r="C23" s="8" t="s">
        <v>484</v>
      </c>
      <c r="D23" s="9" t="s">
        <v>32</v>
      </c>
      <c r="E23" s="9" t="s">
        <v>54</v>
      </c>
      <c r="F23" s="9" t="s">
        <v>25</v>
      </c>
      <c r="G23" s="8" t="s">
        <v>5376</v>
      </c>
      <c r="H23" s="9" t="s">
        <v>32</v>
      </c>
      <c r="I23" s="8" t="b">
        <f t="shared" si="0"/>
        <v>1</v>
      </c>
      <c r="J23" s="8"/>
      <c r="K23" s="8"/>
      <c r="L23" s="8"/>
      <c r="M23" s="8"/>
      <c r="N23" s="8"/>
      <c r="O23" s="8"/>
      <c r="P23" s="8"/>
      <c r="Q23" s="8"/>
      <c r="R23" s="8"/>
      <c r="S23" s="8"/>
      <c r="T23" s="8"/>
      <c r="U23" s="8"/>
      <c r="V23" s="8"/>
      <c r="W23" s="8"/>
      <c r="X23" s="8"/>
      <c r="Y23" s="8"/>
      <c r="Z23" s="8"/>
    </row>
    <row r="24" spans="1:26" ht="15.75" customHeight="1" x14ac:dyDescent="0.2">
      <c r="A24" s="8" t="s">
        <v>486</v>
      </c>
      <c r="B24" s="8" t="s">
        <v>487</v>
      </c>
      <c r="C24" s="8" t="s">
        <v>488</v>
      </c>
      <c r="D24" s="9" t="s">
        <v>64</v>
      </c>
      <c r="E24" s="9" t="s">
        <v>54</v>
      </c>
      <c r="F24" s="9" t="s">
        <v>25</v>
      </c>
      <c r="G24" s="8" t="s">
        <v>5376</v>
      </c>
      <c r="H24" s="9" t="s">
        <v>75</v>
      </c>
      <c r="I24" s="8" t="b">
        <f t="shared" si="0"/>
        <v>0</v>
      </c>
      <c r="J24" s="8"/>
      <c r="K24" s="8"/>
      <c r="L24" s="8"/>
      <c r="M24" s="8"/>
      <c r="N24" s="8"/>
      <c r="O24" s="8"/>
      <c r="P24" s="8"/>
      <c r="Q24" s="8"/>
      <c r="R24" s="8"/>
      <c r="S24" s="8"/>
      <c r="T24" s="8"/>
      <c r="U24" s="8"/>
      <c r="V24" s="8"/>
      <c r="W24" s="8"/>
      <c r="X24" s="8"/>
      <c r="Y24" s="8"/>
      <c r="Z24" s="8"/>
    </row>
    <row r="25" spans="1:26" ht="15.75" customHeight="1" x14ac:dyDescent="0.2">
      <c r="A25" s="8" t="s">
        <v>489</v>
      </c>
      <c r="B25" s="8" t="s">
        <v>490</v>
      </c>
      <c r="C25" s="8" t="s">
        <v>491</v>
      </c>
      <c r="D25" s="9" t="s">
        <v>104</v>
      </c>
      <c r="E25" s="9" t="s">
        <v>25</v>
      </c>
      <c r="F25" s="9" t="s">
        <v>75</v>
      </c>
      <c r="G25" s="8" t="s">
        <v>5376</v>
      </c>
      <c r="H25" s="9" t="s">
        <v>104</v>
      </c>
      <c r="I25" s="8" t="b">
        <f t="shared" si="0"/>
        <v>1</v>
      </c>
      <c r="J25" s="8"/>
      <c r="K25" s="8"/>
      <c r="L25" s="8"/>
      <c r="M25" s="8"/>
      <c r="N25" s="8"/>
      <c r="O25" s="8"/>
      <c r="P25" s="8"/>
      <c r="Q25" s="8"/>
      <c r="R25" s="8"/>
      <c r="S25" s="8"/>
      <c r="T25" s="8"/>
      <c r="U25" s="8"/>
      <c r="V25" s="8"/>
      <c r="W25" s="8"/>
      <c r="X25" s="8"/>
      <c r="Y25" s="8"/>
      <c r="Z25" s="8"/>
    </row>
    <row r="26" spans="1:26" ht="15.75" customHeight="1" x14ac:dyDescent="0.2">
      <c r="A26" s="8" t="s">
        <v>492</v>
      </c>
      <c r="B26" s="8" t="s">
        <v>493</v>
      </c>
      <c r="C26" s="8" t="s">
        <v>494</v>
      </c>
      <c r="D26" s="9" t="s">
        <v>218</v>
      </c>
      <c r="E26" s="9" t="s">
        <v>25</v>
      </c>
      <c r="F26" s="9" t="s">
        <v>1424</v>
      </c>
      <c r="G26" s="8" t="s">
        <v>5376</v>
      </c>
      <c r="H26" s="9" t="s">
        <v>218</v>
      </c>
      <c r="I26" s="8" t="b">
        <f t="shared" si="0"/>
        <v>1</v>
      </c>
      <c r="J26" s="8"/>
      <c r="K26" s="8"/>
      <c r="L26" s="8"/>
      <c r="M26" s="8"/>
      <c r="N26" s="8"/>
      <c r="O26" s="8"/>
      <c r="P26" s="8"/>
      <c r="Q26" s="8"/>
      <c r="R26" s="8"/>
      <c r="S26" s="8"/>
      <c r="T26" s="8"/>
      <c r="U26" s="8"/>
      <c r="V26" s="8"/>
      <c r="W26" s="8"/>
      <c r="X26" s="8"/>
      <c r="Y26" s="8"/>
      <c r="Z26" s="8"/>
    </row>
    <row r="27" spans="1:26" ht="15.75" customHeight="1" x14ac:dyDescent="0.2">
      <c r="A27" s="8" t="s">
        <v>223</v>
      </c>
      <c r="B27" s="8" t="s">
        <v>224</v>
      </c>
      <c r="C27" s="8" t="s">
        <v>5382</v>
      </c>
      <c r="D27" s="9" t="s">
        <v>104</v>
      </c>
      <c r="E27" s="9" t="s">
        <v>113</v>
      </c>
      <c r="F27" s="9" t="s">
        <v>32</v>
      </c>
      <c r="G27" s="8" t="s">
        <v>222</v>
      </c>
      <c r="H27" s="9" t="s">
        <v>73</v>
      </c>
      <c r="I27" s="8" t="b">
        <f t="shared" si="0"/>
        <v>0</v>
      </c>
      <c r="J27" s="8"/>
      <c r="K27" s="8"/>
      <c r="L27" s="8"/>
      <c r="M27" s="8"/>
      <c r="N27" s="8"/>
      <c r="O27" s="8"/>
      <c r="P27" s="8"/>
      <c r="Q27" s="8"/>
      <c r="R27" s="8"/>
      <c r="S27" s="8"/>
      <c r="T27" s="8"/>
      <c r="U27" s="8"/>
      <c r="V27" s="8"/>
      <c r="W27" s="8"/>
      <c r="X27" s="8"/>
      <c r="Y27" s="8"/>
      <c r="Z27" s="8"/>
    </row>
    <row r="28" spans="1:26" ht="15.75" customHeight="1" x14ac:dyDescent="0.2">
      <c r="A28" s="8" t="s">
        <v>496</v>
      </c>
      <c r="B28" s="8" t="s">
        <v>497</v>
      </c>
      <c r="C28" s="8" t="s">
        <v>498</v>
      </c>
      <c r="D28" s="9" t="s">
        <v>113</v>
      </c>
      <c r="E28" s="9" t="s">
        <v>25</v>
      </c>
      <c r="F28" s="9" t="s">
        <v>45</v>
      </c>
      <c r="G28" s="8" t="s">
        <v>5376</v>
      </c>
      <c r="H28" s="9" t="s">
        <v>113</v>
      </c>
      <c r="I28" s="8" t="b">
        <f t="shared" si="0"/>
        <v>1</v>
      </c>
      <c r="J28" s="8"/>
      <c r="K28" s="8"/>
      <c r="L28" s="8"/>
      <c r="M28" s="8"/>
      <c r="N28" s="8"/>
      <c r="O28" s="8"/>
      <c r="P28" s="8"/>
      <c r="Q28" s="8"/>
      <c r="R28" s="8"/>
      <c r="S28" s="8"/>
      <c r="T28" s="8"/>
      <c r="U28" s="8"/>
      <c r="V28" s="8"/>
      <c r="W28" s="8"/>
      <c r="X28" s="8"/>
      <c r="Y28" s="8"/>
      <c r="Z28" s="8"/>
    </row>
    <row r="29" spans="1:26" ht="15.75" customHeight="1" x14ac:dyDescent="0.2">
      <c r="A29" s="8" t="s">
        <v>501</v>
      </c>
      <c r="B29" s="8" t="s">
        <v>502</v>
      </c>
      <c r="C29" s="8" t="s">
        <v>503</v>
      </c>
      <c r="D29" s="9" t="s">
        <v>31</v>
      </c>
      <c r="E29" s="9" t="s">
        <v>26</v>
      </c>
      <c r="F29" s="9" t="s">
        <v>25</v>
      </c>
      <c r="G29" s="8" t="s">
        <v>5376</v>
      </c>
      <c r="H29" s="9" t="s">
        <v>64</v>
      </c>
      <c r="I29" s="8" t="b">
        <f t="shared" si="0"/>
        <v>0</v>
      </c>
      <c r="J29" s="8"/>
      <c r="K29" s="8"/>
      <c r="L29" s="8"/>
      <c r="M29" s="8"/>
      <c r="N29" s="8"/>
      <c r="O29" s="8"/>
      <c r="P29" s="8"/>
      <c r="Q29" s="8"/>
      <c r="R29" s="8"/>
      <c r="S29" s="8"/>
      <c r="T29" s="8"/>
      <c r="U29" s="8"/>
      <c r="V29" s="8"/>
      <c r="W29" s="8"/>
      <c r="X29" s="8"/>
      <c r="Y29" s="8"/>
      <c r="Z29" s="8"/>
    </row>
    <row r="30" spans="1:26" ht="15.75" customHeight="1" x14ac:dyDescent="0.2">
      <c r="A30" s="8" t="s">
        <v>42</v>
      </c>
      <c r="B30" s="8" t="s">
        <v>43</v>
      </c>
      <c r="C30" s="8" t="s">
        <v>44</v>
      </c>
      <c r="D30" s="9" t="s">
        <v>32</v>
      </c>
      <c r="E30" s="9" t="s">
        <v>32</v>
      </c>
      <c r="F30" s="9" t="s">
        <v>32</v>
      </c>
      <c r="G30" s="8" t="s">
        <v>5377</v>
      </c>
      <c r="H30" s="9" t="s">
        <v>32</v>
      </c>
      <c r="I30" s="8" t="b">
        <f t="shared" si="0"/>
        <v>1</v>
      </c>
      <c r="J30" s="8"/>
      <c r="K30" s="8"/>
      <c r="L30" s="8"/>
      <c r="M30" s="8"/>
      <c r="N30" s="8"/>
      <c r="O30" s="8"/>
      <c r="P30" s="8"/>
      <c r="Q30" s="8"/>
      <c r="R30" s="8"/>
      <c r="S30" s="8"/>
      <c r="T30" s="8"/>
      <c r="U30" s="8"/>
      <c r="V30" s="8"/>
      <c r="W30" s="8"/>
      <c r="X30" s="8"/>
      <c r="Y30" s="8"/>
      <c r="Z30" s="8"/>
    </row>
    <row r="31" spans="1:26" ht="15.75" customHeight="1" x14ac:dyDescent="0.2">
      <c r="A31" s="8" t="s">
        <v>142</v>
      </c>
      <c r="B31" s="8" t="s">
        <v>143</v>
      </c>
      <c r="C31" s="8" t="s">
        <v>144</v>
      </c>
      <c r="D31" s="9" t="s">
        <v>75</v>
      </c>
      <c r="E31" s="9" t="s">
        <v>64</v>
      </c>
      <c r="F31" s="9" t="s">
        <v>32</v>
      </c>
      <c r="G31" s="9" t="s">
        <v>5375</v>
      </c>
      <c r="H31" s="9" t="s">
        <v>74</v>
      </c>
      <c r="I31" s="8" t="b">
        <f t="shared" si="0"/>
        <v>0</v>
      </c>
      <c r="J31" s="8"/>
      <c r="K31" s="8"/>
      <c r="L31" s="8"/>
      <c r="M31" s="8"/>
      <c r="N31" s="8"/>
      <c r="O31" s="8"/>
      <c r="P31" s="8"/>
      <c r="Q31" s="8"/>
      <c r="R31" s="8"/>
      <c r="S31" s="8"/>
      <c r="T31" s="8"/>
      <c r="U31" s="8"/>
      <c r="V31" s="8"/>
      <c r="W31" s="8"/>
      <c r="X31" s="8"/>
      <c r="Y31" s="8"/>
      <c r="Z31" s="8"/>
    </row>
    <row r="32" spans="1:26" ht="15.75" customHeight="1" x14ac:dyDescent="0.2">
      <c r="A32" s="8" t="s">
        <v>504</v>
      </c>
      <c r="B32" s="8" t="s">
        <v>505</v>
      </c>
      <c r="C32" s="8" t="s">
        <v>506</v>
      </c>
      <c r="D32" s="9" t="s">
        <v>59</v>
      </c>
      <c r="E32" s="9" t="s">
        <v>54</v>
      </c>
      <c r="F32" s="9" t="s">
        <v>25</v>
      </c>
      <c r="G32" s="8" t="s">
        <v>5376</v>
      </c>
      <c r="H32" s="9" t="s">
        <v>53</v>
      </c>
      <c r="I32" s="8" t="b">
        <f t="shared" si="0"/>
        <v>0</v>
      </c>
      <c r="J32" s="8"/>
      <c r="K32" s="8"/>
      <c r="L32" s="8"/>
      <c r="M32" s="8"/>
      <c r="N32" s="8"/>
      <c r="O32" s="8"/>
      <c r="P32" s="8"/>
      <c r="Q32" s="8"/>
      <c r="R32" s="8"/>
      <c r="S32" s="8"/>
      <c r="T32" s="8"/>
      <c r="U32" s="8"/>
      <c r="V32" s="8"/>
      <c r="W32" s="8"/>
      <c r="X32" s="8"/>
      <c r="Y32" s="8"/>
      <c r="Z32" s="8"/>
    </row>
    <row r="33" spans="1:26" ht="15.75" customHeight="1" x14ac:dyDescent="0.2">
      <c r="A33" s="8" t="s">
        <v>46</v>
      </c>
      <c r="B33" s="8" t="s">
        <v>47</v>
      </c>
      <c r="C33" s="8" t="s">
        <v>48</v>
      </c>
      <c r="D33" s="9" t="s">
        <v>32</v>
      </c>
      <c r="E33" s="9" t="s">
        <v>74</v>
      </c>
      <c r="F33" s="9" t="s">
        <v>74</v>
      </c>
      <c r="G33" s="8" t="s">
        <v>5377</v>
      </c>
      <c r="H33" s="9" t="s">
        <v>31</v>
      </c>
      <c r="I33" s="8" t="b">
        <f t="shared" si="0"/>
        <v>0</v>
      </c>
      <c r="J33" s="8"/>
      <c r="K33" s="8"/>
      <c r="L33" s="8"/>
      <c r="M33" s="8"/>
      <c r="N33" s="8"/>
      <c r="O33" s="8"/>
      <c r="P33" s="8"/>
      <c r="Q33" s="8"/>
      <c r="R33" s="8"/>
      <c r="S33" s="8"/>
      <c r="T33" s="8"/>
      <c r="U33" s="8"/>
      <c r="V33" s="8"/>
      <c r="W33" s="8"/>
      <c r="X33" s="8"/>
      <c r="Y33" s="8"/>
      <c r="Z33" s="8"/>
    </row>
    <row r="34" spans="1:26" ht="15.75" customHeight="1" x14ac:dyDescent="0.2">
      <c r="A34" s="8" t="s">
        <v>145</v>
      </c>
      <c r="B34" s="8" t="s">
        <v>146</v>
      </c>
      <c r="C34" s="8" t="s">
        <v>147</v>
      </c>
      <c r="D34" s="9" t="s">
        <v>31</v>
      </c>
      <c r="E34" s="9" t="s">
        <v>64</v>
      </c>
      <c r="F34" s="9" t="s">
        <v>32</v>
      </c>
      <c r="G34" s="9" t="s">
        <v>5375</v>
      </c>
      <c r="H34" s="9" t="s">
        <v>45</v>
      </c>
      <c r="I34" s="8" t="b">
        <f t="shared" si="0"/>
        <v>0</v>
      </c>
      <c r="J34" s="8"/>
      <c r="K34" s="8"/>
      <c r="L34" s="8"/>
      <c r="M34" s="8"/>
      <c r="N34" s="8"/>
      <c r="O34" s="8"/>
      <c r="P34" s="8"/>
      <c r="Q34" s="8"/>
      <c r="R34" s="8"/>
      <c r="S34" s="8"/>
      <c r="T34" s="8"/>
      <c r="U34" s="8"/>
      <c r="V34" s="8"/>
      <c r="W34" s="8"/>
      <c r="X34" s="8"/>
      <c r="Y34" s="8"/>
      <c r="Z34" s="8"/>
    </row>
    <row r="35" spans="1:26" ht="15.75" customHeight="1" x14ac:dyDescent="0.2">
      <c r="A35" s="8" t="s">
        <v>149</v>
      </c>
      <c r="B35" s="8" t="s">
        <v>150</v>
      </c>
      <c r="C35" s="8" t="s">
        <v>151</v>
      </c>
      <c r="D35" s="9" t="s">
        <v>75</v>
      </c>
      <c r="E35" s="9" t="s">
        <v>64</v>
      </c>
      <c r="F35" s="9" t="s">
        <v>32</v>
      </c>
      <c r="G35" s="9" t="s">
        <v>5375</v>
      </c>
      <c r="H35" s="9" t="s">
        <v>75</v>
      </c>
      <c r="I35" s="8" t="b">
        <f t="shared" si="0"/>
        <v>1</v>
      </c>
      <c r="J35" s="8"/>
      <c r="K35" s="8"/>
      <c r="L35" s="8"/>
      <c r="M35" s="8"/>
      <c r="N35" s="8"/>
      <c r="O35" s="8"/>
      <c r="P35" s="8"/>
      <c r="Q35" s="8"/>
      <c r="R35" s="8"/>
      <c r="S35" s="8"/>
      <c r="T35" s="8"/>
      <c r="U35" s="8"/>
      <c r="V35" s="8"/>
      <c r="W35" s="8"/>
      <c r="X35" s="8"/>
      <c r="Y35" s="8"/>
      <c r="Z35" s="8"/>
    </row>
    <row r="36" spans="1:26" ht="15.75" customHeight="1" x14ac:dyDescent="0.2">
      <c r="A36" s="8" t="s">
        <v>508</v>
      </c>
      <c r="B36" s="8" t="s">
        <v>509</v>
      </c>
      <c r="C36" s="8" t="s">
        <v>510</v>
      </c>
      <c r="D36" s="9" t="s">
        <v>54</v>
      </c>
      <c r="E36" s="9" t="s">
        <v>54</v>
      </c>
      <c r="F36" s="9" t="s">
        <v>25</v>
      </c>
      <c r="G36" s="8" t="s">
        <v>5376</v>
      </c>
      <c r="H36" s="9" t="s">
        <v>32</v>
      </c>
      <c r="I36" s="8" t="b">
        <f t="shared" si="0"/>
        <v>0</v>
      </c>
      <c r="J36" s="8"/>
      <c r="K36" s="8"/>
      <c r="L36" s="8"/>
      <c r="M36" s="8"/>
      <c r="N36" s="8"/>
      <c r="O36" s="8"/>
      <c r="P36" s="8"/>
      <c r="Q36" s="8"/>
      <c r="R36" s="8"/>
      <c r="S36" s="8"/>
      <c r="T36" s="8"/>
      <c r="U36" s="8"/>
      <c r="V36" s="8"/>
      <c r="W36" s="8"/>
      <c r="X36" s="8"/>
      <c r="Y36" s="8"/>
      <c r="Z36" s="8"/>
    </row>
    <row r="37" spans="1:26" ht="15.75" customHeight="1" x14ac:dyDescent="0.2">
      <c r="A37" s="8" t="s">
        <v>152</v>
      </c>
      <c r="B37" s="8" t="s">
        <v>153</v>
      </c>
      <c r="C37" s="8" t="s">
        <v>154</v>
      </c>
      <c r="D37" s="9" t="s">
        <v>75</v>
      </c>
      <c r="E37" s="9" t="s">
        <v>64</v>
      </c>
      <c r="F37" s="9" t="s">
        <v>32</v>
      </c>
      <c r="G37" s="9" t="s">
        <v>5375</v>
      </c>
      <c r="H37" s="9" t="s">
        <v>75</v>
      </c>
      <c r="I37" s="8" t="b">
        <f t="shared" si="0"/>
        <v>1</v>
      </c>
      <c r="J37" s="8"/>
      <c r="K37" s="8"/>
      <c r="L37" s="8"/>
      <c r="M37" s="8"/>
      <c r="N37" s="8"/>
      <c r="O37" s="8"/>
      <c r="P37" s="8"/>
      <c r="Q37" s="8"/>
      <c r="R37" s="8"/>
      <c r="S37" s="8"/>
      <c r="T37" s="8"/>
      <c r="U37" s="8"/>
      <c r="V37" s="8"/>
      <c r="W37" s="8"/>
      <c r="X37" s="8"/>
      <c r="Y37" s="8"/>
      <c r="Z37" s="8"/>
    </row>
    <row r="38" spans="1:26" ht="15.75" customHeight="1" x14ac:dyDescent="0.2">
      <c r="A38" s="8" t="s">
        <v>156</v>
      </c>
      <c r="B38" s="8" t="s">
        <v>157</v>
      </c>
      <c r="C38" s="8" t="s">
        <v>158</v>
      </c>
      <c r="D38" s="9" t="s">
        <v>73</v>
      </c>
      <c r="E38" s="9" t="s">
        <v>64</v>
      </c>
      <c r="F38" s="9" t="s">
        <v>32</v>
      </c>
      <c r="G38" s="9" t="s">
        <v>5375</v>
      </c>
      <c r="H38" s="9" t="s">
        <v>159</v>
      </c>
      <c r="I38" s="8" t="b">
        <f t="shared" si="0"/>
        <v>0</v>
      </c>
      <c r="J38" s="8"/>
      <c r="K38" s="8"/>
      <c r="L38" s="8"/>
      <c r="M38" s="8"/>
      <c r="N38" s="8"/>
      <c r="O38" s="8"/>
      <c r="P38" s="8"/>
      <c r="Q38" s="8"/>
      <c r="R38" s="8"/>
      <c r="S38" s="8"/>
      <c r="T38" s="8"/>
      <c r="U38" s="8"/>
      <c r="V38" s="8"/>
      <c r="W38" s="8"/>
      <c r="X38" s="8"/>
      <c r="Y38" s="8"/>
      <c r="Z38" s="8"/>
    </row>
    <row r="39" spans="1:26" ht="15.75" customHeight="1" x14ac:dyDescent="0.2">
      <c r="A39" s="8" t="s">
        <v>161</v>
      </c>
      <c r="B39" s="8" t="s">
        <v>162</v>
      </c>
      <c r="C39" s="8" t="s">
        <v>163</v>
      </c>
      <c r="D39" s="9" t="s">
        <v>75</v>
      </c>
      <c r="E39" s="9" t="s">
        <v>64</v>
      </c>
      <c r="F39" s="9" t="s">
        <v>32</v>
      </c>
      <c r="G39" s="9" t="s">
        <v>5375</v>
      </c>
      <c r="H39" s="9" t="s">
        <v>75</v>
      </c>
      <c r="I39" s="8" t="b">
        <f t="shared" si="0"/>
        <v>1</v>
      </c>
      <c r="J39" s="8"/>
      <c r="K39" s="8"/>
      <c r="L39" s="8"/>
      <c r="M39" s="8"/>
      <c r="N39" s="8"/>
      <c r="O39" s="8"/>
      <c r="P39" s="8"/>
      <c r="Q39" s="8"/>
      <c r="R39" s="8"/>
      <c r="S39" s="8"/>
      <c r="T39" s="8"/>
      <c r="U39" s="8"/>
      <c r="V39" s="8"/>
      <c r="W39" s="8"/>
      <c r="X39" s="8"/>
      <c r="Y39" s="8"/>
      <c r="Z39" s="8"/>
    </row>
    <row r="40" spans="1:26" ht="15.75" customHeight="1" x14ac:dyDescent="0.2">
      <c r="A40" s="8" t="s">
        <v>164</v>
      </c>
      <c r="B40" s="8" t="s">
        <v>165</v>
      </c>
      <c r="C40" s="8" t="s">
        <v>166</v>
      </c>
      <c r="D40" s="9" t="s">
        <v>26</v>
      </c>
      <c r="E40" s="9" t="s">
        <v>64</v>
      </c>
      <c r="F40" s="9" t="s">
        <v>32</v>
      </c>
      <c r="G40" s="9" t="s">
        <v>5375</v>
      </c>
      <c r="H40" s="9" t="s">
        <v>26</v>
      </c>
      <c r="I40" s="8" t="b">
        <f t="shared" si="0"/>
        <v>1</v>
      </c>
      <c r="J40" s="8"/>
      <c r="K40" s="8"/>
      <c r="L40" s="8"/>
      <c r="M40" s="8"/>
      <c r="N40" s="8"/>
      <c r="O40" s="8"/>
      <c r="P40" s="8"/>
      <c r="Q40" s="8"/>
      <c r="R40" s="8"/>
      <c r="S40" s="8"/>
      <c r="T40" s="8"/>
      <c r="U40" s="8"/>
      <c r="V40" s="8"/>
      <c r="W40" s="8"/>
      <c r="X40" s="8"/>
      <c r="Y40" s="8"/>
      <c r="Z40" s="8"/>
    </row>
    <row r="41" spans="1:26" ht="15.75" customHeight="1" x14ac:dyDescent="0.2">
      <c r="A41" s="8" t="s">
        <v>511</v>
      </c>
      <c r="B41" s="8" t="s">
        <v>512</v>
      </c>
      <c r="C41" s="8" t="s">
        <v>513</v>
      </c>
      <c r="D41" s="9" t="s">
        <v>45</v>
      </c>
      <c r="E41" s="9" t="s">
        <v>54</v>
      </c>
      <c r="F41" s="9" t="s">
        <v>25</v>
      </c>
      <c r="G41" s="8" t="s">
        <v>5376</v>
      </c>
      <c r="H41" s="9" t="s">
        <v>73</v>
      </c>
      <c r="I41" s="8" t="b">
        <f t="shared" si="0"/>
        <v>0</v>
      </c>
      <c r="J41" s="8"/>
      <c r="K41" s="8"/>
      <c r="L41" s="8"/>
      <c r="M41" s="8"/>
      <c r="N41" s="8"/>
      <c r="O41" s="8"/>
      <c r="P41" s="8"/>
      <c r="Q41" s="8"/>
      <c r="R41" s="8"/>
      <c r="S41" s="8"/>
      <c r="T41" s="8"/>
      <c r="U41" s="8"/>
      <c r="V41" s="8"/>
      <c r="W41" s="8"/>
      <c r="X41" s="8"/>
      <c r="Y41" s="8"/>
      <c r="Z41" s="8"/>
    </row>
    <row r="42" spans="1:26" ht="15.75" customHeight="1" x14ac:dyDescent="0.2">
      <c r="A42" s="8" t="s">
        <v>514</v>
      </c>
      <c r="B42" s="8" t="s">
        <v>515</v>
      </c>
      <c r="C42" s="8" t="s">
        <v>516</v>
      </c>
      <c r="D42" s="9" t="s">
        <v>75</v>
      </c>
      <c r="E42" s="9" t="s">
        <v>25</v>
      </c>
      <c r="F42" s="9" t="s">
        <v>75</v>
      </c>
      <c r="G42" s="8" t="s">
        <v>5376</v>
      </c>
      <c r="H42" s="9" t="s">
        <v>75</v>
      </c>
      <c r="I42" s="8" t="b">
        <f t="shared" si="0"/>
        <v>1</v>
      </c>
      <c r="J42" s="8"/>
      <c r="K42" s="8"/>
      <c r="L42" s="8"/>
      <c r="M42" s="8"/>
      <c r="N42" s="8"/>
      <c r="O42" s="8"/>
      <c r="P42" s="8"/>
      <c r="Q42" s="8"/>
      <c r="R42" s="8"/>
      <c r="S42" s="8"/>
      <c r="T42" s="8"/>
      <c r="U42" s="8"/>
      <c r="V42" s="8"/>
      <c r="W42" s="8"/>
      <c r="X42" s="8"/>
      <c r="Y42" s="8"/>
      <c r="Z42" s="8"/>
    </row>
    <row r="43" spans="1:26" ht="15.75" customHeight="1" x14ac:dyDescent="0.2">
      <c r="A43" s="8" t="s">
        <v>517</v>
      </c>
      <c r="B43" s="8" t="s">
        <v>518</v>
      </c>
      <c r="C43" s="8" t="s">
        <v>519</v>
      </c>
      <c r="D43" s="9" t="s">
        <v>32</v>
      </c>
      <c r="E43" s="9" t="s">
        <v>25</v>
      </c>
      <c r="F43" s="9" t="s">
        <v>75</v>
      </c>
      <c r="G43" s="8" t="s">
        <v>5376</v>
      </c>
      <c r="H43" s="9" t="s">
        <v>32</v>
      </c>
      <c r="I43" s="8" t="b">
        <f t="shared" si="0"/>
        <v>1</v>
      </c>
      <c r="J43" s="8"/>
      <c r="K43" s="8"/>
      <c r="L43" s="8"/>
      <c r="M43" s="8"/>
      <c r="N43" s="8"/>
      <c r="O43" s="8"/>
      <c r="P43" s="8"/>
      <c r="Q43" s="8"/>
      <c r="R43" s="8"/>
      <c r="S43" s="8"/>
      <c r="T43" s="8"/>
      <c r="U43" s="8"/>
      <c r="V43" s="8"/>
      <c r="W43" s="8"/>
      <c r="X43" s="8"/>
      <c r="Y43" s="8"/>
      <c r="Z43" s="8"/>
    </row>
    <row r="44" spans="1:26" ht="15.75" customHeight="1" x14ac:dyDescent="0.2">
      <c r="A44" s="8" t="s">
        <v>521</v>
      </c>
      <c r="B44" s="8" t="s">
        <v>522</v>
      </c>
      <c r="C44" s="8" t="s">
        <v>523</v>
      </c>
      <c r="D44" s="9" t="s">
        <v>74</v>
      </c>
      <c r="E44" s="9" t="s">
        <v>54</v>
      </c>
      <c r="F44" s="9" t="s">
        <v>25</v>
      </c>
      <c r="G44" s="8" t="s">
        <v>5376</v>
      </c>
      <c r="H44" s="9" t="s">
        <v>74</v>
      </c>
      <c r="I44" s="8" t="b">
        <f t="shared" si="0"/>
        <v>1</v>
      </c>
      <c r="J44" s="8"/>
      <c r="K44" s="8"/>
      <c r="L44" s="8"/>
      <c r="M44" s="8"/>
      <c r="N44" s="8"/>
      <c r="O44" s="8"/>
      <c r="P44" s="8"/>
      <c r="Q44" s="8"/>
      <c r="R44" s="8"/>
      <c r="S44" s="8"/>
      <c r="T44" s="8"/>
      <c r="U44" s="8"/>
      <c r="V44" s="8"/>
      <c r="W44" s="8"/>
      <c r="X44" s="8"/>
      <c r="Y44" s="8"/>
      <c r="Z44" s="8"/>
    </row>
    <row r="45" spans="1:26" ht="15.75" customHeight="1" x14ac:dyDescent="0.2">
      <c r="A45" s="8" t="s">
        <v>205</v>
      </c>
      <c r="B45" s="8" t="s">
        <v>861</v>
      </c>
      <c r="C45" s="8" t="s">
        <v>862</v>
      </c>
      <c r="D45" s="9" t="s">
        <v>26</v>
      </c>
      <c r="E45" s="9" t="s">
        <v>25</v>
      </c>
      <c r="F45" s="9" t="s">
        <v>104</v>
      </c>
      <c r="G45" s="8" t="s">
        <v>5376</v>
      </c>
      <c r="H45" s="9" t="s">
        <v>26</v>
      </c>
      <c r="I45" s="8" t="b">
        <f t="shared" si="0"/>
        <v>1</v>
      </c>
      <c r="J45" s="8"/>
      <c r="K45" s="8"/>
      <c r="L45" s="8"/>
      <c r="M45" s="8"/>
      <c r="N45" s="8"/>
      <c r="O45" s="8"/>
      <c r="P45" s="8"/>
      <c r="Q45" s="8"/>
      <c r="R45" s="8"/>
      <c r="S45" s="8"/>
      <c r="T45" s="8"/>
      <c r="U45" s="8"/>
      <c r="V45" s="8"/>
      <c r="W45" s="8"/>
      <c r="X45" s="8"/>
      <c r="Y45" s="8"/>
      <c r="Z45" s="8"/>
    </row>
    <row r="46" spans="1:26" ht="15.75" customHeight="1" x14ac:dyDescent="0.2">
      <c r="A46" s="8" t="s">
        <v>168</v>
      </c>
      <c r="B46" s="8" t="s">
        <v>169</v>
      </c>
      <c r="C46" s="8" t="s">
        <v>170</v>
      </c>
      <c r="D46" s="9" t="s">
        <v>113</v>
      </c>
      <c r="E46" s="9" t="s">
        <v>64</v>
      </c>
      <c r="F46" s="9" t="s">
        <v>32</v>
      </c>
      <c r="G46" s="9" t="s">
        <v>5375</v>
      </c>
      <c r="H46" s="9" t="s">
        <v>104</v>
      </c>
      <c r="I46" s="8" t="b">
        <f t="shared" si="0"/>
        <v>0</v>
      </c>
      <c r="J46" s="8"/>
      <c r="K46" s="8"/>
      <c r="L46" s="8"/>
      <c r="M46" s="8"/>
      <c r="N46" s="8"/>
      <c r="O46" s="8"/>
      <c r="P46" s="8"/>
      <c r="Q46" s="8"/>
      <c r="R46" s="8"/>
      <c r="S46" s="8"/>
      <c r="T46" s="8"/>
      <c r="U46" s="8"/>
      <c r="V46" s="8"/>
      <c r="W46" s="8"/>
      <c r="X46" s="8"/>
      <c r="Y46" s="8"/>
      <c r="Z46" s="8"/>
    </row>
    <row r="47" spans="1:26" ht="15.75" customHeight="1" x14ac:dyDescent="0.2">
      <c r="A47" s="8" t="s">
        <v>526</v>
      </c>
      <c r="B47" s="8" t="s">
        <v>527</v>
      </c>
      <c r="C47" s="8" t="s">
        <v>528</v>
      </c>
      <c r="D47" s="9" t="s">
        <v>113</v>
      </c>
      <c r="E47" s="9" t="s">
        <v>25</v>
      </c>
      <c r="F47" s="9" t="s">
        <v>159</v>
      </c>
      <c r="G47" s="8" t="s">
        <v>5376</v>
      </c>
      <c r="H47" s="9" t="s">
        <v>113</v>
      </c>
      <c r="I47" s="8" t="b">
        <f t="shared" si="0"/>
        <v>1</v>
      </c>
      <c r="J47" s="8"/>
      <c r="K47" s="8"/>
      <c r="L47" s="8"/>
      <c r="M47" s="8"/>
      <c r="N47" s="8"/>
      <c r="O47" s="8"/>
      <c r="P47" s="8"/>
      <c r="Q47" s="8"/>
      <c r="R47" s="8"/>
      <c r="S47" s="8"/>
      <c r="T47" s="8"/>
      <c r="U47" s="8"/>
      <c r="V47" s="8"/>
      <c r="W47" s="8"/>
      <c r="X47" s="8"/>
      <c r="Y47" s="8"/>
      <c r="Z47" s="8"/>
    </row>
    <row r="48" spans="1:26" ht="15.75" customHeight="1" x14ac:dyDescent="0.2">
      <c r="A48" s="8" t="s">
        <v>395</v>
      </c>
      <c r="B48" s="8" t="s">
        <v>396</v>
      </c>
      <c r="C48" s="8" t="s">
        <v>397</v>
      </c>
      <c r="D48" s="9" t="s">
        <v>218</v>
      </c>
      <c r="E48" s="9" t="s">
        <v>26</v>
      </c>
      <c r="F48" s="9" t="s">
        <v>1728</v>
      </c>
      <c r="G48" s="9" t="s">
        <v>398</v>
      </c>
      <c r="H48" s="9" t="s">
        <v>218</v>
      </c>
      <c r="I48" s="8" t="b">
        <f t="shared" si="0"/>
        <v>1</v>
      </c>
      <c r="J48" s="8"/>
      <c r="K48" s="8"/>
      <c r="L48" s="8"/>
      <c r="M48" s="8"/>
      <c r="N48" s="8"/>
      <c r="O48" s="8"/>
      <c r="P48" s="8"/>
      <c r="Q48" s="8"/>
      <c r="R48" s="8"/>
      <c r="S48" s="8"/>
      <c r="T48" s="8"/>
      <c r="U48" s="8"/>
      <c r="V48" s="8"/>
      <c r="W48" s="8"/>
      <c r="X48" s="8"/>
      <c r="Y48" s="8"/>
      <c r="Z48" s="8"/>
    </row>
    <row r="49" spans="1:26" ht="15.75" customHeight="1" x14ac:dyDescent="0.2">
      <c r="A49" s="8" t="s">
        <v>531</v>
      </c>
      <c r="B49" s="8" t="s">
        <v>532</v>
      </c>
      <c r="C49" s="8" t="s">
        <v>533</v>
      </c>
      <c r="D49" s="9" t="s">
        <v>113</v>
      </c>
      <c r="E49" s="9" t="s">
        <v>25</v>
      </c>
      <c r="F49" s="9" t="s">
        <v>75</v>
      </c>
      <c r="G49" s="8" t="s">
        <v>5376</v>
      </c>
      <c r="H49" s="9" t="s">
        <v>113</v>
      </c>
      <c r="I49" s="8" t="b">
        <f t="shared" si="0"/>
        <v>1</v>
      </c>
      <c r="J49" s="8"/>
      <c r="K49" s="8"/>
      <c r="L49" s="8"/>
      <c r="M49" s="8"/>
      <c r="N49" s="8"/>
      <c r="O49" s="8"/>
      <c r="P49" s="8"/>
      <c r="Q49" s="8"/>
      <c r="R49" s="8"/>
      <c r="S49" s="8"/>
      <c r="T49" s="8"/>
      <c r="U49" s="8"/>
      <c r="V49" s="8"/>
      <c r="W49" s="8"/>
      <c r="X49" s="8"/>
      <c r="Y49" s="8"/>
      <c r="Z49" s="8"/>
    </row>
    <row r="50" spans="1:26" ht="15.75" customHeight="1" x14ac:dyDescent="0.2">
      <c r="A50" s="8" t="s">
        <v>535</v>
      </c>
      <c r="B50" s="8" t="s">
        <v>536</v>
      </c>
      <c r="C50" s="8" t="s">
        <v>537</v>
      </c>
      <c r="D50" s="9" t="s">
        <v>74</v>
      </c>
      <c r="E50" s="9" t="s">
        <v>54</v>
      </c>
      <c r="F50" s="9" t="s">
        <v>25</v>
      </c>
      <c r="G50" s="8" t="s">
        <v>5376</v>
      </c>
      <c r="H50" s="9" t="s">
        <v>64</v>
      </c>
      <c r="I50" s="8" t="b">
        <f t="shared" si="0"/>
        <v>0</v>
      </c>
      <c r="J50" s="8"/>
      <c r="K50" s="8"/>
      <c r="L50" s="8"/>
      <c r="M50" s="8"/>
      <c r="N50" s="8"/>
      <c r="O50" s="8"/>
      <c r="P50" s="8"/>
      <c r="Q50" s="8"/>
      <c r="R50" s="8"/>
      <c r="S50" s="8"/>
      <c r="T50" s="8"/>
      <c r="U50" s="8"/>
      <c r="V50" s="8"/>
      <c r="W50" s="8"/>
      <c r="X50" s="8"/>
      <c r="Y50" s="8"/>
      <c r="Z50" s="8"/>
    </row>
    <row r="51" spans="1:26" ht="15.75" customHeight="1" x14ac:dyDescent="0.2">
      <c r="A51" s="8" t="s">
        <v>539</v>
      </c>
      <c r="B51" s="8" t="s">
        <v>540</v>
      </c>
      <c r="C51" s="8" t="s">
        <v>541</v>
      </c>
      <c r="D51" s="9" t="s">
        <v>59</v>
      </c>
      <c r="E51" s="9" t="s">
        <v>54</v>
      </c>
      <c r="F51" s="9" t="s">
        <v>25</v>
      </c>
      <c r="G51" s="8" t="s">
        <v>5376</v>
      </c>
      <c r="H51" s="9" t="s">
        <v>64</v>
      </c>
      <c r="I51" s="8" t="b">
        <f t="shared" si="0"/>
        <v>0</v>
      </c>
      <c r="J51" s="8"/>
      <c r="K51" s="8"/>
      <c r="L51" s="8"/>
      <c r="M51" s="8"/>
      <c r="N51" s="8"/>
      <c r="O51" s="8"/>
      <c r="P51" s="8"/>
      <c r="Q51" s="8"/>
      <c r="R51" s="8"/>
      <c r="S51" s="8"/>
      <c r="T51" s="8"/>
      <c r="U51" s="8"/>
      <c r="V51" s="8"/>
      <c r="W51" s="8"/>
      <c r="X51" s="8"/>
      <c r="Y51" s="8"/>
      <c r="Z51" s="8"/>
    </row>
    <row r="52" spans="1:26" ht="15.75" customHeight="1" x14ac:dyDescent="0.2">
      <c r="A52" s="8" t="s">
        <v>171</v>
      </c>
      <c r="B52" s="8" t="s">
        <v>172</v>
      </c>
      <c r="C52" s="8" t="s">
        <v>173</v>
      </c>
      <c r="D52" s="9" t="s">
        <v>113</v>
      </c>
      <c r="E52" s="9" t="s">
        <v>64</v>
      </c>
      <c r="F52" s="9" t="s">
        <v>32</v>
      </c>
      <c r="G52" s="9" t="s">
        <v>5375</v>
      </c>
      <c r="H52" s="9" t="s">
        <v>113</v>
      </c>
      <c r="I52" s="8" t="b">
        <f t="shared" si="0"/>
        <v>1</v>
      </c>
      <c r="J52" s="8"/>
      <c r="K52" s="8"/>
      <c r="L52" s="8"/>
      <c r="M52" s="8"/>
      <c r="N52" s="8"/>
      <c r="O52" s="8"/>
      <c r="P52" s="8"/>
      <c r="Q52" s="8"/>
      <c r="R52" s="8"/>
      <c r="S52" s="8"/>
      <c r="T52" s="8"/>
      <c r="U52" s="8"/>
      <c r="V52" s="8"/>
      <c r="W52" s="8"/>
      <c r="X52" s="8"/>
      <c r="Y52" s="8"/>
      <c r="Z52" s="8"/>
    </row>
    <row r="53" spans="1:26" ht="15.75" customHeight="1" x14ac:dyDescent="0.2">
      <c r="A53" s="8" t="s">
        <v>174</v>
      </c>
      <c r="B53" s="8" t="s">
        <v>175</v>
      </c>
      <c r="C53" s="8" t="s">
        <v>176</v>
      </c>
      <c r="D53" s="9" t="s">
        <v>112</v>
      </c>
      <c r="E53" s="9" t="s">
        <v>64</v>
      </c>
      <c r="F53" s="9" t="s">
        <v>32</v>
      </c>
      <c r="G53" s="9" t="s">
        <v>5375</v>
      </c>
      <c r="H53" s="9" t="s">
        <v>112</v>
      </c>
      <c r="I53" s="8" t="b">
        <f t="shared" si="0"/>
        <v>1</v>
      </c>
      <c r="J53" s="8"/>
      <c r="K53" s="8"/>
      <c r="L53" s="8"/>
      <c r="M53" s="8"/>
      <c r="N53" s="8"/>
      <c r="O53" s="8"/>
      <c r="P53" s="8"/>
      <c r="Q53" s="8"/>
      <c r="R53" s="8"/>
      <c r="S53" s="8"/>
      <c r="T53" s="8"/>
      <c r="U53" s="8"/>
      <c r="V53" s="8"/>
      <c r="W53" s="8"/>
      <c r="X53" s="8"/>
      <c r="Y53" s="8"/>
      <c r="Z53" s="8"/>
    </row>
    <row r="54" spans="1:26" ht="15.75" customHeight="1" x14ac:dyDescent="0.2">
      <c r="A54" s="8" t="s">
        <v>544</v>
      </c>
      <c r="B54" s="8" t="s">
        <v>545</v>
      </c>
      <c r="C54" s="8" t="s">
        <v>546</v>
      </c>
      <c r="D54" s="9" t="s">
        <v>32</v>
      </c>
      <c r="E54" s="9" t="s">
        <v>54</v>
      </c>
      <c r="F54" s="9" t="s">
        <v>25</v>
      </c>
      <c r="G54" s="8" t="s">
        <v>5376</v>
      </c>
      <c r="H54" s="9" t="s">
        <v>32</v>
      </c>
      <c r="I54" s="8" t="b">
        <f t="shared" si="0"/>
        <v>1</v>
      </c>
      <c r="J54" s="8"/>
      <c r="K54" s="8"/>
      <c r="L54" s="8"/>
      <c r="M54" s="8"/>
      <c r="N54" s="8"/>
      <c r="O54" s="8"/>
      <c r="P54" s="8"/>
      <c r="Q54" s="8"/>
      <c r="R54" s="8"/>
      <c r="S54" s="8"/>
      <c r="T54" s="8"/>
      <c r="U54" s="8"/>
      <c r="V54" s="8"/>
      <c r="W54" s="8"/>
      <c r="X54" s="8"/>
      <c r="Y54" s="8"/>
      <c r="Z54" s="8"/>
    </row>
    <row r="55" spans="1:26" ht="15.75" customHeight="1" x14ac:dyDescent="0.2">
      <c r="A55" s="8" t="s">
        <v>548</v>
      </c>
      <c r="B55" s="8" t="s">
        <v>549</v>
      </c>
      <c r="C55" s="8" t="s">
        <v>550</v>
      </c>
      <c r="D55" s="9" t="s">
        <v>159</v>
      </c>
      <c r="E55" s="9" t="s">
        <v>54</v>
      </c>
      <c r="F55" s="9" t="s">
        <v>25</v>
      </c>
      <c r="G55" s="8" t="s">
        <v>5376</v>
      </c>
      <c r="H55" s="9" t="s">
        <v>159</v>
      </c>
      <c r="I55" s="8" t="b">
        <f t="shared" si="0"/>
        <v>1</v>
      </c>
      <c r="J55" s="8"/>
      <c r="K55" s="8"/>
      <c r="L55" s="8"/>
      <c r="M55" s="8"/>
      <c r="N55" s="8"/>
      <c r="O55" s="8"/>
      <c r="P55" s="8"/>
      <c r="Q55" s="8"/>
      <c r="R55" s="8"/>
      <c r="S55" s="8"/>
      <c r="T55" s="8"/>
      <c r="U55" s="8"/>
      <c r="V55" s="8"/>
      <c r="W55" s="8"/>
      <c r="X55" s="8"/>
      <c r="Y55" s="8"/>
      <c r="Z55" s="8"/>
    </row>
    <row r="56" spans="1:26" ht="15.75" customHeight="1" x14ac:dyDescent="0.2">
      <c r="A56" s="8" t="s">
        <v>177</v>
      </c>
      <c r="B56" s="8" t="s">
        <v>178</v>
      </c>
      <c r="C56" s="8" t="s">
        <v>179</v>
      </c>
      <c r="D56" s="9" t="s">
        <v>112</v>
      </c>
      <c r="E56" s="9" t="s">
        <v>64</v>
      </c>
      <c r="F56" s="9" t="s">
        <v>32</v>
      </c>
      <c r="G56" s="9" t="s">
        <v>5375</v>
      </c>
      <c r="H56" s="9" t="s">
        <v>112</v>
      </c>
      <c r="I56" s="8" t="b">
        <f t="shared" si="0"/>
        <v>1</v>
      </c>
      <c r="J56" s="8"/>
      <c r="K56" s="8"/>
      <c r="L56" s="8"/>
      <c r="M56" s="8"/>
      <c r="N56" s="8"/>
      <c r="O56" s="8"/>
      <c r="P56" s="8"/>
      <c r="Q56" s="8"/>
      <c r="R56" s="8"/>
      <c r="S56" s="8"/>
      <c r="T56" s="8"/>
      <c r="U56" s="8"/>
      <c r="V56" s="8"/>
      <c r="W56" s="8"/>
      <c r="X56" s="8"/>
      <c r="Y56" s="8"/>
      <c r="Z56" s="8"/>
    </row>
    <row r="57" spans="1:26" ht="15.75" customHeight="1" x14ac:dyDescent="0.2">
      <c r="A57" s="8" t="s">
        <v>551</v>
      </c>
      <c r="B57" s="8" t="s">
        <v>552</v>
      </c>
      <c r="C57" s="8" t="s">
        <v>553</v>
      </c>
      <c r="D57" s="9" t="s">
        <v>32</v>
      </c>
      <c r="E57" s="9" t="s">
        <v>54</v>
      </c>
      <c r="F57" s="9" t="s">
        <v>25</v>
      </c>
      <c r="G57" s="8" t="s">
        <v>5376</v>
      </c>
      <c r="H57" s="9" t="s">
        <v>159</v>
      </c>
      <c r="I57" s="8" t="b">
        <f t="shared" si="0"/>
        <v>0</v>
      </c>
      <c r="J57" s="8"/>
      <c r="K57" s="8"/>
      <c r="L57" s="8"/>
      <c r="M57" s="8"/>
      <c r="N57" s="8"/>
      <c r="O57" s="8"/>
      <c r="P57" s="8"/>
      <c r="Q57" s="8"/>
      <c r="R57" s="8"/>
      <c r="S57" s="8"/>
      <c r="T57" s="8"/>
      <c r="U57" s="8"/>
      <c r="V57" s="8"/>
      <c r="W57" s="8"/>
      <c r="X57" s="8"/>
      <c r="Y57" s="8"/>
      <c r="Z57" s="8"/>
    </row>
    <row r="58" spans="1:26" ht="15.75" customHeight="1" x14ac:dyDescent="0.2">
      <c r="A58" s="8" t="s">
        <v>554</v>
      </c>
      <c r="B58" s="8" t="s">
        <v>555</v>
      </c>
      <c r="C58" s="8" t="s">
        <v>556</v>
      </c>
      <c r="D58" s="9" t="s">
        <v>113</v>
      </c>
      <c r="E58" s="9" t="s">
        <v>25</v>
      </c>
      <c r="F58" s="9" t="s">
        <v>75</v>
      </c>
      <c r="G58" s="8" t="s">
        <v>5376</v>
      </c>
      <c r="H58" s="9" t="s">
        <v>113</v>
      </c>
      <c r="I58" s="8" t="b">
        <f t="shared" si="0"/>
        <v>1</v>
      </c>
      <c r="J58" s="8"/>
      <c r="K58" s="8"/>
      <c r="L58" s="8"/>
      <c r="M58" s="8"/>
      <c r="N58" s="8"/>
      <c r="O58" s="8"/>
      <c r="P58" s="8"/>
      <c r="Q58" s="8"/>
      <c r="R58" s="8"/>
      <c r="S58" s="8"/>
      <c r="T58" s="8"/>
      <c r="U58" s="8"/>
      <c r="V58" s="8"/>
      <c r="W58" s="8"/>
      <c r="X58" s="8"/>
      <c r="Y58" s="8"/>
      <c r="Z58" s="8"/>
    </row>
    <row r="59" spans="1:26" ht="15.75" customHeight="1" x14ac:dyDescent="0.2">
      <c r="A59" s="8" t="s">
        <v>50</v>
      </c>
      <c r="B59" s="8" t="s">
        <v>51</v>
      </c>
      <c r="C59" s="8" t="s">
        <v>52</v>
      </c>
      <c r="D59" s="9" t="s">
        <v>54</v>
      </c>
      <c r="E59" s="9" t="s">
        <v>113</v>
      </c>
      <c r="F59" s="9" t="s">
        <v>113</v>
      </c>
      <c r="G59" s="8" t="s">
        <v>5377</v>
      </c>
      <c r="H59" s="9" t="s">
        <v>54</v>
      </c>
      <c r="I59" s="8" t="b">
        <f t="shared" si="0"/>
        <v>1</v>
      </c>
      <c r="J59" s="8"/>
      <c r="K59" s="8"/>
      <c r="L59" s="8"/>
      <c r="M59" s="8"/>
      <c r="N59" s="8"/>
      <c r="O59" s="8"/>
      <c r="P59" s="8"/>
      <c r="Q59" s="8"/>
      <c r="R59" s="8"/>
      <c r="S59" s="8"/>
      <c r="T59" s="8"/>
      <c r="U59" s="8"/>
      <c r="V59" s="8"/>
      <c r="W59" s="8"/>
      <c r="X59" s="8"/>
      <c r="Y59" s="8"/>
      <c r="Z59" s="8"/>
    </row>
    <row r="60" spans="1:26" ht="15.75" customHeight="1" x14ac:dyDescent="0.2">
      <c r="A60" s="8" t="s">
        <v>557</v>
      </c>
      <c r="B60" s="8" t="s">
        <v>558</v>
      </c>
      <c r="C60" s="8" t="s">
        <v>559</v>
      </c>
      <c r="D60" s="9" t="s">
        <v>112</v>
      </c>
      <c r="E60" s="9" t="s">
        <v>25</v>
      </c>
      <c r="F60" s="9" t="s">
        <v>75</v>
      </c>
      <c r="G60" s="8" t="s">
        <v>5376</v>
      </c>
      <c r="H60" s="9" t="s">
        <v>112</v>
      </c>
      <c r="I60" s="8" t="b">
        <f t="shared" si="0"/>
        <v>1</v>
      </c>
      <c r="J60" s="8"/>
      <c r="K60" s="8"/>
      <c r="L60" s="8"/>
      <c r="M60" s="8"/>
      <c r="N60" s="8"/>
      <c r="O60" s="8"/>
      <c r="P60" s="8"/>
      <c r="Q60" s="8"/>
      <c r="R60" s="8"/>
      <c r="S60" s="8"/>
      <c r="T60" s="8"/>
      <c r="U60" s="8"/>
      <c r="V60" s="8"/>
      <c r="W60" s="8"/>
      <c r="X60" s="8"/>
      <c r="Y60" s="8"/>
      <c r="Z60" s="8"/>
    </row>
    <row r="61" spans="1:26" ht="15.75" customHeight="1" x14ac:dyDescent="0.2">
      <c r="A61" s="8" t="s">
        <v>226</v>
      </c>
      <c r="B61" s="8" t="s">
        <v>227</v>
      </c>
      <c r="C61" s="8" t="s">
        <v>228</v>
      </c>
      <c r="D61" s="9" t="s">
        <v>73</v>
      </c>
      <c r="E61" s="9" t="s">
        <v>113</v>
      </c>
      <c r="F61" s="9" t="s">
        <v>32</v>
      </c>
      <c r="G61" s="8" t="s">
        <v>222</v>
      </c>
      <c r="H61" s="9" t="s">
        <v>32</v>
      </c>
      <c r="I61" s="8" t="b">
        <f t="shared" si="0"/>
        <v>0</v>
      </c>
      <c r="J61" s="8"/>
      <c r="K61" s="8"/>
      <c r="L61" s="8"/>
      <c r="M61" s="8"/>
      <c r="N61" s="8"/>
      <c r="O61" s="8"/>
      <c r="P61" s="8"/>
      <c r="Q61" s="8"/>
      <c r="R61" s="8"/>
      <c r="S61" s="8"/>
      <c r="T61" s="8"/>
      <c r="U61" s="8"/>
      <c r="V61" s="8"/>
      <c r="W61" s="8"/>
      <c r="X61" s="8"/>
      <c r="Y61" s="8"/>
      <c r="Z61" s="8"/>
    </row>
    <row r="62" spans="1:26" ht="15.75" customHeight="1" x14ac:dyDescent="0.2">
      <c r="A62" s="8" t="s">
        <v>56</v>
      </c>
      <c r="B62" s="8" t="s">
        <v>57</v>
      </c>
      <c r="C62" s="8" t="s">
        <v>58</v>
      </c>
      <c r="D62" s="9" t="s">
        <v>45</v>
      </c>
      <c r="E62" s="9" t="s">
        <v>64</v>
      </c>
      <c r="F62" s="9" t="s">
        <v>64</v>
      </c>
      <c r="G62" s="8" t="s">
        <v>5377</v>
      </c>
      <c r="H62" s="9" t="s">
        <v>59</v>
      </c>
      <c r="I62" s="8" t="b">
        <f t="shared" si="0"/>
        <v>0</v>
      </c>
      <c r="J62" s="8"/>
      <c r="K62" s="8"/>
      <c r="L62" s="8"/>
      <c r="M62" s="8"/>
      <c r="N62" s="8"/>
      <c r="O62" s="8"/>
      <c r="P62" s="8"/>
      <c r="Q62" s="8"/>
      <c r="R62" s="8"/>
      <c r="S62" s="8"/>
      <c r="T62" s="8"/>
      <c r="U62" s="8"/>
      <c r="V62" s="8"/>
      <c r="W62" s="8"/>
      <c r="X62" s="8"/>
      <c r="Y62" s="8"/>
      <c r="Z62" s="8"/>
    </row>
    <row r="63" spans="1:26" ht="15.75" customHeight="1" x14ac:dyDescent="0.2">
      <c r="A63" s="8" t="s">
        <v>22</v>
      </c>
      <c r="B63" s="8" t="s">
        <v>23</v>
      </c>
      <c r="C63" s="8" t="s">
        <v>24</v>
      </c>
      <c r="D63" s="9" t="s">
        <v>26</v>
      </c>
      <c r="E63" s="9" t="s">
        <v>1956</v>
      </c>
      <c r="F63" s="9" t="s">
        <v>5383</v>
      </c>
      <c r="G63" s="9" t="s">
        <v>5384</v>
      </c>
      <c r="H63" s="9" t="s">
        <v>26</v>
      </c>
      <c r="I63" s="8" t="b">
        <f t="shared" si="0"/>
        <v>1</v>
      </c>
      <c r="J63" s="8"/>
      <c r="K63" s="8"/>
      <c r="L63" s="8"/>
      <c r="M63" s="8"/>
      <c r="N63" s="8"/>
      <c r="O63" s="8"/>
      <c r="P63" s="8"/>
      <c r="Q63" s="8"/>
      <c r="R63" s="8"/>
      <c r="S63" s="8"/>
      <c r="T63" s="8"/>
      <c r="U63" s="8"/>
      <c r="V63" s="8"/>
      <c r="W63" s="8"/>
      <c r="X63" s="8"/>
      <c r="Y63" s="8"/>
      <c r="Z63" s="8"/>
    </row>
    <row r="64" spans="1:26" ht="15.75" customHeight="1" x14ac:dyDescent="0.2">
      <c r="A64" s="8" t="s">
        <v>561</v>
      </c>
      <c r="B64" s="8" t="s">
        <v>562</v>
      </c>
      <c r="C64" s="8" t="s">
        <v>563</v>
      </c>
      <c r="D64" s="9" t="s">
        <v>113</v>
      </c>
      <c r="E64" s="9" t="s">
        <v>54</v>
      </c>
      <c r="F64" s="9" t="s">
        <v>25</v>
      </c>
      <c r="G64" s="8" t="s">
        <v>5376</v>
      </c>
      <c r="H64" s="9" t="s">
        <v>104</v>
      </c>
      <c r="I64" s="8" t="b">
        <f t="shared" si="0"/>
        <v>0</v>
      </c>
      <c r="J64" s="8"/>
      <c r="K64" s="8"/>
      <c r="L64" s="8"/>
      <c r="M64" s="8"/>
      <c r="N64" s="8"/>
      <c r="O64" s="8"/>
      <c r="P64" s="8"/>
      <c r="Q64" s="8"/>
      <c r="R64" s="8"/>
      <c r="S64" s="8"/>
      <c r="T64" s="8"/>
      <c r="U64" s="8"/>
      <c r="V64" s="8"/>
      <c r="W64" s="8"/>
      <c r="X64" s="8"/>
      <c r="Y64" s="8"/>
      <c r="Z64" s="8"/>
    </row>
    <row r="65" spans="1:26" ht="15.75" customHeight="1" x14ac:dyDescent="0.2">
      <c r="A65" s="8" t="s">
        <v>564</v>
      </c>
      <c r="B65" s="8" t="s">
        <v>565</v>
      </c>
      <c r="C65" s="8" t="s">
        <v>566</v>
      </c>
      <c r="D65" s="9" t="s">
        <v>59</v>
      </c>
      <c r="E65" s="9" t="s">
        <v>54</v>
      </c>
      <c r="F65" s="9" t="s">
        <v>25</v>
      </c>
      <c r="G65" s="8" t="s">
        <v>5376</v>
      </c>
      <c r="H65" s="9" t="s">
        <v>59</v>
      </c>
      <c r="I65" s="8" t="b">
        <f t="shared" si="0"/>
        <v>1</v>
      </c>
      <c r="J65" s="8"/>
      <c r="K65" s="8"/>
      <c r="L65" s="8"/>
      <c r="M65" s="8"/>
      <c r="N65" s="8"/>
      <c r="O65" s="8"/>
      <c r="P65" s="8"/>
      <c r="Q65" s="8"/>
      <c r="R65" s="8"/>
      <c r="S65" s="8"/>
      <c r="T65" s="8"/>
      <c r="U65" s="8"/>
      <c r="V65" s="8"/>
      <c r="W65" s="8"/>
      <c r="X65" s="8"/>
      <c r="Y65" s="8"/>
      <c r="Z65" s="8"/>
    </row>
    <row r="66" spans="1:26" ht="15.75" customHeight="1" x14ac:dyDescent="0.2">
      <c r="A66" s="8" t="s">
        <v>180</v>
      </c>
      <c r="B66" s="8" t="s">
        <v>181</v>
      </c>
      <c r="C66" s="8" t="s">
        <v>182</v>
      </c>
      <c r="D66" s="9" t="s">
        <v>112</v>
      </c>
      <c r="E66" s="9" t="s">
        <v>64</v>
      </c>
      <c r="F66" s="9" t="s">
        <v>32</v>
      </c>
      <c r="G66" s="9" t="s">
        <v>5375</v>
      </c>
      <c r="H66" s="9" t="s">
        <v>74</v>
      </c>
      <c r="I66" s="8" t="b">
        <f t="shared" si="0"/>
        <v>0</v>
      </c>
      <c r="J66" s="8"/>
      <c r="K66" s="8"/>
      <c r="L66" s="8"/>
      <c r="M66" s="8"/>
      <c r="N66" s="8"/>
      <c r="O66" s="8"/>
      <c r="P66" s="8"/>
      <c r="Q66" s="8"/>
      <c r="R66" s="8"/>
      <c r="S66" s="8"/>
      <c r="T66" s="8"/>
      <c r="U66" s="8"/>
      <c r="V66" s="8"/>
      <c r="W66" s="8"/>
      <c r="X66" s="8"/>
      <c r="Y66" s="8"/>
      <c r="Z66" s="8"/>
    </row>
    <row r="67" spans="1:26" ht="15.75" customHeight="1" x14ac:dyDescent="0.2">
      <c r="A67" s="8" t="s">
        <v>568</v>
      </c>
      <c r="B67" s="8" t="s">
        <v>569</v>
      </c>
      <c r="C67" s="8" t="s">
        <v>570</v>
      </c>
      <c r="D67" s="9" t="s">
        <v>73</v>
      </c>
      <c r="E67" s="9" t="s">
        <v>54</v>
      </c>
      <c r="F67" s="9" t="s">
        <v>25</v>
      </c>
      <c r="G67" s="8" t="s">
        <v>5376</v>
      </c>
      <c r="H67" s="9" t="s">
        <v>73</v>
      </c>
      <c r="I67" s="8" t="b">
        <f t="shared" ref="I67:I130" si="1">H67=D67</f>
        <v>1</v>
      </c>
      <c r="J67" s="8"/>
      <c r="K67" s="8"/>
      <c r="L67" s="8"/>
      <c r="M67" s="8"/>
      <c r="N67" s="8"/>
      <c r="O67" s="8"/>
      <c r="P67" s="8"/>
      <c r="Q67" s="8"/>
      <c r="R67" s="8"/>
      <c r="S67" s="8"/>
      <c r="T67" s="8"/>
      <c r="U67" s="8"/>
      <c r="V67" s="8"/>
      <c r="W67" s="8"/>
      <c r="X67" s="8"/>
      <c r="Y67" s="8"/>
      <c r="Z67" s="8"/>
    </row>
    <row r="68" spans="1:26" ht="15.75" customHeight="1" x14ac:dyDescent="0.2">
      <c r="A68" s="8" t="s">
        <v>183</v>
      </c>
      <c r="B68" s="8" t="s">
        <v>184</v>
      </c>
      <c r="C68" s="8" t="s">
        <v>185</v>
      </c>
      <c r="D68" s="9" t="s">
        <v>31</v>
      </c>
      <c r="E68" s="9" t="s">
        <v>64</v>
      </c>
      <c r="F68" s="9" t="s">
        <v>32</v>
      </c>
      <c r="G68" s="9" t="s">
        <v>5375</v>
      </c>
      <c r="H68" s="9" t="s">
        <v>26</v>
      </c>
      <c r="I68" s="8" t="b">
        <f t="shared" si="1"/>
        <v>0</v>
      </c>
      <c r="J68" s="8"/>
      <c r="K68" s="8"/>
      <c r="L68" s="8"/>
      <c r="M68" s="8"/>
      <c r="N68" s="8"/>
      <c r="O68" s="8"/>
      <c r="P68" s="8"/>
      <c r="Q68" s="8"/>
      <c r="R68" s="8"/>
      <c r="S68" s="8"/>
      <c r="T68" s="8"/>
      <c r="U68" s="8"/>
      <c r="V68" s="8"/>
      <c r="W68" s="8"/>
      <c r="X68" s="8"/>
      <c r="Y68" s="8"/>
      <c r="Z68" s="8"/>
    </row>
    <row r="69" spans="1:26" ht="15.75" customHeight="1" x14ac:dyDescent="0.2">
      <c r="A69" s="8" t="s">
        <v>571</v>
      </c>
      <c r="B69" s="8" t="s">
        <v>572</v>
      </c>
      <c r="C69" s="8" t="s">
        <v>573</v>
      </c>
      <c r="D69" s="9" t="s">
        <v>74</v>
      </c>
      <c r="E69" s="9" t="s">
        <v>54</v>
      </c>
      <c r="F69" s="9" t="s">
        <v>25</v>
      </c>
      <c r="G69" s="8" t="s">
        <v>5376</v>
      </c>
      <c r="H69" s="9" t="s">
        <v>32</v>
      </c>
      <c r="I69" s="8" t="b">
        <f t="shared" si="1"/>
        <v>0</v>
      </c>
      <c r="J69" s="8"/>
      <c r="K69" s="8"/>
      <c r="L69" s="8"/>
      <c r="M69" s="8"/>
      <c r="N69" s="8"/>
      <c r="O69" s="8"/>
      <c r="P69" s="8"/>
      <c r="Q69" s="8"/>
      <c r="R69" s="8"/>
      <c r="S69" s="8"/>
      <c r="T69" s="8"/>
      <c r="U69" s="8"/>
      <c r="V69" s="8"/>
      <c r="W69" s="8"/>
      <c r="X69" s="8"/>
      <c r="Y69" s="8"/>
      <c r="Z69" s="8"/>
    </row>
    <row r="70" spans="1:26" ht="15.75" customHeight="1" x14ac:dyDescent="0.2">
      <c r="A70" s="8" t="s">
        <v>575</v>
      </c>
      <c r="B70" s="8" t="s">
        <v>576</v>
      </c>
      <c r="C70" s="8" t="s">
        <v>577</v>
      </c>
      <c r="D70" s="9" t="s">
        <v>73</v>
      </c>
      <c r="E70" s="9" t="s">
        <v>25</v>
      </c>
      <c r="F70" s="9" t="s">
        <v>104</v>
      </c>
      <c r="G70" s="8" t="s">
        <v>5376</v>
      </c>
      <c r="H70" s="9" t="s">
        <v>104</v>
      </c>
      <c r="I70" s="8" t="b">
        <f t="shared" si="1"/>
        <v>0</v>
      </c>
      <c r="J70" s="8"/>
      <c r="K70" s="8"/>
      <c r="L70" s="8"/>
      <c r="M70" s="8"/>
      <c r="N70" s="8"/>
      <c r="O70" s="8"/>
      <c r="P70" s="8"/>
      <c r="Q70" s="8"/>
      <c r="R70" s="8"/>
      <c r="S70" s="8"/>
      <c r="T70" s="8"/>
      <c r="U70" s="8"/>
      <c r="V70" s="8"/>
      <c r="W70" s="8"/>
      <c r="X70" s="8"/>
      <c r="Y70" s="8"/>
      <c r="Z70" s="8"/>
    </row>
    <row r="71" spans="1:26" ht="15.75" customHeight="1" x14ac:dyDescent="0.2">
      <c r="A71" s="8" t="s">
        <v>579</v>
      </c>
      <c r="B71" s="8" t="s">
        <v>580</v>
      </c>
      <c r="C71" s="8" t="s">
        <v>581</v>
      </c>
      <c r="D71" s="9" t="s">
        <v>32</v>
      </c>
      <c r="E71" s="9" t="s">
        <v>54</v>
      </c>
      <c r="F71" s="9" t="s">
        <v>25</v>
      </c>
      <c r="G71" s="8" t="s">
        <v>5376</v>
      </c>
      <c r="H71" s="9" t="s">
        <v>113</v>
      </c>
      <c r="I71" s="8" t="b">
        <f t="shared" si="1"/>
        <v>0</v>
      </c>
      <c r="J71" s="8"/>
      <c r="K71" s="8"/>
      <c r="L71" s="8"/>
      <c r="M71" s="8"/>
      <c r="N71" s="8"/>
      <c r="O71" s="8"/>
      <c r="P71" s="8"/>
      <c r="Q71" s="8"/>
      <c r="R71" s="8"/>
      <c r="S71" s="8"/>
      <c r="T71" s="8"/>
      <c r="U71" s="8"/>
      <c r="V71" s="8"/>
      <c r="W71" s="8"/>
      <c r="X71" s="8"/>
      <c r="Y71" s="8"/>
      <c r="Z71" s="8"/>
    </row>
    <row r="72" spans="1:26" ht="15.75" customHeight="1" x14ac:dyDescent="0.2">
      <c r="A72" s="8" t="s">
        <v>186</v>
      </c>
      <c r="B72" s="8" t="s">
        <v>187</v>
      </c>
      <c r="C72" s="8" t="s">
        <v>188</v>
      </c>
      <c r="D72" s="9" t="s">
        <v>26</v>
      </c>
      <c r="E72" s="9" t="s">
        <v>64</v>
      </c>
      <c r="F72" s="9" t="s">
        <v>32</v>
      </c>
      <c r="G72" s="9" t="s">
        <v>5375</v>
      </c>
      <c r="H72" s="9" t="s">
        <v>31</v>
      </c>
      <c r="I72" s="8" t="b">
        <f t="shared" si="1"/>
        <v>0</v>
      </c>
      <c r="J72" s="8"/>
      <c r="K72" s="8"/>
      <c r="L72" s="8"/>
      <c r="M72" s="8"/>
      <c r="N72" s="8"/>
      <c r="O72" s="8"/>
      <c r="P72" s="8"/>
      <c r="Q72" s="8"/>
      <c r="R72" s="8"/>
      <c r="S72" s="8"/>
      <c r="T72" s="8"/>
      <c r="U72" s="8"/>
      <c r="V72" s="8"/>
      <c r="W72" s="8"/>
      <c r="X72" s="8"/>
      <c r="Y72" s="8"/>
      <c r="Z72" s="8"/>
    </row>
    <row r="73" spans="1:26" ht="15.75" customHeight="1" x14ac:dyDescent="0.2">
      <c r="A73" s="8" t="s">
        <v>583</v>
      </c>
      <c r="B73" s="8" t="s">
        <v>584</v>
      </c>
      <c r="C73" s="8" t="s">
        <v>585</v>
      </c>
      <c r="D73" s="9" t="s">
        <v>74</v>
      </c>
      <c r="E73" s="9" t="s">
        <v>54</v>
      </c>
      <c r="F73" s="9" t="s">
        <v>25</v>
      </c>
      <c r="G73" s="8" t="s">
        <v>5376</v>
      </c>
      <c r="H73" s="9" t="s">
        <v>75</v>
      </c>
      <c r="I73" s="8" t="b">
        <f t="shared" si="1"/>
        <v>0</v>
      </c>
      <c r="J73" s="8"/>
      <c r="K73" s="8"/>
      <c r="L73" s="8"/>
      <c r="M73" s="8"/>
      <c r="N73" s="8"/>
      <c r="O73" s="8"/>
      <c r="P73" s="8"/>
      <c r="Q73" s="8"/>
      <c r="R73" s="8"/>
      <c r="S73" s="8"/>
      <c r="T73" s="8"/>
      <c r="U73" s="8"/>
      <c r="V73" s="8"/>
      <c r="W73" s="8"/>
      <c r="X73" s="8"/>
      <c r="Y73" s="8"/>
      <c r="Z73" s="8"/>
    </row>
    <row r="74" spans="1:26" ht="15.75" customHeight="1" x14ac:dyDescent="0.2">
      <c r="A74" s="8" t="s">
        <v>60</v>
      </c>
      <c r="B74" s="8" t="s">
        <v>61</v>
      </c>
      <c r="C74" s="8" t="s">
        <v>62</v>
      </c>
      <c r="D74" s="9" t="s">
        <v>64</v>
      </c>
      <c r="E74" s="9" t="s">
        <v>113</v>
      </c>
      <c r="F74" s="9" t="s">
        <v>113</v>
      </c>
      <c r="G74" s="8" t="s">
        <v>5377</v>
      </c>
      <c r="H74" s="9" t="s">
        <v>64</v>
      </c>
      <c r="I74" s="8" t="b">
        <f t="shared" si="1"/>
        <v>1</v>
      </c>
      <c r="J74" s="8"/>
      <c r="K74" s="8"/>
      <c r="L74" s="8"/>
      <c r="M74" s="8"/>
      <c r="N74" s="8"/>
      <c r="O74" s="8"/>
      <c r="P74" s="8"/>
      <c r="Q74" s="8"/>
      <c r="R74" s="8"/>
      <c r="S74" s="8"/>
      <c r="T74" s="8"/>
      <c r="U74" s="8"/>
      <c r="V74" s="8"/>
      <c r="W74" s="8"/>
      <c r="X74" s="8"/>
      <c r="Y74" s="8"/>
      <c r="Z74" s="8"/>
    </row>
    <row r="75" spans="1:26" ht="15.75" customHeight="1" x14ac:dyDescent="0.2">
      <c r="A75" s="8" t="s">
        <v>587</v>
      </c>
      <c r="B75" s="8" t="s">
        <v>588</v>
      </c>
      <c r="C75" s="8" t="s">
        <v>589</v>
      </c>
      <c r="D75" s="9" t="s">
        <v>31</v>
      </c>
      <c r="E75" s="9" t="s">
        <v>25</v>
      </c>
      <c r="F75" s="9" t="s">
        <v>75</v>
      </c>
      <c r="G75" s="8" t="s">
        <v>5376</v>
      </c>
      <c r="H75" s="9" t="s">
        <v>45</v>
      </c>
      <c r="I75" s="8" t="b">
        <f t="shared" si="1"/>
        <v>0</v>
      </c>
      <c r="J75" s="8"/>
      <c r="K75" s="8"/>
      <c r="L75" s="8"/>
      <c r="M75" s="8"/>
      <c r="N75" s="8"/>
      <c r="O75" s="8"/>
      <c r="P75" s="8"/>
      <c r="Q75" s="8"/>
      <c r="R75" s="8"/>
      <c r="S75" s="8"/>
      <c r="T75" s="8"/>
      <c r="U75" s="8"/>
      <c r="V75" s="8"/>
      <c r="W75" s="8"/>
      <c r="X75" s="8"/>
      <c r="Y75" s="8"/>
      <c r="Z75" s="8"/>
    </row>
    <row r="76" spans="1:26" ht="15.75" customHeight="1" x14ac:dyDescent="0.2">
      <c r="A76" s="8" t="s">
        <v>590</v>
      </c>
      <c r="B76" s="8" t="s">
        <v>591</v>
      </c>
      <c r="C76" s="8" t="s">
        <v>592</v>
      </c>
      <c r="D76" s="9" t="s">
        <v>159</v>
      </c>
      <c r="E76" s="9" t="s">
        <v>54</v>
      </c>
      <c r="F76" s="9" t="s">
        <v>25</v>
      </c>
      <c r="G76" s="8" t="s">
        <v>5376</v>
      </c>
      <c r="H76" s="9" t="s">
        <v>218</v>
      </c>
      <c r="I76" s="8" t="b">
        <f t="shared" si="1"/>
        <v>0</v>
      </c>
      <c r="J76" s="8"/>
      <c r="K76" s="8"/>
      <c r="L76" s="8"/>
      <c r="M76" s="8"/>
      <c r="N76" s="8"/>
      <c r="O76" s="8"/>
      <c r="P76" s="8"/>
      <c r="Q76" s="8"/>
      <c r="R76" s="8"/>
      <c r="S76" s="8"/>
      <c r="T76" s="8"/>
      <c r="U76" s="8"/>
      <c r="V76" s="8"/>
      <c r="W76" s="8"/>
      <c r="X76" s="8"/>
      <c r="Y76" s="8"/>
      <c r="Z76" s="8"/>
    </row>
    <row r="77" spans="1:26" ht="15.75" customHeight="1" x14ac:dyDescent="0.2">
      <c r="A77" s="8" t="s">
        <v>593</v>
      </c>
      <c r="B77" s="8" t="s">
        <v>594</v>
      </c>
      <c r="C77" s="8" t="s">
        <v>595</v>
      </c>
      <c r="D77" s="9" t="s">
        <v>113</v>
      </c>
      <c r="E77" s="9" t="s">
        <v>25</v>
      </c>
      <c r="F77" s="9" t="s">
        <v>218</v>
      </c>
      <c r="G77" s="8" t="s">
        <v>5376</v>
      </c>
      <c r="H77" s="9" t="s">
        <v>113</v>
      </c>
      <c r="I77" s="8" t="b">
        <f t="shared" si="1"/>
        <v>1</v>
      </c>
      <c r="J77" s="8"/>
      <c r="K77" s="8"/>
      <c r="L77" s="8"/>
      <c r="M77" s="8"/>
      <c r="N77" s="8"/>
      <c r="O77" s="8"/>
      <c r="P77" s="8"/>
      <c r="Q77" s="8"/>
      <c r="R77" s="8"/>
      <c r="S77" s="8"/>
      <c r="T77" s="8"/>
      <c r="U77" s="8"/>
      <c r="V77" s="8"/>
      <c r="W77" s="8"/>
      <c r="X77" s="8"/>
      <c r="Y77" s="8"/>
      <c r="Z77" s="8"/>
    </row>
    <row r="78" spans="1:26" ht="15.75" customHeight="1" x14ac:dyDescent="0.2">
      <c r="A78" s="8" t="s">
        <v>330</v>
      </c>
      <c r="B78" s="8" t="s">
        <v>331</v>
      </c>
      <c r="C78" s="8" t="s">
        <v>332</v>
      </c>
      <c r="D78" s="9" t="s">
        <v>53</v>
      </c>
      <c r="E78" s="9" t="s">
        <v>1215</v>
      </c>
      <c r="F78" s="9" t="s">
        <v>26</v>
      </c>
      <c r="G78" s="9" t="s">
        <v>5385</v>
      </c>
      <c r="H78" s="9" t="s">
        <v>53</v>
      </c>
      <c r="I78" s="8" t="b">
        <f t="shared" si="1"/>
        <v>1</v>
      </c>
      <c r="J78" s="8"/>
      <c r="K78" s="8"/>
      <c r="L78" s="8"/>
      <c r="M78" s="8"/>
      <c r="N78" s="8"/>
      <c r="O78" s="8"/>
      <c r="P78" s="8"/>
      <c r="Q78" s="8"/>
      <c r="R78" s="8"/>
      <c r="S78" s="8"/>
      <c r="T78" s="8"/>
      <c r="U78" s="8"/>
      <c r="V78" s="8"/>
      <c r="W78" s="8"/>
      <c r="X78" s="8"/>
      <c r="Y78" s="8"/>
      <c r="Z78" s="8"/>
    </row>
    <row r="79" spans="1:26" ht="15.75" customHeight="1" x14ac:dyDescent="0.2">
      <c r="A79" s="8" t="s">
        <v>66</v>
      </c>
      <c r="B79" s="8" t="s">
        <v>67</v>
      </c>
      <c r="C79" s="8" t="s">
        <v>68</v>
      </c>
      <c r="D79" s="9" t="s">
        <v>59</v>
      </c>
      <c r="E79" s="9" t="s">
        <v>32</v>
      </c>
      <c r="F79" s="9" t="s">
        <v>32</v>
      </c>
      <c r="G79" s="8" t="s">
        <v>5377</v>
      </c>
      <c r="H79" s="9" t="s">
        <v>59</v>
      </c>
      <c r="I79" s="8" t="b">
        <f t="shared" si="1"/>
        <v>1</v>
      </c>
      <c r="J79" s="8"/>
      <c r="K79" s="8"/>
      <c r="L79" s="8"/>
      <c r="M79" s="8"/>
      <c r="N79" s="8"/>
      <c r="O79" s="8"/>
      <c r="P79" s="8"/>
      <c r="Q79" s="8"/>
      <c r="R79" s="8"/>
      <c r="S79" s="8"/>
      <c r="T79" s="8"/>
      <c r="U79" s="8"/>
      <c r="V79" s="8"/>
      <c r="W79" s="8"/>
      <c r="X79" s="8"/>
      <c r="Y79" s="8"/>
      <c r="Z79" s="8"/>
    </row>
    <row r="80" spans="1:26" ht="15.75" customHeight="1" x14ac:dyDescent="0.2">
      <c r="A80" s="8" t="s">
        <v>597</v>
      </c>
      <c r="B80" s="8" t="s">
        <v>598</v>
      </c>
      <c r="C80" s="8" t="s">
        <v>599</v>
      </c>
      <c r="D80" s="9" t="s">
        <v>73</v>
      </c>
      <c r="E80" s="9" t="s">
        <v>25</v>
      </c>
      <c r="F80" s="9" t="s">
        <v>75</v>
      </c>
      <c r="G80" s="8" t="s">
        <v>5376</v>
      </c>
      <c r="H80" s="9" t="s">
        <v>73</v>
      </c>
      <c r="I80" s="8" t="b">
        <f t="shared" si="1"/>
        <v>1</v>
      </c>
      <c r="J80" s="8"/>
      <c r="K80" s="8"/>
      <c r="L80" s="8"/>
      <c r="M80" s="8"/>
      <c r="N80" s="8"/>
      <c r="O80" s="8"/>
      <c r="P80" s="8"/>
      <c r="Q80" s="8"/>
      <c r="R80" s="8"/>
      <c r="S80" s="8"/>
      <c r="T80" s="8"/>
      <c r="U80" s="8"/>
      <c r="V80" s="8"/>
      <c r="W80" s="8"/>
      <c r="X80" s="8"/>
      <c r="Y80" s="8"/>
      <c r="Z80" s="8"/>
    </row>
    <row r="81" spans="1:26" ht="15.75" customHeight="1" x14ac:dyDescent="0.2">
      <c r="A81" s="8" t="s">
        <v>70</v>
      </c>
      <c r="B81" s="8" t="s">
        <v>71</v>
      </c>
      <c r="C81" s="8" t="s">
        <v>72</v>
      </c>
      <c r="D81" s="9" t="s">
        <v>75</v>
      </c>
      <c r="E81" s="9" t="s">
        <v>64</v>
      </c>
      <c r="F81" s="9" t="s">
        <v>64</v>
      </c>
      <c r="G81" s="8" t="s">
        <v>5377</v>
      </c>
      <c r="H81" s="9" t="s">
        <v>75</v>
      </c>
      <c r="I81" s="8" t="b">
        <f t="shared" si="1"/>
        <v>1</v>
      </c>
      <c r="J81" s="8"/>
      <c r="K81" s="8"/>
      <c r="L81" s="8"/>
      <c r="M81" s="8"/>
      <c r="N81" s="8"/>
      <c r="O81" s="8"/>
      <c r="P81" s="8"/>
      <c r="Q81" s="8"/>
      <c r="R81" s="8"/>
      <c r="S81" s="8"/>
      <c r="T81" s="8"/>
      <c r="U81" s="8"/>
      <c r="V81" s="8"/>
      <c r="W81" s="8"/>
      <c r="X81" s="8"/>
      <c r="Y81" s="8"/>
      <c r="Z81" s="8"/>
    </row>
    <row r="82" spans="1:26" ht="15.75" customHeight="1" x14ac:dyDescent="0.2">
      <c r="A82" s="8" t="s">
        <v>600</v>
      </c>
      <c r="B82" s="8" t="s">
        <v>601</v>
      </c>
      <c r="C82" s="8" t="s">
        <v>602</v>
      </c>
      <c r="D82" s="9" t="s">
        <v>75</v>
      </c>
      <c r="E82" s="9" t="s">
        <v>32</v>
      </c>
      <c r="F82" s="9" t="s">
        <v>25</v>
      </c>
      <c r="G82" s="8" t="s">
        <v>5376</v>
      </c>
      <c r="H82" s="9" t="s">
        <v>75</v>
      </c>
      <c r="I82" s="8" t="b">
        <f t="shared" si="1"/>
        <v>1</v>
      </c>
      <c r="J82" s="8"/>
      <c r="K82" s="8"/>
      <c r="L82" s="8"/>
      <c r="M82" s="8"/>
      <c r="N82" s="8"/>
      <c r="O82" s="8"/>
      <c r="P82" s="8"/>
      <c r="Q82" s="8"/>
      <c r="R82" s="8"/>
      <c r="S82" s="8"/>
      <c r="T82" s="8"/>
      <c r="U82" s="8"/>
      <c r="V82" s="8"/>
      <c r="W82" s="8"/>
      <c r="X82" s="8"/>
      <c r="Y82" s="8"/>
      <c r="Z82" s="8"/>
    </row>
    <row r="83" spans="1:26" ht="15.75" customHeight="1" x14ac:dyDescent="0.2">
      <c r="A83" s="8" t="s">
        <v>365</v>
      </c>
      <c r="B83" s="8" t="s">
        <v>366</v>
      </c>
      <c r="C83" s="8" t="s">
        <v>367</v>
      </c>
      <c r="D83" s="9" t="s">
        <v>74</v>
      </c>
      <c r="E83" s="9" t="s">
        <v>2734</v>
      </c>
      <c r="F83" s="9" t="s">
        <v>5386</v>
      </c>
      <c r="G83" s="8" t="s">
        <v>368</v>
      </c>
      <c r="H83" s="9" t="s">
        <v>74</v>
      </c>
      <c r="I83" s="8" t="b">
        <f t="shared" si="1"/>
        <v>1</v>
      </c>
      <c r="J83" s="8"/>
      <c r="K83" s="8"/>
      <c r="L83" s="8"/>
      <c r="M83" s="8"/>
      <c r="N83" s="8"/>
      <c r="O83" s="8"/>
      <c r="P83" s="8"/>
      <c r="Q83" s="8"/>
      <c r="R83" s="8"/>
      <c r="S83" s="8"/>
      <c r="T83" s="8"/>
      <c r="U83" s="8"/>
      <c r="V83" s="8"/>
      <c r="W83" s="8"/>
      <c r="X83" s="8"/>
      <c r="Y83" s="8"/>
      <c r="Z83" s="8"/>
    </row>
    <row r="84" spans="1:26" ht="15.75" customHeight="1" x14ac:dyDescent="0.2">
      <c r="A84" s="8" t="s">
        <v>383</v>
      </c>
      <c r="B84" s="8" t="s">
        <v>384</v>
      </c>
      <c r="C84" s="8" t="s">
        <v>385</v>
      </c>
      <c r="D84" s="9" t="s">
        <v>45</v>
      </c>
      <c r="E84" s="9" t="s">
        <v>1576</v>
      </c>
      <c r="F84" s="9" t="s">
        <v>26</v>
      </c>
      <c r="G84" s="8" t="s">
        <v>386</v>
      </c>
      <c r="H84" s="9" t="s">
        <v>31</v>
      </c>
      <c r="I84" s="8" t="b">
        <f t="shared" si="1"/>
        <v>0</v>
      </c>
      <c r="J84" s="8"/>
      <c r="K84" s="8"/>
      <c r="L84" s="8"/>
      <c r="M84" s="8"/>
      <c r="N84" s="8"/>
      <c r="O84" s="8"/>
      <c r="P84" s="8"/>
      <c r="Q84" s="8"/>
      <c r="R84" s="8"/>
      <c r="S84" s="8"/>
      <c r="T84" s="8"/>
      <c r="U84" s="8"/>
      <c r="V84" s="8"/>
      <c r="W84" s="8"/>
      <c r="X84" s="8"/>
      <c r="Y84" s="8"/>
      <c r="Z84" s="8"/>
    </row>
    <row r="85" spans="1:26" ht="15.75" customHeight="1" x14ac:dyDescent="0.2">
      <c r="A85" s="8" t="s">
        <v>189</v>
      </c>
      <c r="B85" s="8" t="s">
        <v>190</v>
      </c>
      <c r="C85" s="8" t="s">
        <v>191</v>
      </c>
      <c r="D85" s="9" t="s">
        <v>31</v>
      </c>
      <c r="E85" s="9" t="s">
        <v>64</v>
      </c>
      <c r="F85" s="9" t="s">
        <v>32</v>
      </c>
      <c r="G85" s="9" t="s">
        <v>5375</v>
      </c>
      <c r="H85" s="9" t="s">
        <v>32</v>
      </c>
      <c r="I85" s="8" t="b">
        <f t="shared" si="1"/>
        <v>0</v>
      </c>
      <c r="J85" s="8"/>
      <c r="K85" s="8"/>
      <c r="L85" s="8"/>
      <c r="M85" s="8"/>
      <c r="N85" s="8"/>
      <c r="O85" s="8"/>
      <c r="P85" s="8"/>
      <c r="Q85" s="8"/>
      <c r="R85" s="8"/>
      <c r="S85" s="8"/>
      <c r="T85" s="8"/>
      <c r="U85" s="8"/>
      <c r="V85" s="8"/>
      <c r="W85" s="8"/>
      <c r="X85" s="8"/>
      <c r="Y85" s="8"/>
      <c r="Z85" s="8"/>
    </row>
    <row r="86" spans="1:26" ht="15.75" customHeight="1" x14ac:dyDescent="0.2">
      <c r="A86" s="8" t="s">
        <v>352</v>
      </c>
      <c r="B86" s="8" t="s">
        <v>353</v>
      </c>
      <c r="C86" s="8" t="s">
        <v>354</v>
      </c>
      <c r="D86" s="9" t="s">
        <v>218</v>
      </c>
      <c r="E86" s="9" t="s">
        <v>31</v>
      </c>
      <c r="F86" s="9" t="s">
        <v>59</v>
      </c>
      <c r="G86" s="9" t="s">
        <v>5374</v>
      </c>
      <c r="H86" s="9" t="s">
        <v>159</v>
      </c>
      <c r="I86" s="8" t="b">
        <f t="shared" si="1"/>
        <v>0</v>
      </c>
      <c r="J86" s="8"/>
      <c r="K86" s="8"/>
      <c r="L86" s="8"/>
      <c r="M86" s="8"/>
      <c r="N86" s="8"/>
      <c r="O86" s="8"/>
      <c r="P86" s="8"/>
      <c r="Q86" s="8"/>
      <c r="R86" s="8"/>
      <c r="S86" s="8"/>
      <c r="T86" s="8"/>
      <c r="U86" s="8"/>
      <c r="V86" s="8"/>
      <c r="W86" s="8"/>
      <c r="X86" s="8"/>
      <c r="Y86" s="8"/>
      <c r="Z86" s="8"/>
    </row>
    <row r="87" spans="1:26" ht="15.75" customHeight="1" x14ac:dyDescent="0.2">
      <c r="A87" s="8" t="s">
        <v>603</v>
      </c>
      <c r="B87" s="8" t="s">
        <v>604</v>
      </c>
      <c r="C87" s="8" t="s">
        <v>605</v>
      </c>
      <c r="D87" s="9" t="s">
        <v>104</v>
      </c>
      <c r="E87" s="9" t="s">
        <v>54</v>
      </c>
      <c r="F87" s="9" t="s">
        <v>25</v>
      </c>
      <c r="G87" s="8" t="s">
        <v>5376</v>
      </c>
      <c r="H87" s="9" t="s">
        <v>54</v>
      </c>
      <c r="I87" s="8" t="b">
        <f t="shared" si="1"/>
        <v>0</v>
      </c>
      <c r="J87" s="8"/>
      <c r="K87" s="8"/>
      <c r="L87" s="8"/>
      <c r="M87" s="8"/>
      <c r="N87" s="8"/>
      <c r="O87" s="8"/>
      <c r="P87" s="8"/>
      <c r="Q87" s="8"/>
      <c r="R87" s="8"/>
      <c r="S87" s="8"/>
      <c r="T87" s="8"/>
      <c r="U87" s="8"/>
      <c r="V87" s="8"/>
      <c r="W87" s="8"/>
      <c r="X87" s="8"/>
      <c r="Y87" s="8"/>
      <c r="Z87" s="8"/>
    </row>
    <row r="88" spans="1:26" ht="15.75" customHeight="1" x14ac:dyDescent="0.2">
      <c r="A88" s="8" t="s">
        <v>76</v>
      </c>
      <c r="B88" s="8" t="s">
        <v>77</v>
      </c>
      <c r="C88" s="8" t="s">
        <v>78</v>
      </c>
      <c r="D88" s="9" t="s">
        <v>59</v>
      </c>
      <c r="E88" s="9" t="s">
        <v>32</v>
      </c>
      <c r="F88" s="9" t="s">
        <v>32</v>
      </c>
      <c r="G88" s="8" t="s">
        <v>5377</v>
      </c>
      <c r="H88" s="9" t="s">
        <v>74</v>
      </c>
      <c r="I88" s="8" t="b">
        <f t="shared" si="1"/>
        <v>0</v>
      </c>
      <c r="J88" s="8"/>
      <c r="K88" s="8"/>
      <c r="L88" s="8"/>
      <c r="M88" s="8"/>
      <c r="N88" s="8"/>
      <c r="O88" s="8"/>
      <c r="P88" s="8"/>
      <c r="Q88" s="8"/>
      <c r="R88" s="8"/>
      <c r="S88" s="8"/>
      <c r="T88" s="8"/>
      <c r="U88" s="8"/>
      <c r="V88" s="8"/>
      <c r="W88" s="8"/>
      <c r="X88" s="8"/>
      <c r="Y88" s="8"/>
      <c r="Z88" s="8"/>
    </row>
    <row r="89" spans="1:26" ht="15.75" customHeight="1" x14ac:dyDescent="0.2">
      <c r="A89" s="8" t="s">
        <v>606</v>
      </c>
      <c r="B89" s="8" t="s">
        <v>607</v>
      </c>
      <c r="C89" s="8" t="s">
        <v>608</v>
      </c>
      <c r="D89" s="9" t="s">
        <v>45</v>
      </c>
      <c r="E89" s="9" t="s">
        <v>25</v>
      </c>
      <c r="F89" s="9" t="s">
        <v>1215</v>
      </c>
      <c r="G89" s="8" t="s">
        <v>5376</v>
      </c>
      <c r="H89" s="9" t="s">
        <v>31</v>
      </c>
      <c r="I89" s="8" t="b">
        <f t="shared" si="1"/>
        <v>0</v>
      </c>
      <c r="J89" s="8"/>
      <c r="K89" s="8"/>
      <c r="L89" s="8"/>
      <c r="M89" s="8"/>
      <c r="N89" s="8"/>
      <c r="O89" s="8"/>
      <c r="P89" s="8"/>
      <c r="Q89" s="8"/>
      <c r="R89" s="8"/>
      <c r="S89" s="8"/>
      <c r="T89" s="8"/>
      <c r="U89" s="8"/>
      <c r="V89" s="8"/>
      <c r="W89" s="8"/>
      <c r="X89" s="8"/>
      <c r="Y89" s="8"/>
      <c r="Z89" s="8"/>
    </row>
    <row r="90" spans="1:26" ht="15.75" customHeight="1" x14ac:dyDescent="0.2">
      <c r="A90" s="8" t="s">
        <v>348</v>
      </c>
      <c r="B90" s="8" t="s">
        <v>610</v>
      </c>
      <c r="C90" s="8" t="s">
        <v>611</v>
      </c>
      <c r="D90" s="9" t="s">
        <v>218</v>
      </c>
      <c r="E90" s="9" t="s">
        <v>25</v>
      </c>
      <c r="F90" s="9" t="s">
        <v>1405</v>
      </c>
      <c r="G90" s="8" t="s">
        <v>5376</v>
      </c>
      <c r="H90" s="9" t="s">
        <v>73</v>
      </c>
      <c r="I90" s="8" t="b">
        <f t="shared" si="1"/>
        <v>0</v>
      </c>
      <c r="J90" s="8"/>
      <c r="K90" s="8"/>
      <c r="L90" s="8"/>
      <c r="M90" s="8"/>
      <c r="N90" s="8"/>
      <c r="O90" s="8"/>
      <c r="P90" s="8"/>
      <c r="Q90" s="8"/>
      <c r="R90" s="8"/>
      <c r="S90" s="8"/>
      <c r="T90" s="8"/>
      <c r="U90" s="8"/>
      <c r="V90" s="8"/>
      <c r="W90" s="8"/>
      <c r="X90" s="8"/>
      <c r="Y90" s="8"/>
      <c r="Z90" s="8"/>
    </row>
    <row r="91" spans="1:26" ht="15.75" customHeight="1" x14ac:dyDescent="0.2">
      <c r="A91" s="8" t="s">
        <v>613</v>
      </c>
      <c r="B91" s="8" t="s">
        <v>614</v>
      </c>
      <c r="C91" s="8" t="s">
        <v>615</v>
      </c>
      <c r="D91" s="9" t="s">
        <v>54</v>
      </c>
      <c r="E91" s="9" t="s">
        <v>32</v>
      </c>
      <c r="F91" s="9" t="s">
        <v>25</v>
      </c>
      <c r="G91" s="8" t="s">
        <v>5376</v>
      </c>
      <c r="H91" s="9" t="s">
        <v>54</v>
      </c>
      <c r="I91" s="8" t="b">
        <f t="shared" si="1"/>
        <v>1</v>
      </c>
      <c r="J91" s="8"/>
      <c r="K91" s="8"/>
      <c r="L91" s="8"/>
      <c r="M91" s="8"/>
      <c r="N91" s="8"/>
      <c r="O91" s="8"/>
      <c r="P91" s="8"/>
      <c r="Q91" s="8"/>
      <c r="R91" s="8"/>
      <c r="S91" s="8"/>
      <c r="T91" s="8"/>
      <c r="U91" s="8"/>
      <c r="V91" s="8"/>
      <c r="W91" s="8"/>
      <c r="X91" s="8"/>
      <c r="Y91" s="8"/>
      <c r="Z91" s="8"/>
    </row>
    <row r="92" spans="1:26" ht="15.75" customHeight="1" x14ac:dyDescent="0.2">
      <c r="A92" s="8" t="s">
        <v>229</v>
      </c>
      <c r="B92" s="8" t="s">
        <v>230</v>
      </c>
      <c r="C92" s="8" t="s">
        <v>231</v>
      </c>
      <c r="D92" s="9" t="s">
        <v>73</v>
      </c>
      <c r="E92" s="9" t="s">
        <v>113</v>
      </c>
      <c r="F92" s="9" t="s">
        <v>32</v>
      </c>
      <c r="G92" s="8" t="s">
        <v>222</v>
      </c>
      <c r="H92" s="9" t="s">
        <v>73</v>
      </c>
      <c r="I92" s="8" t="b">
        <f t="shared" si="1"/>
        <v>1</v>
      </c>
      <c r="J92" s="8"/>
      <c r="K92" s="8"/>
      <c r="L92" s="8"/>
      <c r="M92" s="8"/>
      <c r="N92" s="8"/>
      <c r="O92" s="8"/>
      <c r="P92" s="8"/>
      <c r="Q92" s="8"/>
      <c r="R92" s="8"/>
      <c r="S92" s="8"/>
      <c r="T92" s="8"/>
      <c r="U92" s="8"/>
      <c r="V92" s="8"/>
      <c r="W92" s="8"/>
      <c r="X92" s="8"/>
      <c r="Y92" s="8"/>
      <c r="Z92" s="8"/>
    </row>
    <row r="93" spans="1:26" ht="15.75" customHeight="1" x14ac:dyDescent="0.2">
      <c r="A93" s="8" t="s">
        <v>79</v>
      </c>
      <c r="B93" s="8" t="s">
        <v>80</v>
      </c>
      <c r="C93" s="8" t="s">
        <v>81</v>
      </c>
      <c r="D93" s="9" t="s">
        <v>59</v>
      </c>
      <c r="E93" s="9" t="s">
        <v>26</v>
      </c>
      <c r="F93" s="9" t="s">
        <v>26</v>
      </c>
      <c r="G93" s="8" t="s">
        <v>5377</v>
      </c>
      <c r="H93" s="9" t="s">
        <v>45</v>
      </c>
      <c r="I93" s="8" t="b">
        <f t="shared" si="1"/>
        <v>0</v>
      </c>
      <c r="J93" s="8"/>
      <c r="K93" s="8"/>
      <c r="L93" s="8"/>
      <c r="M93" s="8"/>
      <c r="N93" s="8"/>
      <c r="O93" s="8"/>
      <c r="P93" s="8"/>
      <c r="Q93" s="8"/>
      <c r="R93" s="8"/>
      <c r="S93" s="8"/>
      <c r="T93" s="8"/>
      <c r="U93" s="8"/>
      <c r="V93" s="8"/>
      <c r="W93" s="8"/>
      <c r="X93" s="8"/>
      <c r="Y93" s="8"/>
      <c r="Z93" s="8"/>
    </row>
    <row r="94" spans="1:26" ht="15.75" customHeight="1" x14ac:dyDescent="0.2">
      <c r="A94" s="8" t="s">
        <v>192</v>
      </c>
      <c r="B94" s="8" t="s">
        <v>193</v>
      </c>
      <c r="C94" s="8" t="s">
        <v>194</v>
      </c>
      <c r="D94" s="9" t="s">
        <v>26</v>
      </c>
      <c r="E94" s="9" t="s">
        <v>64</v>
      </c>
      <c r="F94" s="9" t="s">
        <v>32</v>
      </c>
      <c r="G94" s="9" t="s">
        <v>5375</v>
      </c>
      <c r="H94" s="9" t="s">
        <v>26</v>
      </c>
      <c r="I94" s="8" t="b">
        <f t="shared" si="1"/>
        <v>1</v>
      </c>
      <c r="J94" s="8"/>
      <c r="K94" s="8"/>
      <c r="L94" s="8"/>
      <c r="M94" s="8"/>
      <c r="N94" s="8"/>
      <c r="O94" s="8"/>
      <c r="P94" s="8"/>
      <c r="Q94" s="8"/>
      <c r="R94" s="8"/>
      <c r="S94" s="8"/>
      <c r="T94" s="8"/>
      <c r="U94" s="8"/>
      <c r="V94" s="8"/>
      <c r="W94" s="8"/>
      <c r="X94" s="8"/>
      <c r="Y94" s="8"/>
      <c r="Z94" s="8"/>
    </row>
    <row r="95" spans="1:26" ht="15.75" customHeight="1" x14ac:dyDescent="0.2">
      <c r="A95" s="8" t="s">
        <v>617</v>
      </c>
      <c r="B95" s="8" t="s">
        <v>618</v>
      </c>
      <c r="C95" s="8" t="s">
        <v>619</v>
      </c>
      <c r="D95" s="9" t="s">
        <v>31</v>
      </c>
      <c r="E95" s="9" t="s">
        <v>25</v>
      </c>
      <c r="F95" s="9" t="s">
        <v>218</v>
      </c>
      <c r="G95" s="8" t="s">
        <v>5376</v>
      </c>
      <c r="H95" s="9" t="s">
        <v>31</v>
      </c>
      <c r="I95" s="8" t="b">
        <f t="shared" si="1"/>
        <v>1</v>
      </c>
      <c r="J95" s="8"/>
      <c r="K95" s="8"/>
      <c r="L95" s="8"/>
      <c r="M95" s="8"/>
      <c r="N95" s="8"/>
      <c r="O95" s="8"/>
      <c r="P95" s="8"/>
      <c r="Q95" s="8"/>
      <c r="R95" s="8"/>
      <c r="S95" s="8"/>
      <c r="T95" s="8"/>
      <c r="U95" s="8"/>
      <c r="V95" s="8"/>
      <c r="W95" s="8"/>
      <c r="X95" s="8"/>
      <c r="Y95" s="8"/>
      <c r="Z95" s="8"/>
    </row>
    <row r="96" spans="1:26" ht="15.75" customHeight="1" x14ac:dyDescent="0.2">
      <c r="A96" s="8" t="s">
        <v>232</v>
      </c>
      <c r="B96" s="8" t="s">
        <v>233</v>
      </c>
      <c r="C96" s="8" t="s">
        <v>234</v>
      </c>
      <c r="D96" s="9" t="s">
        <v>54</v>
      </c>
      <c r="E96" s="9" t="s">
        <v>113</v>
      </c>
      <c r="F96" s="9" t="s">
        <v>32</v>
      </c>
      <c r="G96" s="8" t="s">
        <v>222</v>
      </c>
      <c r="H96" s="9" t="s">
        <v>113</v>
      </c>
      <c r="I96" s="8" t="b">
        <f t="shared" si="1"/>
        <v>0</v>
      </c>
      <c r="J96" s="8"/>
      <c r="K96" s="8"/>
      <c r="L96" s="8"/>
      <c r="M96" s="8"/>
      <c r="N96" s="8"/>
      <c r="O96" s="8"/>
      <c r="P96" s="8"/>
      <c r="Q96" s="8"/>
      <c r="R96" s="8"/>
      <c r="S96" s="8"/>
      <c r="T96" s="8"/>
      <c r="U96" s="8"/>
      <c r="V96" s="8"/>
      <c r="W96" s="8"/>
      <c r="X96" s="8"/>
      <c r="Y96" s="8"/>
      <c r="Z96" s="8"/>
    </row>
    <row r="97" spans="1:26" ht="15.75" customHeight="1" x14ac:dyDescent="0.2">
      <c r="A97" s="8" t="s">
        <v>568</v>
      </c>
      <c r="B97" s="8" t="s">
        <v>620</v>
      </c>
      <c r="C97" s="8" t="s">
        <v>621</v>
      </c>
      <c r="D97" s="9" t="s">
        <v>73</v>
      </c>
      <c r="E97" s="9" t="s">
        <v>54</v>
      </c>
      <c r="F97" s="9" t="s">
        <v>25</v>
      </c>
      <c r="G97" s="8" t="s">
        <v>5376</v>
      </c>
      <c r="H97" s="9" t="s">
        <v>32</v>
      </c>
      <c r="I97" s="8" t="b">
        <f t="shared" si="1"/>
        <v>0</v>
      </c>
      <c r="J97" s="8"/>
      <c r="K97" s="8"/>
      <c r="L97" s="8"/>
      <c r="M97" s="8"/>
      <c r="N97" s="8"/>
      <c r="O97" s="8"/>
      <c r="P97" s="8"/>
      <c r="Q97" s="8"/>
      <c r="R97" s="8"/>
      <c r="S97" s="8"/>
      <c r="T97" s="8"/>
      <c r="U97" s="8"/>
      <c r="V97" s="8"/>
      <c r="W97" s="8"/>
      <c r="X97" s="8"/>
      <c r="Y97" s="8"/>
      <c r="Z97" s="8"/>
    </row>
    <row r="98" spans="1:26" ht="15.75" customHeight="1" x14ac:dyDescent="0.2">
      <c r="A98" s="8" t="s">
        <v>624</v>
      </c>
      <c r="B98" s="8" t="s">
        <v>625</v>
      </c>
      <c r="C98" s="8" t="s">
        <v>626</v>
      </c>
      <c r="D98" s="9" t="s">
        <v>59</v>
      </c>
      <c r="E98" s="9" t="s">
        <v>54</v>
      </c>
      <c r="F98" s="9" t="s">
        <v>25</v>
      </c>
      <c r="G98" s="8" t="s">
        <v>5376</v>
      </c>
      <c r="H98" s="9" t="s">
        <v>64</v>
      </c>
      <c r="I98" s="8" t="b">
        <f t="shared" si="1"/>
        <v>0</v>
      </c>
      <c r="J98" s="8"/>
      <c r="K98" s="8"/>
      <c r="L98" s="8"/>
      <c r="M98" s="8"/>
      <c r="N98" s="8"/>
      <c r="O98" s="8"/>
      <c r="P98" s="8"/>
      <c r="Q98" s="8"/>
      <c r="R98" s="8"/>
      <c r="S98" s="8"/>
      <c r="T98" s="8"/>
      <c r="U98" s="8"/>
      <c r="V98" s="8"/>
      <c r="W98" s="8"/>
      <c r="X98" s="8"/>
      <c r="Y98" s="8"/>
      <c r="Z98" s="8"/>
    </row>
    <row r="99" spans="1:26" ht="15.75" customHeight="1" x14ac:dyDescent="0.2">
      <c r="A99" s="8" t="s">
        <v>83</v>
      </c>
      <c r="B99" s="8" t="s">
        <v>84</v>
      </c>
      <c r="C99" s="8" t="s">
        <v>85</v>
      </c>
      <c r="D99" s="9" t="s">
        <v>64</v>
      </c>
      <c r="E99" s="9" t="s">
        <v>64</v>
      </c>
      <c r="F99" s="9" t="s">
        <v>64</v>
      </c>
      <c r="G99" s="8" t="s">
        <v>5377</v>
      </c>
      <c r="H99" s="9" t="s">
        <v>26</v>
      </c>
      <c r="I99" s="8" t="b">
        <f t="shared" si="1"/>
        <v>0</v>
      </c>
      <c r="J99" s="8"/>
      <c r="K99" s="8"/>
      <c r="L99" s="8"/>
      <c r="M99" s="8"/>
      <c r="N99" s="8"/>
      <c r="O99" s="8"/>
      <c r="P99" s="8"/>
      <c r="Q99" s="8"/>
      <c r="R99" s="8"/>
      <c r="S99" s="8"/>
      <c r="T99" s="8"/>
      <c r="U99" s="8"/>
      <c r="V99" s="8"/>
      <c r="W99" s="8"/>
      <c r="X99" s="8"/>
      <c r="Y99" s="8"/>
      <c r="Z99" s="8"/>
    </row>
    <row r="100" spans="1:26" ht="15.75" customHeight="1" x14ac:dyDescent="0.2">
      <c r="A100" s="8" t="s">
        <v>195</v>
      </c>
      <c r="B100" s="8" t="s">
        <v>196</v>
      </c>
      <c r="C100" s="8" t="s">
        <v>197</v>
      </c>
      <c r="D100" s="9" t="s">
        <v>112</v>
      </c>
      <c r="E100" s="9" t="s">
        <v>64</v>
      </c>
      <c r="F100" s="9" t="s">
        <v>32</v>
      </c>
      <c r="G100" s="9" t="s">
        <v>5375</v>
      </c>
      <c r="H100" s="9" t="s">
        <v>112</v>
      </c>
      <c r="I100" s="8" t="b">
        <f t="shared" si="1"/>
        <v>1</v>
      </c>
      <c r="J100" s="8"/>
      <c r="K100" s="8"/>
      <c r="L100" s="8"/>
      <c r="M100" s="8"/>
      <c r="N100" s="8"/>
      <c r="O100" s="8"/>
      <c r="P100" s="8"/>
      <c r="Q100" s="8"/>
      <c r="R100" s="8"/>
      <c r="S100" s="8"/>
      <c r="T100" s="8"/>
      <c r="U100" s="8"/>
      <c r="V100" s="8"/>
      <c r="W100" s="8"/>
      <c r="X100" s="8"/>
      <c r="Y100" s="8"/>
      <c r="Z100" s="8"/>
    </row>
    <row r="101" spans="1:26" ht="15.75" customHeight="1" x14ac:dyDescent="0.2">
      <c r="A101" s="8" t="s">
        <v>198</v>
      </c>
      <c r="B101" s="8" t="s">
        <v>199</v>
      </c>
      <c r="C101" s="8" t="s">
        <v>200</v>
      </c>
      <c r="D101" s="9" t="s">
        <v>31</v>
      </c>
      <c r="E101" s="9" t="s">
        <v>64</v>
      </c>
      <c r="F101" s="9" t="s">
        <v>32</v>
      </c>
      <c r="G101" s="9" t="s">
        <v>5375</v>
      </c>
      <c r="H101" s="9" t="s">
        <v>112</v>
      </c>
      <c r="I101" s="8" t="b">
        <f t="shared" si="1"/>
        <v>0</v>
      </c>
      <c r="J101" s="8"/>
      <c r="K101" s="8"/>
      <c r="L101" s="8"/>
      <c r="M101" s="8"/>
      <c r="N101" s="8"/>
      <c r="O101" s="8"/>
      <c r="P101" s="8"/>
      <c r="Q101" s="8"/>
      <c r="R101" s="8"/>
      <c r="S101" s="8"/>
      <c r="T101" s="8"/>
      <c r="U101" s="8"/>
      <c r="V101" s="8"/>
      <c r="W101" s="8"/>
      <c r="X101" s="8"/>
      <c r="Y101" s="8"/>
      <c r="Z101" s="8"/>
    </row>
    <row r="102" spans="1:26" ht="15.75" customHeight="1" x14ac:dyDescent="0.2">
      <c r="A102" s="8" t="s">
        <v>629</v>
      </c>
      <c r="B102" s="8" t="s">
        <v>630</v>
      </c>
      <c r="C102" s="8" t="s">
        <v>631</v>
      </c>
      <c r="D102" s="9" t="s">
        <v>59</v>
      </c>
      <c r="E102" s="9" t="s">
        <v>54</v>
      </c>
      <c r="F102" s="9" t="s">
        <v>25</v>
      </c>
      <c r="G102" s="8" t="s">
        <v>5376</v>
      </c>
      <c r="H102" s="9" t="s">
        <v>64</v>
      </c>
      <c r="I102" s="8" t="b">
        <f t="shared" si="1"/>
        <v>0</v>
      </c>
      <c r="J102" s="8"/>
      <c r="K102" s="8"/>
      <c r="L102" s="8"/>
      <c r="M102" s="8"/>
      <c r="N102" s="8"/>
      <c r="O102" s="8"/>
      <c r="P102" s="8"/>
      <c r="Q102" s="8"/>
      <c r="R102" s="8"/>
      <c r="S102" s="8"/>
      <c r="T102" s="8"/>
      <c r="U102" s="8"/>
      <c r="V102" s="8"/>
      <c r="W102" s="8"/>
      <c r="X102" s="8"/>
      <c r="Y102" s="8"/>
      <c r="Z102" s="8"/>
    </row>
    <row r="103" spans="1:26" ht="15.75" customHeight="1" x14ac:dyDescent="0.2">
      <c r="A103" s="8" t="s">
        <v>421</v>
      </c>
      <c r="B103" s="8" t="s">
        <v>632</v>
      </c>
      <c r="C103" s="8" t="s">
        <v>633</v>
      </c>
      <c r="D103" s="9" t="s">
        <v>159</v>
      </c>
      <c r="E103" s="9" t="s">
        <v>54</v>
      </c>
      <c r="F103" s="9" t="s">
        <v>25</v>
      </c>
      <c r="G103" s="8" t="s">
        <v>5376</v>
      </c>
      <c r="H103" s="9" t="s">
        <v>113</v>
      </c>
      <c r="I103" s="8" t="b">
        <f t="shared" si="1"/>
        <v>0</v>
      </c>
      <c r="J103" s="8"/>
      <c r="K103" s="8"/>
      <c r="L103" s="8"/>
      <c r="M103" s="8"/>
      <c r="N103" s="8"/>
      <c r="O103" s="8"/>
      <c r="P103" s="8"/>
      <c r="Q103" s="8"/>
      <c r="R103" s="8"/>
      <c r="S103" s="8"/>
      <c r="T103" s="8"/>
      <c r="U103" s="8"/>
      <c r="V103" s="8"/>
      <c r="W103" s="8"/>
      <c r="X103" s="8"/>
      <c r="Y103" s="8"/>
      <c r="Z103" s="8"/>
    </row>
    <row r="104" spans="1:26" ht="15.75" customHeight="1" x14ac:dyDescent="0.2">
      <c r="A104" s="8" t="s">
        <v>634</v>
      </c>
      <c r="B104" s="8" t="s">
        <v>635</v>
      </c>
      <c r="C104" s="8" t="s">
        <v>636</v>
      </c>
      <c r="D104" s="9" t="s">
        <v>73</v>
      </c>
      <c r="E104" s="9" t="s">
        <v>54</v>
      </c>
      <c r="F104" s="9" t="s">
        <v>25</v>
      </c>
      <c r="G104" s="8" t="s">
        <v>5376</v>
      </c>
      <c r="H104" s="9" t="s">
        <v>73</v>
      </c>
      <c r="I104" s="8" t="b">
        <f t="shared" si="1"/>
        <v>1</v>
      </c>
      <c r="J104" s="8"/>
      <c r="K104" s="8"/>
      <c r="L104" s="8"/>
      <c r="M104" s="8"/>
      <c r="N104" s="8"/>
      <c r="O104" s="8"/>
      <c r="P104" s="8"/>
      <c r="Q104" s="8"/>
      <c r="R104" s="8"/>
      <c r="S104" s="8"/>
      <c r="T104" s="8"/>
      <c r="U104" s="8"/>
      <c r="V104" s="8"/>
      <c r="W104" s="8"/>
      <c r="X104" s="8"/>
      <c r="Y104" s="8"/>
      <c r="Z104" s="8"/>
    </row>
    <row r="105" spans="1:26" ht="15.75" customHeight="1" x14ac:dyDescent="0.2">
      <c r="A105" s="8" t="s">
        <v>235</v>
      </c>
      <c r="B105" s="8" t="s">
        <v>236</v>
      </c>
      <c r="C105" s="8" t="s">
        <v>237</v>
      </c>
      <c r="D105" s="9" t="s">
        <v>218</v>
      </c>
      <c r="E105" s="9" t="s">
        <v>159</v>
      </c>
      <c r="F105" s="9" t="s">
        <v>45</v>
      </c>
      <c r="G105" s="8" t="s">
        <v>222</v>
      </c>
      <c r="H105" s="9" t="s">
        <v>54</v>
      </c>
      <c r="I105" s="8" t="b">
        <f t="shared" si="1"/>
        <v>0</v>
      </c>
      <c r="J105" s="8"/>
      <c r="K105" s="8"/>
      <c r="L105" s="8"/>
      <c r="M105" s="8"/>
      <c r="N105" s="8"/>
      <c r="O105" s="8"/>
      <c r="P105" s="8"/>
      <c r="Q105" s="8"/>
      <c r="R105" s="8"/>
      <c r="S105" s="8"/>
      <c r="T105" s="8"/>
      <c r="U105" s="8"/>
      <c r="V105" s="8"/>
      <c r="W105" s="8"/>
      <c r="X105" s="8"/>
      <c r="Y105" s="8"/>
      <c r="Z105" s="8"/>
    </row>
    <row r="106" spans="1:26" ht="15.75" customHeight="1" x14ac:dyDescent="0.2">
      <c r="A106" s="8" t="s">
        <v>637</v>
      </c>
      <c r="B106" s="8" t="s">
        <v>638</v>
      </c>
      <c r="C106" s="8" t="s">
        <v>639</v>
      </c>
      <c r="D106" s="9" t="s">
        <v>112</v>
      </c>
      <c r="E106" s="9" t="s">
        <v>54</v>
      </c>
      <c r="F106" s="9" t="s">
        <v>25</v>
      </c>
      <c r="G106" s="8" t="s">
        <v>5376</v>
      </c>
      <c r="H106" s="9" t="s">
        <v>74</v>
      </c>
      <c r="I106" s="8" t="b">
        <f t="shared" si="1"/>
        <v>0</v>
      </c>
      <c r="J106" s="8"/>
      <c r="K106" s="8"/>
      <c r="L106" s="8"/>
      <c r="M106" s="8"/>
      <c r="N106" s="8"/>
      <c r="O106" s="8"/>
      <c r="P106" s="8"/>
      <c r="Q106" s="8"/>
      <c r="R106" s="8"/>
      <c r="S106" s="8"/>
      <c r="T106" s="8"/>
      <c r="U106" s="8"/>
      <c r="V106" s="8"/>
      <c r="W106" s="8"/>
      <c r="X106" s="8"/>
      <c r="Y106" s="8"/>
      <c r="Z106" s="8"/>
    </row>
    <row r="107" spans="1:26" ht="15.75" customHeight="1" x14ac:dyDescent="0.2">
      <c r="A107" s="8" t="s">
        <v>641</v>
      </c>
      <c r="B107" s="8" t="s">
        <v>642</v>
      </c>
      <c r="C107" s="8" t="s">
        <v>643</v>
      </c>
      <c r="D107" s="9" t="s">
        <v>32</v>
      </c>
      <c r="E107" s="9" t="s">
        <v>25</v>
      </c>
      <c r="F107" s="9" t="s">
        <v>75</v>
      </c>
      <c r="G107" s="8" t="s">
        <v>5376</v>
      </c>
      <c r="H107" s="9" t="s">
        <v>32</v>
      </c>
      <c r="I107" s="8" t="b">
        <f t="shared" si="1"/>
        <v>1</v>
      </c>
      <c r="J107" s="8"/>
      <c r="K107" s="8"/>
      <c r="L107" s="8"/>
      <c r="M107" s="8"/>
      <c r="N107" s="8"/>
      <c r="O107" s="8"/>
      <c r="P107" s="8"/>
      <c r="Q107" s="8"/>
      <c r="R107" s="8"/>
      <c r="S107" s="8"/>
      <c r="T107" s="8"/>
      <c r="U107" s="8"/>
      <c r="V107" s="8"/>
      <c r="W107" s="8"/>
      <c r="X107" s="8"/>
      <c r="Y107" s="8"/>
      <c r="Z107" s="8"/>
    </row>
    <row r="108" spans="1:26" ht="15.75" customHeight="1" x14ac:dyDescent="0.2">
      <c r="A108" s="8" t="s">
        <v>443</v>
      </c>
      <c r="B108" s="8" t="s">
        <v>444</v>
      </c>
      <c r="C108" s="8" t="s">
        <v>445</v>
      </c>
      <c r="D108" s="9" t="s">
        <v>54</v>
      </c>
      <c r="E108" s="9" t="s">
        <v>59</v>
      </c>
      <c r="F108" s="9" t="s">
        <v>1709</v>
      </c>
      <c r="G108" s="9" t="s">
        <v>5387</v>
      </c>
      <c r="H108" s="9" t="s">
        <v>54</v>
      </c>
      <c r="I108" s="8" t="b">
        <f t="shared" si="1"/>
        <v>1</v>
      </c>
      <c r="J108" s="8"/>
      <c r="K108" s="8"/>
      <c r="L108" s="8"/>
      <c r="M108" s="8"/>
      <c r="N108" s="8"/>
      <c r="O108" s="8"/>
      <c r="P108" s="8"/>
      <c r="Q108" s="8"/>
      <c r="R108" s="8"/>
      <c r="S108" s="8"/>
      <c r="T108" s="8"/>
      <c r="U108" s="8"/>
      <c r="V108" s="8"/>
      <c r="W108" s="8"/>
      <c r="X108" s="8"/>
      <c r="Y108" s="8"/>
      <c r="Z108" s="8"/>
    </row>
    <row r="109" spans="1:26" ht="15.75" customHeight="1" x14ac:dyDescent="0.2">
      <c r="A109" s="8" t="s">
        <v>232</v>
      </c>
      <c r="B109" s="8" t="s">
        <v>238</v>
      </c>
      <c r="C109" s="8" t="s">
        <v>239</v>
      </c>
      <c r="D109" s="9" t="s">
        <v>54</v>
      </c>
      <c r="E109" s="9" t="s">
        <v>113</v>
      </c>
      <c r="F109" s="9" t="s">
        <v>32</v>
      </c>
      <c r="G109" s="8" t="s">
        <v>222</v>
      </c>
      <c r="H109" s="9" t="s">
        <v>54</v>
      </c>
      <c r="I109" s="8" t="b">
        <f t="shared" si="1"/>
        <v>1</v>
      </c>
      <c r="J109" s="8"/>
      <c r="K109" s="8"/>
      <c r="L109" s="8"/>
      <c r="M109" s="8"/>
      <c r="N109" s="8"/>
      <c r="O109" s="8"/>
      <c r="P109" s="8"/>
      <c r="Q109" s="8"/>
      <c r="R109" s="8"/>
      <c r="S109" s="8"/>
      <c r="T109" s="8"/>
      <c r="U109" s="8"/>
      <c r="V109" s="8"/>
      <c r="W109" s="8"/>
      <c r="X109" s="8"/>
      <c r="Y109" s="8"/>
      <c r="Z109" s="8"/>
    </row>
    <row r="110" spans="1:26" ht="15.75" customHeight="1" x14ac:dyDescent="0.2">
      <c r="A110" s="8" t="s">
        <v>864</v>
      </c>
      <c r="B110" s="8" t="s">
        <v>865</v>
      </c>
      <c r="C110" s="8" t="s">
        <v>866</v>
      </c>
      <c r="D110" s="9" t="s">
        <v>26</v>
      </c>
      <c r="E110" s="9" t="s">
        <v>25</v>
      </c>
      <c r="F110" s="9" t="s">
        <v>218</v>
      </c>
      <c r="G110" s="8" t="s">
        <v>5376</v>
      </c>
      <c r="H110" s="9" t="s">
        <v>26</v>
      </c>
      <c r="I110" s="8" t="b">
        <f t="shared" si="1"/>
        <v>1</v>
      </c>
      <c r="J110" s="8"/>
      <c r="K110" s="8"/>
      <c r="L110" s="8"/>
      <c r="M110" s="8"/>
      <c r="N110" s="8"/>
      <c r="O110" s="8"/>
      <c r="P110" s="8"/>
      <c r="Q110" s="8"/>
      <c r="R110" s="8"/>
      <c r="S110" s="8"/>
      <c r="T110" s="8"/>
      <c r="U110" s="8"/>
      <c r="V110" s="8"/>
      <c r="W110" s="8"/>
      <c r="X110" s="8"/>
      <c r="Y110" s="8"/>
      <c r="Z110" s="8"/>
    </row>
    <row r="111" spans="1:26" ht="15.75" customHeight="1" x14ac:dyDescent="0.2">
      <c r="A111" s="8" t="s">
        <v>240</v>
      </c>
      <c r="B111" s="8" t="s">
        <v>241</v>
      </c>
      <c r="C111" s="8" t="s">
        <v>242</v>
      </c>
      <c r="D111" s="9" t="s">
        <v>45</v>
      </c>
      <c r="E111" s="9" t="s">
        <v>113</v>
      </c>
      <c r="F111" s="9" t="s">
        <v>32</v>
      </c>
      <c r="G111" s="8" t="s">
        <v>222</v>
      </c>
      <c r="H111" s="9" t="s">
        <v>45</v>
      </c>
      <c r="I111" s="8" t="b">
        <f t="shared" si="1"/>
        <v>1</v>
      </c>
      <c r="J111" s="8"/>
      <c r="K111" s="8"/>
      <c r="L111" s="8"/>
      <c r="M111" s="8"/>
      <c r="N111" s="8"/>
      <c r="O111" s="8"/>
      <c r="P111" s="8"/>
      <c r="Q111" s="8"/>
      <c r="R111" s="8"/>
      <c r="S111" s="8"/>
      <c r="T111" s="8"/>
      <c r="U111" s="8"/>
      <c r="V111" s="8"/>
      <c r="W111" s="8"/>
      <c r="X111" s="8"/>
      <c r="Y111" s="8"/>
      <c r="Z111" s="8"/>
    </row>
    <row r="112" spans="1:26" ht="15.75" customHeight="1" x14ac:dyDescent="0.2">
      <c r="A112" s="8" t="s">
        <v>360</v>
      </c>
      <c r="B112" s="8" t="s">
        <v>361</v>
      </c>
      <c r="C112" s="8" t="s">
        <v>362</v>
      </c>
      <c r="D112" s="9" t="s">
        <v>53</v>
      </c>
      <c r="E112" s="9" t="s">
        <v>53</v>
      </c>
      <c r="F112" s="9" t="s">
        <v>74</v>
      </c>
      <c r="G112" s="9" t="s">
        <v>5374</v>
      </c>
      <c r="H112" s="9" t="s">
        <v>53</v>
      </c>
      <c r="I112" s="8" t="b">
        <f t="shared" si="1"/>
        <v>1</v>
      </c>
      <c r="J112" s="8"/>
      <c r="K112" s="8"/>
      <c r="L112" s="8"/>
      <c r="M112" s="8"/>
      <c r="N112" s="8"/>
      <c r="O112" s="8"/>
      <c r="P112" s="8"/>
      <c r="Q112" s="8"/>
      <c r="R112" s="8"/>
      <c r="S112" s="8"/>
      <c r="T112" s="8"/>
      <c r="U112" s="8"/>
      <c r="V112" s="8"/>
      <c r="W112" s="8"/>
      <c r="X112" s="8"/>
      <c r="Y112" s="8"/>
      <c r="Z112" s="8"/>
    </row>
    <row r="113" spans="1:26" ht="15.75" customHeight="1" x14ac:dyDescent="0.2">
      <c r="A113" s="8" t="s">
        <v>644</v>
      </c>
      <c r="B113" s="8" t="s">
        <v>645</v>
      </c>
      <c r="C113" s="8" t="s">
        <v>646</v>
      </c>
      <c r="D113" s="9" t="s">
        <v>218</v>
      </c>
      <c r="E113" s="9" t="s">
        <v>25</v>
      </c>
      <c r="F113" s="9" t="s">
        <v>1652</v>
      </c>
      <c r="G113" s="8" t="s">
        <v>5376</v>
      </c>
      <c r="H113" s="9" t="s">
        <v>218</v>
      </c>
      <c r="I113" s="8" t="b">
        <f t="shared" si="1"/>
        <v>1</v>
      </c>
      <c r="J113" s="8"/>
      <c r="K113" s="8"/>
      <c r="L113" s="8"/>
      <c r="M113" s="8"/>
      <c r="N113" s="8"/>
      <c r="O113" s="8"/>
      <c r="P113" s="8"/>
      <c r="Q113" s="8"/>
      <c r="R113" s="8"/>
      <c r="S113" s="8"/>
      <c r="T113" s="8"/>
      <c r="U113" s="8"/>
      <c r="V113" s="8"/>
      <c r="W113" s="8"/>
      <c r="X113" s="8"/>
      <c r="Y113" s="8"/>
      <c r="Z113" s="8"/>
    </row>
    <row r="114" spans="1:26" ht="15.75" customHeight="1" x14ac:dyDescent="0.2">
      <c r="A114" s="8" t="s">
        <v>648</v>
      </c>
      <c r="B114" s="8" t="s">
        <v>649</v>
      </c>
      <c r="C114" s="8" t="s">
        <v>650</v>
      </c>
      <c r="D114" s="9" t="s">
        <v>104</v>
      </c>
      <c r="E114" s="9" t="s">
        <v>25</v>
      </c>
      <c r="F114" s="9" t="s">
        <v>75</v>
      </c>
      <c r="G114" s="8" t="s">
        <v>5376</v>
      </c>
      <c r="H114" s="9" t="s">
        <v>104</v>
      </c>
      <c r="I114" s="8" t="b">
        <f t="shared" si="1"/>
        <v>1</v>
      </c>
      <c r="J114" s="8"/>
      <c r="K114" s="8"/>
      <c r="L114" s="8"/>
      <c r="M114" s="8"/>
      <c r="N114" s="8"/>
      <c r="O114" s="8"/>
      <c r="P114" s="8"/>
      <c r="Q114" s="8"/>
      <c r="R114" s="8"/>
      <c r="S114" s="8"/>
      <c r="T114" s="8"/>
      <c r="U114" s="8"/>
      <c r="V114" s="8"/>
      <c r="W114" s="8"/>
      <c r="X114" s="8"/>
      <c r="Y114" s="8"/>
      <c r="Z114" s="8"/>
    </row>
    <row r="115" spans="1:26" ht="15.75" customHeight="1" x14ac:dyDescent="0.2">
      <c r="A115" s="8" t="s">
        <v>202</v>
      </c>
      <c r="B115" s="8" t="s">
        <v>203</v>
      </c>
      <c r="C115" s="8" t="s">
        <v>204</v>
      </c>
      <c r="D115" s="9" t="s">
        <v>26</v>
      </c>
      <c r="E115" s="9" t="s">
        <v>64</v>
      </c>
      <c r="F115" s="9" t="s">
        <v>32</v>
      </c>
      <c r="G115" s="9" t="s">
        <v>5375</v>
      </c>
      <c r="H115" s="9" t="s">
        <v>26</v>
      </c>
      <c r="I115" s="8" t="b">
        <f t="shared" si="1"/>
        <v>1</v>
      </c>
      <c r="J115" s="8"/>
      <c r="K115" s="8"/>
      <c r="L115" s="8"/>
      <c r="M115" s="8"/>
      <c r="N115" s="8"/>
      <c r="O115" s="8"/>
      <c r="P115" s="8"/>
      <c r="Q115" s="8"/>
      <c r="R115" s="8"/>
      <c r="S115" s="8"/>
      <c r="T115" s="8"/>
      <c r="U115" s="8"/>
      <c r="V115" s="8"/>
      <c r="W115" s="8"/>
      <c r="X115" s="8"/>
      <c r="Y115" s="8"/>
      <c r="Z115" s="8"/>
    </row>
    <row r="116" spans="1:26" ht="15.75" customHeight="1" x14ac:dyDescent="0.2">
      <c r="A116" s="8" t="s">
        <v>243</v>
      </c>
      <c r="B116" s="8" t="s">
        <v>244</v>
      </c>
      <c r="C116" s="8" t="s">
        <v>245</v>
      </c>
      <c r="D116" s="9" t="s">
        <v>159</v>
      </c>
      <c r="E116" s="9" t="s">
        <v>113</v>
      </c>
      <c r="F116" s="9" t="s">
        <v>32</v>
      </c>
      <c r="G116" s="8" t="s">
        <v>222</v>
      </c>
      <c r="H116" s="9" t="s">
        <v>113</v>
      </c>
      <c r="I116" s="8" t="b">
        <f t="shared" si="1"/>
        <v>0</v>
      </c>
      <c r="J116" s="8"/>
      <c r="K116" s="8"/>
      <c r="L116" s="8"/>
      <c r="M116" s="8"/>
      <c r="N116" s="8"/>
      <c r="O116" s="8"/>
      <c r="P116" s="8"/>
      <c r="Q116" s="8"/>
      <c r="R116" s="8"/>
      <c r="S116" s="8"/>
      <c r="T116" s="8"/>
      <c r="U116" s="8"/>
      <c r="V116" s="8"/>
      <c r="W116" s="8"/>
      <c r="X116" s="8"/>
      <c r="Y116" s="8"/>
      <c r="Z116" s="8"/>
    </row>
    <row r="117" spans="1:26" ht="15.75" customHeight="1" x14ac:dyDescent="0.2">
      <c r="A117" s="8" t="s">
        <v>247</v>
      </c>
      <c r="B117" s="8" t="s">
        <v>248</v>
      </c>
      <c r="C117" s="8" t="s">
        <v>249</v>
      </c>
      <c r="D117" s="9" t="s">
        <v>64</v>
      </c>
      <c r="E117" s="9" t="s">
        <v>113</v>
      </c>
      <c r="F117" s="9" t="s">
        <v>32</v>
      </c>
      <c r="G117" s="8" t="s">
        <v>222</v>
      </c>
      <c r="H117" s="9" t="s">
        <v>64</v>
      </c>
      <c r="I117" s="8" t="b">
        <f t="shared" si="1"/>
        <v>1</v>
      </c>
      <c r="J117" s="8"/>
      <c r="K117" s="8"/>
      <c r="L117" s="8"/>
      <c r="M117" s="8"/>
      <c r="N117" s="8"/>
      <c r="O117" s="8"/>
      <c r="P117" s="8"/>
      <c r="Q117" s="8"/>
      <c r="R117" s="8"/>
      <c r="S117" s="8"/>
      <c r="T117" s="8"/>
      <c r="U117" s="8"/>
      <c r="V117" s="8"/>
      <c r="W117" s="8"/>
      <c r="X117" s="8"/>
      <c r="Y117" s="8"/>
      <c r="Z117" s="8"/>
    </row>
    <row r="118" spans="1:26" ht="15.75" customHeight="1" x14ac:dyDescent="0.2">
      <c r="A118" s="8" t="s">
        <v>651</v>
      </c>
      <c r="B118" s="8" t="s">
        <v>652</v>
      </c>
      <c r="C118" s="8" t="s">
        <v>653</v>
      </c>
      <c r="D118" s="9" t="s">
        <v>113</v>
      </c>
      <c r="E118" s="9" t="s">
        <v>54</v>
      </c>
      <c r="F118" s="9" t="s">
        <v>25</v>
      </c>
      <c r="G118" s="8" t="s">
        <v>5376</v>
      </c>
      <c r="H118" s="9" t="s">
        <v>113</v>
      </c>
      <c r="I118" s="8" t="b">
        <f t="shared" si="1"/>
        <v>1</v>
      </c>
      <c r="J118" s="8"/>
      <c r="K118" s="8"/>
      <c r="L118" s="8"/>
      <c r="M118" s="8"/>
      <c r="N118" s="8"/>
      <c r="O118" s="8"/>
      <c r="P118" s="8"/>
      <c r="Q118" s="8"/>
      <c r="R118" s="8"/>
      <c r="S118" s="8"/>
      <c r="T118" s="8"/>
      <c r="U118" s="8"/>
      <c r="V118" s="8"/>
      <c r="W118" s="8"/>
      <c r="X118" s="8"/>
      <c r="Y118" s="8"/>
      <c r="Z118" s="8"/>
    </row>
    <row r="119" spans="1:26" ht="15.75" customHeight="1" x14ac:dyDescent="0.2">
      <c r="A119" s="8" t="s">
        <v>654</v>
      </c>
      <c r="B119" s="8" t="s">
        <v>655</v>
      </c>
      <c r="C119" s="8" t="s">
        <v>656</v>
      </c>
      <c r="D119" s="9" t="s">
        <v>73</v>
      </c>
      <c r="E119" s="9" t="s">
        <v>45</v>
      </c>
      <c r="F119" s="9" t="s">
        <v>25</v>
      </c>
      <c r="G119" s="8" t="s">
        <v>5376</v>
      </c>
      <c r="H119" s="9" t="s">
        <v>31</v>
      </c>
      <c r="I119" s="8" t="b">
        <f t="shared" si="1"/>
        <v>0</v>
      </c>
      <c r="J119" s="8"/>
      <c r="K119" s="8"/>
      <c r="L119" s="8"/>
      <c r="M119" s="8"/>
      <c r="N119" s="8"/>
      <c r="O119" s="8"/>
      <c r="P119" s="8"/>
      <c r="Q119" s="8"/>
      <c r="R119" s="8"/>
      <c r="S119" s="8"/>
      <c r="T119" s="8"/>
      <c r="U119" s="8"/>
      <c r="V119" s="8"/>
      <c r="W119" s="8"/>
      <c r="X119" s="8"/>
      <c r="Y119" s="8"/>
      <c r="Z119" s="8"/>
    </row>
    <row r="120" spans="1:26" ht="15.75" customHeight="1" x14ac:dyDescent="0.2">
      <c r="A120" s="8" t="s">
        <v>205</v>
      </c>
      <c r="B120" s="8" t="s">
        <v>206</v>
      </c>
      <c r="C120" s="8" t="s">
        <v>207</v>
      </c>
      <c r="D120" s="9" t="s">
        <v>26</v>
      </c>
      <c r="E120" s="9" t="s">
        <v>64</v>
      </c>
      <c r="F120" s="9" t="s">
        <v>32</v>
      </c>
      <c r="G120" s="9" t="s">
        <v>5375</v>
      </c>
      <c r="H120" s="9" t="s">
        <v>26</v>
      </c>
      <c r="I120" s="8" t="b">
        <f t="shared" si="1"/>
        <v>1</v>
      </c>
      <c r="J120" s="8"/>
      <c r="K120" s="8"/>
      <c r="L120" s="8"/>
      <c r="M120" s="8"/>
      <c r="N120" s="8"/>
      <c r="O120" s="8"/>
      <c r="P120" s="8"/>
      <c r="Q120" s="8"/>
      <c r="R120" s="8"/>
      <c r="S120" s="8"/>
      <c r="T120" s="8"/>
      <c r="U120" s="8"/>
      <c r="V120" s="8"/>
      <c r="W120" s="8"/>
      <c r="X120" s="8"/>
      <c r="Y120" s="8"/>
      <c r="Z120" s="8"/>
    </row>
    <row r="121" spans="1:26" ht="15.75" customHeight="1" x14ac:dyDescent="0.2">
      <c r="A121" s="8" t="s">
        <v>658</v>
      </c>
      <c r="B121" s="8" t="s">
        <v>659</v>
      </c>
      <c r="C121" s="8" t="s">
        <v>660</v>
      </c>
      <c r="D121" s="9" t="s">
        <v>31</v>
      </c>
      <c r="E121" s="9" t="s">
        <v>32</v>
      </c>
      <c r="F121" s="9" t="s">
        <v>25</v>
      </c>
      <c r="G121" s="8" t="s">
        <v>5376</v>
      </c>
      <c r="H121" s="9" t="s">
        <v>113</v>
      </c>
      <c r="I121" s="8" t="b">
        <f t="shared" si="1"/>
        <v>0</v>
      </c>
      <c r="J121" s="8"/>
      <c r="K121" s="8"/>
      <c r="L121" s="8"/>
      <c r="M121" s="8"/>
      <c r="N121" s="8"/>
      <c r="O121" s="8"/>
      <c r="P121" s="8"/>
      <c r="Q121" s="8"/>
      <c r="R121" s="8"/>
      <c r="S121" s="8"/>
      <c r="T121" s="8"/>
      <c r="U121" s="8"/>
      <c r="V121" s="8"/>
      <c r="W121" s="8"/>
      <c r="X121" s="8"/>
      <c r="Y121" s="8"/>
      <c r="Z121" s="8"/>
    </row>
    <row r="122" spans="1:26" ht="15.75" customHeight="1" x14ac:dyDescent="0.2">
      <c r="A122" s="8" t="s">
        <v>86</v>
      </c>
      <c r="B122" s="8" t="s">
        <v>87</v>
      </c>
      <c r="C122" s="8" t="s">
        <v>88</v>
      </c>
      <c r="D122" s="9" t="s">
        <v>59</v>
      </c>
      <c r="E122" s="9" t="s">
        <v>64</v>
      </c>
      <c r="F122" s="9" t="s">
        <v>64</v>
      </c>
      <c r="G122" s="8" t="s">
        <v>5377</v>
      </c>
      <c r="H122" s="9" t="s">
        <v>45</v>
      </c>
      <c r="I122" s="8" t="b">
        <f t="shared" si="1"/>
        <v>0</v>
      </c>
      <c r="J122" s="8"/>
      <c r="K122" s="8"/>
      <c r="L122" s="8"/>
      <c r="M122" s="8"/>
      <c r="N122" s="8"/>
      <c r="O122" s="8"/>
      <c r="P122" s="8"/>
      <c r="Q122" s="8"/>
      <c r="R122" s="8"/>
      <c r="S122" s="8"/>
      <c r="T122" s="8"/>
      <c r="U122" s="8"/>
      <c r="V122" s="8"/>
      <c r="W122" s="8"/>
      <c r="X122" s="8"/>
      <c r="Y122" s="8"/>
      <c r="Z122" s="8"/>
    </row>
    <row r="123" spans="1:26" ht="15.75" customHeight="1" x14ac:dyDescent="0.2">
      <c r="A123" s="8" t="s">
        <v>661</v>
      </c>
      <c r="B123" s="8" t="s">
        <v>662</v>
      </c>
      <c r="C123" s="8" t="s">
        <v>663</v>
      </c>
      <c r="D123" s="9" t="s">
        <v>75</v>
      </c>
      <c r="E123" s="9" t="s">
        <v>32</v>
      </c>
      <c r="F123" s="9" t="s">
        <v>25</v>
      </c>
      <c r="G123" s="8" t="s">
        <v>5376</v>
      </c>
      <c r="H123" s="9" t="s">
        <v>45</v>
      </c>
      <c r="I123" s="8" t="b">
        <f t="shared" si="1"/>
        <v>0</v>
      </c>
      <c r="J123" s="8"/>
      <c r="K123" s="8"/>
      <c r="L123" s="8"/>
      <c r="M123" s="8"/>
      <c r="N123" s="8"/>
      <c r="O123" s="8"/>
      <c r="P123" s="8"/>
      <c r="Q123" s="8"/>
      <c r="R123" s="8"/>
      <c r="S123" s="8"/>
      <c r="T123" s="8"/>
      <c r="U123" s="8"/>
      <c r="V123" s="8"/>
      <c r="W123" s="8"/>
      <c r="X123" s="8"/>
      <c r="Y123" s="8"/>
      <c r="Z123" s="8"/>
    </row>
    <row r="124" spans="1:26" ht="15.75" customHeight="1" x14ac:dyDescent="0.2">
      <c r="A124" s="8" t="s">
        <v>664</v>
      </c>
      <c r="B124" s="8" t="s">
        <v>665</v>
      </c>
      <c r="C124" s="8" t="s">
        <v>666</v>
      </c>
      <c r="D124" s="9" t="s">
        <v>75</v>
      </c>
      <c r="E124" s="9" t="s">
        <v>25</v>
      </c>
      <c r="F124" s="9" t="s">
        <v>218</v>
      </c>
      <c r="G124" s="8" t="s">
        <v>5376</v>
      </c>
      <c r="H124" s="9" t="s">
        <v>75</v>
      </c>
      <c r="I124" s="8" t="b">
        <f t="shared" si="1"/>
        <v>1</v>
      </c>
      <c r="J124" s="8"/>
      <c r="K124" s="8"/>
      <c r="L124" s="8"/>
      <c r="M124" s="8"/>
      <c r="N124" s="8"/>
      <c r="O124" s="8"/>
      <c r="P124" s="8"/>
      <c r="Q124" s="8"/>
      <c r="R124" s="8"/>
      <c r="S124" s="8"/>
      <c r="T124" s="8"/>
      <c r="U124" s="8"/>
      <c r="V124" s="8"/>
      <c r="W124" s="8"/>
      <c r="X124" s="8"/>
      <c r="Y124" s="8"/>
      <c r="Z124" s="8"/>
    </row>
    <row r="125" spans="1:26" ht="15.75" customHeight="1" x14ac:dyDescent="0.2">
      <c r="A125" s="8" t="s">
        <v>667</v>
      </c>
      <c r="B125" s="8" t="s">
        <v>668</v>
      </c>
      <c r="C125" s="8" t="s">
        <v>669</v>
      </c>
      <c r="D125" s="9" t="s">
        <v>64</v>
      </c>
      <c r="E125" s="9" t="s">
        <v>25</v>
      </c>
      <c r="F125" s="9" t="s">
        <v>218</v>
      </c>
      <c r="G125" s="8" t="s">
        <v>5376</v>
      </c>
      <c r="H125" s="9" t="s">
        <v>64</v>
      </c>
      <c r="I125" s="8" t="b">
        <f t="shared" si="1"/>
        <v>1</v>
      </c>
      <c r="J125" s="8"/>
      <c r="K125" s="8"/>
      <c r="L125" s="8"/>
      <c r="M125" s="8"/>
      <c r="N125" s="8"/>
      <c r="O125" s="8"/>
      <c r="P125" s="8"/>
      <c r="Q125" s="8"/>
      <c r="R125" s="8"/>
      <c r="S125" s="8"/>
      <c r="T125" s="8"/>
      <c r="U125" s="8"/>
      <c r="V125" s="8"/>
      <c r="W125" s="8"/>
      <c r="X125" s="8"/>
      <c r="Y125" s="8"/>
      <c r="Z125" s="8"/>
    </row>
    <row r="126" spans="1:26" ht="15.75" customHeight="1" x14ac:dyDescent="0.2">
      <c r="A126" s="8" t="s">
        <v>90</v>
      </c>
      <c r="B126" s="8" t="s">
        <v>91</v>
      </c>
      <c r="C126" s="8" t="s">
        <v>92</v>
      </c>
      <c r="D126" s="9" t="s">
        <v>74</v>
      </c>
      <c r="E126" s="9" t="s">
        <v>64</v>
      </c>
      <c r="F126" s="9" t="s">
        <v>64</v>
      </c>
      <c r="G126" s="8" t="s">
        <v>5377</v>
      </c>
      <c r="H126" s="9" t="s">
        <v>74</v>
      </c>
      <c r="I126" s="8" t="b">
        <f t="shared" si="1"/>
        <v>1</v>
      </c>
      <c r="J126" s="8"/>
      <c r="K126" s="8"/>
      <c r="L126" s="8"/>
      <c r="M126" s="8"/>
      <c r="N126" s="8"/>
      <c r="O126" s="8"/>
      <c r="P126" s="8"/>
      <c r="Q126" s="8"/>
      <c r="R126" s="8"/>
      <c r="S126" s="8"/>
      <c r="T126" s="8"/>
      <c r="U126" s="8"/>
      <c r="V126" s="8"/>
      <c r="W126" s="8"/>
      <c r="X126" s="8"/>
      <c r="Y126" s="8"/>
      <c r="Z126" s="8"/>
    </row>
    <row r="127" spans="1:26" ht="15.75" customHeight="1" x14ac:dyDescent="0.2">
      <c r="A127" s="8" t="s">
        <v>670</v>
      </c>
      <c r="B127" s="8" t="s">
        <v>671</v>
      </c>
      <c r="C127" s="8" t="s">
        <v>672</v>
      </c>
      <c r="D127" s="9" t="s">
        <v>113</v>
      </c>
      <c r="E127" s="9" t="s">
        <v>54</v>
      </c>
      <c r="F127" s="9" t="s">
        <v>25</v>
      </c>
      <c r="G127" s="8" t="s">
        <v>5376</v>
      </c>
      <c r="H127" s="9" t="s">
        <v>75</v>
      </c>
      <c r="I127" s="8" t="b">
        <f t="shared" si="1"/>
        <v>0</v>
      </c>
      <c r="J127" s="8"/>
      <c r="K127" s="8"/>
      <c r="L127" s="8"/>
      <c r="M127" s="8"/>
      <c r="N127" s="8"/>
      <c r="O127" s="8"/>
      <c r="P127" s="8"/>
      <c r="Q127" s="8"/>
      <c r="R127" s="8"/>
      <c r="S127" s="8"/>
      <c r="T127" s="8"/>
      <c r="U127" s="8"/>
      <c r="V127" s="8"/>
      <c r="W127" s="8"/>
      <c r="X127" s="8"/>
      <c r="Y127" s="8"/>
      <c r="Z127" s="8"/>
    </row>
    <row r="128" spans="1:26" ht="15.75" customHeight="1" x14ac:dyDescent="0.2">
      <c r="A128" s="8" t="s">
        <v>375</v>
      </c>
      <c r="B128" s="8" t="s">
        <v>675</v>
      </c>
      <c r="C128" s="8" t="s">
        <v>676</v>
      </c>
      <c r="D128" s="9" t="s">
        <v>104</v>
      </c>
      <c r="E128" s="9" t="s">
        <v>54</v>
      </c>
      <c r="F128" s="9" t="s">
        <v>25</v>
      </c>
      <c r="G128" s="8" t="s">
        <v>5376</v>
      </c>
      <c r="H128" s="9" t="s">
        <v>59</v>
      </c>
      <c r="I128" s="8" t="b">
        <f t="shared" si="1"/>
        <v>0</v>
      </c>
      <c r="J128" s="8"/>
      <c r="K128" s="8"/>
      <c r="L128" s="8"/>
      <c r="M128" s="8"/>
      <c r="N128" s="8"/>
      <c r="O128" s="8"/>
      <c r="P128" s="8"/>
      <c r="Q128" s="8"/>
      <c r="R128" s="8"/>
      <c r="S128" s="8"/>
      <c r="T128" s="8"/>
      <c r="U128" s="8"/>
      <c r="V128" s="8"/>
      <c r="W128" s="8"/>
      <c r="X128" s="8"/>
      <c r="Y128" s="8"/>
      <c r="Z128" s="8"/>
    </row>
    <row r="129" spans="1:26" ht="15.75" customHeight="1" x14ac:dyDescent="0.2">
      <c r="A129" s="8" t="s">
        <v>387</v>
      </c>
      <c r="B129" s="8" t="s">
        <v>388</v>
      </c>
      <c r="C129" s="8" t="s">
        <v>389</v>
      </c>
      <c r="D129" s="9" t="s">
        <v>159</v>
      </c>
      <c r="E129" s="9" t="s">
        <v>59</v>
      </c>
      <c r="F129" s="9" t="s">
        <v>104</v>
      </c>
      <c r="G129" s="9" t="s">
        <v>5388</v>
      </c>
      <c r="H129" s="9" t="s">
        <v>75</v>
      </c>
      <c r="I129" s="8" t="b">
        <f t="shared" si="1"/>
        <v>0</v>
      </c>
      <c r="J129" s="8"/>
      <c r="K129" s="8"/>
      <c r="L129" s="8"/>
      <c r="M129" s="8"/>
      <c r="N129" s="8"/>
      <c r="O129" s="8"/>
      <c r="P129" s="8"/>
      <c r="Q129" s="8"/>
      <c r="R129" s="8"/>
      <c r="S129" s="8"/>
      <c r="T129" s="8"/>
      <c r="U129" s="8"/>
      <c r="V129" s="8"/>
      <c r="W129" s="8"/>
      <c r="X129" s="8"/>
      <c r="Y129" s="8"/>
      <c r="Z129" s="8"/>
    </row>
    <row r="130" spans="1:26" ht="15.75" customHeight="1" x14ac:dyDescent="0.2">
      <c r="A130" s="8" t="s">
        <v>678</v>
      </c>
      <c r="B130" s="8" t="s">
        <v>679</v>
      </c>
      <c r="C130" s="8" t="s">
        <v>680</v>
      </c>
      <c r="D130" s="9" t="s">
        <v>32</v>
      </c>
      <c r="E130" s="9" t="s">
        <v>25</v>
      </c>
      <c r="F130" s="9" t="s">
        <v>218</v>
      </c>
      <c r="G130" s="8" t="s">
        <v>5376</v>
      </c>
      <c r="H130" s="9" t="s">
        <v>32</v>
      </c>
      <c r="I130" s="8" t="b">
        <f t="shared" si="1"/>
        <v>1</v>
      </c>
      <c r="J130" s="8"/>
      <c r="K130" s="8"/>
      <c r="L130" s="8"/>
      <c r="M130" s="8"/>
      <c r="N130" s="8"/>
      <c r="O130" s="8"/>
      <c r="P130" s="8"/>
      <c r="Q130" s="8"/>
      <c r="R130" s="8"/>
      <c r="S130" s="8"/>
      <c r="T130" s="8"/>
      <c r="U130" s="8"/>
      <c r="V130" s="8"/>
      <c r="W130" s="8"/>
      <c r="X130" s="8"/>
      <c r="Y130" s="8"/>
      <c r="Z130" s="8"/>
    </row>
    <row r="131" spans="1:26" ht="15.75" customHeight="1" x14ac:dyDescent="0.2">
      <c r="A131" s="8" t="s">
        <v>682</v>
      </c>
      <c r="B131" s="8" t="s">
        <v>683</v>
      </c>
      <c r="C131" s="8" t="s">
        <v>684</v>
      </c>
      <c r="D131" s="9" t="s">
        <v>73</v>
      </c>
      <c r="E131" s="9" t="s">
        <v>25</v>
      </c>
      <c r="F131" s="9" t="s">
        <v>75</v>
      </c>
      <c r="G131" s="8" t="s">
        <v>5376</v>
      </c>
      <c r="H131" s="9" t="s">
        <v>73</v>
      </c>
      <c r="I131" s="8" t="b">
        <f t="shared" ref="I131:I194" si="2">H131=D131</f>
        <v>1</v>
      </c>
      <c r="J131" s="8"/>
      <c r="K131" s="8"/>
      <c r="L131" s="8"/>
      <c r="M131" s="8"/>
      <c r="N131" s="8"/>
      <c r="O131" s="8"/>
      <c r="P131" s="8"/>
      <c r="Q131" s="8"/>
      <c r="R131" s="8"/>
      <c r="S131" s="8"/>
      <c r="T131" s="8"/>
      <c r="U131" s="8"/>
      <c r="V131" s="8"/>
      <c r="W131" s="8"/>
      <c r="X131" s="8"/>
      <c r="Y131" s="8"/>
      <c r="Z131" s="8"/>
    </row>
    <row r="132" spans="1:26" ht="15.75" customHeight="1" x14ac:dyDescent="0.2">
      <c r="A132" s="8" t="s">
        <v>250</v>
      </c>
      <c r="B132" s="8" t="s">
        <v>251</v>
      </c>
      <c r="C132" s="8" t="s">
        <v>252</v>
      </c>
      <c r="D132" s="9" t="s">
        <v>113</v>
      </c>
      <c r="E132" s="9" t="s">
        <v>113</v>
      </c>
      <c r="F132" s="9" t="s">
        <v>32</v>
      </c>
      <c r="G132" s="8" t="s">
        <v>222</v>
      </c>
      <c r="H132" s="9" t="s">
        <v>74</v>
      </c>
      <c r="I132" s="8" t="b">
        <f t="shared" si="2"/>
        <v>0</v>
      </c>
      <c r="J132" s="8"/>
      <c r="K132" s="8"/>
      <c r="L132" s="8"/>
      <c r="M132" s="8"/>
      <c r="N132" s="8"/>
      <c r="O132" s="8"/>
      <c r="P132" s="8"/>
      <c r="Q132" s="8"/>
      <c r="R132" s="8"/>
      <c r="S132" s="8"/>
      <c r="T132" s="8"/>
      <c r="U132" s="8"/>
      <c r="V132" s="8"/>
      <c r="W132" s="8"/>
      <c r="X132" s="8"/>
      <c r="Y132" s="8"/>
      <c r="Z132" s="8"/>
    </row>
    <row r="133" spans="1:26" ht="15.75" customHeight="1" x14ac:dyDescent="0.2">
      <c r="A133" s="8" t="s">
        <v>685</v>
      </c>
      <c r="B133" s="8" t="s">
        <v>686</v>
      </c>
      <c r="C133" s="8" t="s">
        <v>687</v>
      </c>
      <c r="D133" s="9" t="s">
        <v>74</v>
      </c>
      <c r="E133" s="9" t="s">
        <v>25</v>
      </c>
      <c r="F133" s="9" t="s">
        <v>45</v>
      </c>
      <c r="G133" s="8" t="s">
        <v>5376</v>
      </c>
      <c r="H133" s="9" t="s">
        <v>74</v>
      </c>
      <c r="I133" s="8" t="b">
        <f t="shared" si="2"/>
        <v>1</v>
      </c>
      <c r="J133" s="8"/>
      <c r="K133" s="8"/>
      <c r="L133" s="8"/>
      <c r="M133" s="8"/>
      <c r="N133" s="8"/>
      <c r="O133" s="8"/>
      <c r="P133" s="8"/>
      <c r="Q133" s="8"/>
      <c r="R133" s="8"/>
      <c r="S133" s="8"/>
      <c r="T133" s="8"/>
      <c r="U133" s="8"/>
      <c r="V133" s="8"/>
      <c r="W133" s="8"/>
      <c r="X133" s="8"/>
      <c r="Y133" s="8"/>
      <c r="Z133" s="8"/>
    </row>
    <row r="134" spans="1:26" ht="15.75" customHeight="1" x14ac:dyDescent="0.2">
      <c r="A134" s="8" t="s">
        <v>94</v>
      </c>
      <c r="B134" s="8" t="s">
        <v>95</v>
      </c>
      <c r="C134" s="8" t="s">
        <v>96</v>
      </c>
      <c r="D134" s="9" t="s">
        <v>74</v>
      </c>
      <c r="E134" s="9" t="s">
        <v>64</v>
      </c>
      <c r="F134" s="9" t="s">
        <v>64</v>
      </c>
      <c r="G134" s="8" t="s">
        <v>5377</v>
      </c>
      <c r="H134" s="9" t="s">
        <v>54</v>
      </c>
      <c r="I134" s="8" t="b">
        <f t="shared" si="2"/>
        <v>0</v>
      </c>
      <c r="J134" s="8"/>
      <c r="K134" s="8"/>
      <c r="L134" s="8"/>
      <c r="M134" s="8"/>
      <c r="N134" s="8"/>
      <c r="O134" s="8"/>
      <c r="P134" s="8"/>
      <c r="Q134" s="8"/>
      <c r="R134" s="8"/>
      <c r="S134" s="8"/>
      <c r="T134" s="8"/>
      <c r="U134" s="8"/>
      <c r="V134" s="8"/>
      <c r="W134" s="8"/>
      <c r="X134" s="8"/>
      <c r="Y134" s="8"/>
      <c r="Z134" s="8"/>
    </row>
    <row r="135" spans="1:26" ht="15.75" customHeight="1" x14ac:dyDescent="0.2">
      <c r="A135" s="8" t="s">
        <v>690</v>
      </c>
      <c r="B135" s="8" t="s">
        <v>691</v>
      </c>
      <c r="C135" s="8" t="s">
        <v>692</v>
      </c>
      <c r="D135" s="9" t="s">
        <v>73</v>
      </c>
      <c r="E135" s="9" t="s">
        <v>25</v>
      </c>
      <c r="F135" s="9" t="s">
        <v>75</v>
      </c>
      <c r="G135" s="8" t="s">
        <v>5376</v>
      </c>
      <c r="H135" s="9" t="s">
        <v>73</v>
      </c>
      <c r="I135" s="8" t="b">
        <f t="shared" si="2"/>
        <v>1</v>
      </c>
      <c r="J135" s="8"/>
      <c r="K135" s="8"/>
      <c r="L135" s="8"/>
      <c r="M135" s="8"/>
      <c r="N135" s="8"/>
      <c r="O135" s="8"/>
      <c r="P135" s="8"/>
      <c r="Q135" s="8"/>
      <c r="R135" s="8"/>
      <c r="S135" s="8"/>
      <c r="T135" s="8"/>
      <c r="U135" s="8"/>
      <c r="V135" s="8"/>
      <c r="W135" s="8"/>
      <c r="X135" s="8"/>
      <c r="Y135" s="8"/>
      <c r="Z135" s="8"/>
    </row>
    <row r="136" spans="1:26" ht="15.75" customHeight="1" x14ac:dyDescent="0.2">
      <c r="A136" s="8" t="s">
        <v>693</v>
      </c>
      <c r="B136" s="8" t="s">
        <v>694</v>
      </c>
      <c r="C136" s="8" t="s">
        <v>695</v>
      </c>
      <c r="D136" s="9" t="s">
        <v>64</v>
      </c>
      <c r="E136" s="9" t="s">
        <v>25</v>
      </c>
      <c r="F136" s="9" t="s">
        <v>218</v>
      </c>
      <c r="G136" s="8" t="s">
        <v>5376</v>
      </c>
      <c r="H136" s="9" t="s">
        <v>64</v>
      </c>
      <c r="I136" s="8" t="b">
        <f t="shared" si="2"/>
        <v>1</v>
      </c>
      <c r="J136" s="8"/>
      <c r="K136" s="8"/>
      <c r="L136" s="8"/>
      <c r="M136" s="8"/>
      <c r="N136" s="8"/>
      <c r="O136" s="8"/>
      <c r="P136" s="8"/>
      <c r="Q136" s="8"/>
      <c r="R136" s="8"/>
      <c r="S136" s="8"/>
      <c r="T136" s="8"/>
      <c r="U136" s="8"/>
      <c r="V136" s="8"/>
      <c r="W136" s="8"/>
      <c r="X136" s="8"/>
      <c r="Y136" s="8"/>
      <c r="Z136" s="8"/>
    </row>
    <row r="137" spans="1:26" ht="15.75" customHeight="1" x14ac:dyDescent="0.2">
      <c r="A137" s="8" t="s">
        <v>254</v>
      </c>
      <c r="B137" s="8" t="s">
        <v>255</v>
      </c>
      <c r="C137" s="8" t="s">
        <v>256</v>
      </c>
      <c r="D137" s="9" t="s">
        <v>159</v>
      </c>
      <c r="E137" s="9" t="s">
        <v>113</v>
      </c>
      <c r="F137" s="9" t="s">
        <v>32</v>
      </c>
      <c r="G137" s="8" t="s">
        <v>222</v>
      </c>
      <c r="H137" s="9" t="s">
        <v>159</v>
      </c>
      <c r="I137" s="8" t="b">
        <f t="shared" si="2"/>
        <v>1</v>
      </c>
      <c r="J137" s="8"/>
      <c r="K137" s="8"/>
      <c r="L137" s="8"/>
      <c r="M137" s="8"/>
      <c r="N137" s="8"/>
      <c r="O137" s="8"/>
      <c r="P137" s="8"/>
      <c r="Q137" s="8"/>
      <c r="R137" s="8"/>
      <c r="S137" s="8"/>
      <c r="T137" s="8"/>
      <c r="U137" s="8"/>
      <c r="V137" s="8"/>
      <c r="W137" s="8"/>
      <c r="X137" s="8"/>
      <c r="Y137" s="8"/>
      <c r="Z137" s="8"/>
    </row>
    <row r="138" spans="1:26" ht="15.75" customHeight="1" x14ac:dyDescent="0.2">
      <c r="A138" s="8" t="s">
        <v>697</v>
      </c>
      <c r="B138" s="8" t="s">
        <v>698</v>
      </c>
      <c r="C138" s="8" t="s">
        <v>699</v>
      </c>
      <c r="D138" s="9" t="s">
        <v>54</v>
      </c>
      <c r="E138" s="9" t="s">
        <v>25</v>
      </c>
      <c r="F138" s="9" t="s">
        <v>2089</v>
      </c>
      <c r="G138" s="8" t="s">
        <v>5376</v>
      </c>
      <c r="H138" s="9" t="s">
        <v>54</v>
      </c>
      <c r="I138" s="8" t="b">
        <f t="shared" si="2"/>
        <v>1</v>
      </c>
      <c r="J138" s="8"/>
      <c r="K138" s="8"/>
      <c r="L138" s="8"/>
      <c r="M138" s="8"/>
      <c r="N138" s="8"/>
      <c r="O138" s="8"/>
      <c r="P138" s="8"/>
      <c r="Q138" s="8"/>
      <c r="R138" s="8"/>
      <c r="S138" s="8"/>
      <c r="T138" s="8"/>
      <c r="U138" s="8"/>
      <c r="V138" s="8"/>
      <c r="W138" s="8"/>
      <c r="X138" s="8"/>
      <c r="Y138" s="8"/>
      <c r="Z138" s="8"/>
    </row>
    <row r="139" spans="1:26" ht="15.75" customHeight="1" x14ac:dyDescent="0.2">
      <c r="A139" s="8" t="s">
        <v>261</v>
      </c>
      <c r="B139" s="8" t="s">
        <v>700</v>
      </c>
      <c r="C139" s="8" t="s">
        <v>701</v>
      </c>
      <c r="D139" s="9" t="s">
        <v>113</v>
      </c>
      <c r="E139" s="9" t="s">
        <v>54</v>
      </c>
      <c r="F139" s="9" t="s">
        <v>25</v>
      </c>
      <c r="G139" s="8" t="s">
        <v>5376</v>
      </c>
      <c r="H139" s="9" t="s">
        <v>113</v>
      </c>
      <c r="I139" s="8" t="b">
        <f t="shared" si="2"/>
        <v>1</v>
      </c>
      <c r="J139" s="8"/>
      <c r="K139" s="8"/>
      <c r="L139" s="8"/>
      <c r="M139" s="8"/>
      <c r="N139" s="8"/>
      <c r="O139" s="8"/>
      <c r="P139" s="8"/>
      <c r="Q139" s="8"/>
      <c r="R139" s="8"/>
      <c r="S139" s="8"/>
      <c r="T139" s="8"/>
      <c r="U139" s="8"/>
      <c r="V139" s="8"/>
      <c r="W139" s="8"/>
      <c r="X139" s="8"/>
      <c r="Y139" s="8"/>
      <c r="Z139" s="8"/>
    </row>
    <row r="140" spans="1:26" ht="15.75" customHeight="1" x14ac:dyDescent="0.2">
      <c r="A140" s="8" t="s">
        <v>703</v>
      </c>
      <c r="B140" s="8" t="s">
        <v>704</v>
      </c>
      <c r="C140" s="8" t="s">
        <v>705</v>
      </c>
      <c r="D140" s="9" t="s">
        <v>104</v>
      </c>
      <c r="E140" s="9" t="s">
        <v>54</v>
      </c>
      <c r="F140" s="9" t="s">
        <v>25</v>
      </c>
      <c r="G140" s="8" t="s">
        <v>5376</v>
      </c>
      <c r="H140" s="9" t="s">
        <v>104</v>
      </c>
      <c r="I140" s="8" t="b">
        <f t="shared" si="2"/>
        <v>1</v>
      </c>
      <c r="J140" s="8"/>
      <c r="K140" s="8"/>
      <c r="L140" s="8"/>
      <c r="M140" s="8"/>
      <c r="N140" s="8"/>
      <c r="O140" s="8"/>
      <c r="P140" s="8"/>
      <c r="Q140" s="8"/>
      <c r="R140" s="8"/>
      <c r="S140" s="8"/>
      <c r="T140" s="8"/>
      <c r="U140" s="8"/>
      <c r="V140" s="8"/>
      <c r="W140" s="8"/>
      <c r="X140" s="8"/>
      <c r="Y140" s="8"/>
      <c r="Z140" s="8"/>
    </row>
    <row r="141" spans="1:26" ht="15.75" customHeight="1" x14ac:dyDescent="0.2">
      <c r="A141" s="8" t="s">
        <v>706</v>
      </c>
      <c r="B141" s="8" t="s">
        <v>707</v>
      </c>
      <c r="C141" s="8" t="s">
        <v>708</v>
      </c>
      <c r="D141" s="9" t="s">
        <v>45</v>
      </c>
      <c r="E141" s="9" t="s">
        <v>25</v>
      </c>
      <c r="F141" s="9" t="s">
        <v>75</v>
      </c>
      <c r="G141" s="8" t="s">
        <v>5376</v>
      </c>
      <c r="H141" s="9" t="s">
        <v>74</v>
      </c>
      <c r="I141" s="8" t="b">
        <f t="shared" si="2"/>
        <v>0</v>
      </c>
      <c r="J141" s="8"/>
      <c r="K141" s="8"/>
      <c r="L141" s="8"/>
      <c r="M141" s="8"/>
      <c r="N141" s="8"/>
      <c r="O141" s="8"/>
      <c r="P141" s="8"/>
      <c r="Q141" s="8"/>
      <c r="R141" s="8"/>
      <c r="S141" s="8"/>
      <c r="T141" s="8"/>
      <c r="U141" s="8"/>
      <c r="V141" s="8"/>
      <c r="W141" s="8"/>
      <c r="X141" s="8"/>
      <c r="Y141" s="8"/>
      <c r="Z141" s="8"/>
    </row>
    <row r="142" spans="1:26" ht="15.75" customHeight="1" x14ac:dyDescent="0.2">
      <c r="A142" s="8" t="s">
        <v>869</v>
      </c>
      <c r="B142" s="8" t="s">
        <v>870</v>
      </c>
      <c r="C142" s="8" t="s">
        <v>871</v>
      </c>
      <c r="D142" s="9" t="s">
        <v>26</v>
      </c>
      <c r="E142" s="9" t="s">
        <v>54</v>
      </c>
      <c r="F142" s="9" t="s">
        <v>25</v>
      </c>
      <c r="G142" s="8" t="s">
        <v>5376</v>
      </c>
      <c r="H142" s="9" t="s">
        <v>32</v>
      </c>
      <c r="I142" s="8" t="b">
        <f t="shared" si="2"/>
        <v>0</v>
      </c>
      <c r="J142" s="8"/>
      <c r="K142" s="8"/>
      <c r="L142" s="8"/>
      <c r="M142" s="8"/>
      <c r="N142" s="8"/>
      <c r="O142" s="8"/>
      <c r="P142" s="8"/>
      <c r="Q142" s="8"/>
      <c r="R142" s="8"/>
      <c r="S142" s="8"/>
      <c r="T142" s="8"/>
      <c r="U142" s="8"/>
      <c r="V142" s="8"/>
      <c r="W142" s="8"/>
      <c r="X142" s="8"/>
      <c r="Y142" s="8"/>
      <c r="Z142" s="8"/>
    </row>
    <row r="143" spans="1:26" ht="15.75" customHeight="1" x14ac:dyDescent="0.2">
      <c r="A143" s="8" t="s">
        <v>710</v>
      </c>
      <c r="B143" s="8" t="s">
        <v>711</v>
      </c>
      <c r="C143" s="8" t="s">
        <v>712</v>
      </c>
      <c r="D143" s="9" t="s">
        <v>31</v>
      </c>
      <c r="E143" s="9" t="s">
        <v>25</v>
      </c>
      <c r="F143" s="9" t="s">
        <v>75</v>
      </c>
      <c r="G143" s="8" t="s">
        <v>5376</v>
      </c>
      <c r="H143" s="9" t="s">
        <v>59</v>
      </c>
      <c r="I143" s="8" t="b">
        <f t="shared" si="2"/>
        <v>0</v>
      </c>
      <c r="J143" s="8"/>
      <c r="K143" s="8"/>
      <c r="L143" s="8"/>
      <c r="M143" s="8"/>
      <c r="N143" s="8"/>
      <c r="O143" s="8"/>
      <c r="P143" s="8"/>
      <c r="Q143" s="8"/>
      <c r="R143" s="8"/>
      <c r="S143" s="8"/>
      <c r="T143" s="8"/>
      <c r="U143" s="8"/>
      <c r="V143" s="8"/>
      <c r="W143" s="8"/>
      <c r="X143" s="8"/>
      <c r="Y143" s="8"/>
      <c r="Z143" s="8"/>
    </row>
    <row r="144" spans="1:26" ht="15.75" customHeight="1" x14ac:dyDescent="0.2">
      <c r="A144" s="8" t="s">
        <v>872</v>
      </c>
      <c r="B144" s="8" t="s">
        <v>873</v>
      </c>
      <c r="C144" s="8" t="s">
        <v>874</v>
      </c>
      <c r="D144" s="9" t="s">
        <v>26</v>
      </c>
      <c r="E144" s="9" t="s">
        <v>54</v>
      </c>
      <c r="F144" s="9" t="s">
        <v>25</v>
      </c>
      <c r="G144" s="8" t="s">
        <v>5376</v>
      </c>
      <c r="H144" s="9" t="s">
        <v>75</v>
      </c>
      <c r="I144" s="8" t="b">
        <f t="shared" si="2"/>
        <v>0</v>
      </c>
      <c r="J144" s="8"/>
      <c r="K144" s="8"/>
      <c r="L144" s="8"/>
      <c r="M144" s="8"/>
      <c r="N144" s="8"/>
      <c r="O144" s="8"/>
      <c r="P144" s="8"/>
      <c r="Q144" s="8"/>
      <c r="R144" s="8"/>
      <c r="S144" s="8"/>
      <c r="T144" s="8"/>
      <c r="U144" s="8"/>
      <c r="V144" s="8"/>
      <c r="W144" s="8"/>
      <c r="X144" s="8"/>
      <c r="Y144" s="8"/>
      <c r="Z144" s="8"/>
    </row>
    <row r="145" spans="1:26" ht="15.75" customHeight="1" x14ac:dyDescent="0.2">
      <c r="A145" s="8" t="s">
        <v>208</v>
      </c>
      <c r="B145" s="8" t="s">
        <v>209</v>
      </c>
      <c r="C145" s="8" t="s">
        <v>210</v>
      </c>
      <c r="D145" s="9" t="s">
        <v>53</v>
      </c>
      <c r="E145" s="9" t="s">
        <v>64</v>
      </c>
      <c r="F145" s="9" t="s">
        <v>32</v>
      </c>
      <c r="G145" s="9" t="s">
        <v>5375</v>
      </c>
      <c r="H145" s="9" t="s">
        <v>53</v>
      </c>
      <c r="I145" s="8" t="b">
        <f t="shared" si="2"/>
        <v>1</v>
      </c>
      <c r="J145" s="8"/>
      <c r="K145" s="8"/>
      <c r="L145" s="8"/>
      <c r="M145" s="8"/>
      <c r="N145" s="8"/>
      <c r="O145" s="8"/>
      <c r="P145" s="8"/>
      <c r="Q145" s="8"/>
      <c r="R145" s="8"/>
      <c r="S145" s="8"/>
      <c r="T145" s="8"/>
      <c r="U145" s="8"/>
      <c r="V145" s="8"/>
      <c r="W145" s="8"/>
      <c r="X145" s="8"/>
      <c r="Y145" s="8"/>
      <c r="Z145" s="8"/>
    </row>
    <row r="146" spans="1:26" ht="15.75" customHeight="1" x14ac:dyDescent="0.2">
      <c r="A146" s="8" t="s">
        <v>407</v>
      </c>
      <c r="B146" s="8" t="s">
        <v>408</v>
      </c>
      <c r="C146" s="8" t="s">
        <v>409</v>
      </c>
      <c r="D146" s="9" t="s">
        <v>53</v>
      </c>
      <c r="E146" s="9" t="s">
        <v>74</v>
      </c>
      <c r="F146" s="9" t="s">
        <v>1538</v>
      </c>
      <c r="G146" s="9" t="s">
        <v>5389</v>
      </c>
      <c r="H146" s="9" t="s">
        <v>53</v>
      </c>
      <c r="I146" s="8" t="b">
        <f t="shared" si="2"/>
        <v>1</v>
      </c>
      <c r="J146" s="8"/>
      <c r="K146" s="8"/>
      <c r="L146" s="8"/>
      <c r="M146" s="8"/>
      <c r="N146" s="8"/>
      <c r="O146" s="8"/>
      <c r="P146" s="8"/>
      <c r="Q146" s="8"/>
      <c r="R146" s="8"/>
      <c r="S146" s="8"/>
      <c r="T146" s="8"/>
      <c r="U146" s="8"/>
      <c r="V146" s="8"/>
      <c r="W146" s="8"/>
      <c r="X146" s="8"/>
      <c r="Y146" s="8"/>
      <c r="Z146" s="8"/>
    </row>
    <row r="147" spans="1:26" ht="15.75" customHeight="1" x14ac:dyDescent="0.2">
      <c r="A147" s="8" t="s">
        <v>192</v>
      </c>
      <c r="B147" s="8" t="s">
        <v>847</v>
      </c>
      <c r="C147" s="8" t="s">
        <v>848</v>
      </c>
      <c r="D147" s="9" t="s">
        <v>26</v>
      </c>
      <c r="E147" s="9" t="s">
        <v>59</v>
      </c>
      <c r="F147" s="9" t="s">
        <v>112</v>
      </c>
      <c r="G147" s="9" t="s">
        <v>5390</v>
      </c>
      <c r="H147" s="9" t="s">
        <v>26</v>
      </c>
      <c r="I147" s="8" t="b">
        <f t="shared" si="2"/>
        <v>1</v>
      </c>
      <c r="J147" s="8"/>
      <c r="K147" s="8"/>
      <c r="L147" s="8"/>
      <c r="M147" s="8"/>
      <c r="N147" s="8"/>
      <c r="O147" s="8"/>
      <c r="P147" s="8"/>
      <c r="Q147" s="8"/>
      <c r="R147" s="8"/>
      <c r="S147" s="8"/>
      <c r="T147" s="8"/>
      <c r="U147" s="8"/>
      <c r="V147" s="8"/>
      <c r="W147" s="8"/>
      <c r="X147" s="8"/>
      <c r="Y147" s="8"/>
      <c r="Z147" s="8"/>
    </row>
    <row r="148" spans="1:26" ht="15.75" customHeight="1" x14ac:dyDescent="0.2">
      <c r="A148" s="8" t="s">
        <v>714</v>
      </c>
      <c r="B148" s="8" t="s">
        <v>715</v>
      </c>
      <c r="C148" s="8" t="s">
        <v>716</v>
      </c>
      <c r="D148" s="9" t="s">
        <v>75</v>
      </c>
      <c r="E148" s="9" t="s">
        <v>25</v>
      </c>
      <c r="F148" s="9" t="s">
        <v>1234</v>
      </c>
      <c r="G148" s="8" t="s">
        <v>5376</v>
      </c>
      <c r="H148" s="9" t="s">
        <v>75</v>
      </c>
      <c r="I148" s="8" t="b">
        <f t="shared" si="2"/>
        <v>1</v>
      </c>
      <c r="J148" s="8"/>
      <c r="K148" s="8"/>
      <c r="L148" s="8"/>
      <c r="M148" s="8"/>
      <c r="N148" s="8"/>
      <c r="O148" s="8"/>
      <c r="P148" s="8"/>
      <c r="Q148" s="8"/>
      <c r="R148" s="8"/>
      <c r="S148" s="8"/>
      <c r="T148" s="8"/>
      <c r="U148" s="8"/>
      <c r="V148" s="8"/>
      <c r="W148" s="8"/>
      <c r="X148" s="8"/>
      <c r="Y148" s="8"/>
      <c r="Z148" s="8"/>
    </row>
    <row r="149" spans="1:26" ht="15.75" customHeight="1" x14ac:dyDescent="0.2">
      <c r="A149" s="8" t="s">
        <v>717</v>
      </c>
      <c r="B149" s="8" t="s">
        <v>718</v>
      </c>
      <c r="C149" s="8" t="s">
        <v>719</v>
      </c>
      <c r="D149" s="9" t="s">
        <v>64</v>
      </c>
      <c r="E149" s="9" t="s">
        <v>25</v>
      </c>
      <c r="F149" s="9" t="s">
        <v>112</v>
      </c>
      <c r="G149" s="8" t="s">
        <v>5376</v>
      </c>
      <c r="H149" s="9" t="s">
        <v>64</v>
      </c>
      <c r="I149" s="8" t="b">
        <f t="shared" si="2"/>
        <v>1</v>
      </c>
      <c r="J149" s="8"/>
      <c r="K149" s="8"/>
      <c r="L149" s="8"/>
      <c r="M149" s="8"/>
      <c r="N149" s="8"/>
      <c r="O149" s="8"/>
      <c r="P149" s="8"/>
      <c r="Q149" s="8"/>
      <c r="R149" s="8"/>
      <c r="S149" s="8"/>
      <c r="T149" s="8"/>
      <c r="U149" s="8"/>
      <c r="V149" s="8"/>
      <c r="W149" s="8"/>
      <c r="X149" s="8"/>
      <c r="Y149" s="8"/>
      <c r="Z149" s="8"/>
    </row>
    <row r="150" spans="1:26" ht="15.75" customHeight="1" x14ac:dyDescent="0.2">
      <c r="A150" s="8" t="s">
        <v>97</v>
      </c>
      <c r="B150" s="8" t="s">
        <v>98</v>
      </c>
      <c r="C150" s="8" t="s">
        <v>99</v>
      </c>
      <c r="D150" s="9" t="s">
        <v>74</v>
      </c>
      <c r="E150" s="9" t="s">
        <v>64</v>
      </c>
      <c r="F150" s="9" t="s">
        <v>64</v>
      </c>
      <c r="G150" s="8" t="s">
        <v>5377</v>
      </c>
      <c r="H150" s="9" t="s">
        <v>74</v>
      </c>
      <c r="I150" s="8" t="b">
        <f t="shared" si="2"/>
        <v>1</v>
      </c>
      <c r="J150" s="8"/>
      <c r="K150" s="8"/>
      <c r="L150" s="8"/>
      <c r="M150" s="8"/>
      <c r="N150" s="8"/>
      <c r="O150" s="8"/>
      <c r="P150" s="8"/>
      <c r="Q150" s="8"/>
      <c r="R150" s="8"/>
      <c r="S150" s="8"/>
      <c r="T150" s="8"/>
      <c r="U150" s="8"/>
      <c r="V150" s="8"/>
      <c r="W150" s="8"/>
      <c r="X150" s="8"/>
      <c r="Y150" s="8"/>
      <c r="Z150" s="8"/>
    </row>
    <row r="151" spans="1:26" ht="15.75" customHeight="1" x14ac:dyDescent="0.2">
      <c r="A151" s="8" t="s">
        <v>721</v>
      </c>
      <c r="B151" s="8" t="s">
        <v>722</v>
      </c>
      <c r="C151" s="8" t="s">
        <v>723</v>
      </c>
      <c r="D151" s="9" t="s">
        <v>54</v>
      </c>
      <c r="E151" s="9" t="s">
        <v>113</v>
      </c>
      <c r="F151" s="9" t="s">
        <v>25</v>
      </c>
      <c r="G151" s="8" t="s">
        <v>5376</v>
      </c>
      <c r="H151" s="9" t="s">
        <v>45</v>
      </c>
      <c r="I151" s="8" t="b">
        <f t="shared" si="2"/>
        <v>0</v>
      </c>
      <c r="J151" s="8"/>
      <c r="K151" s="8"/>
      <c r="L151" s="8"/>
      <c r="M151" s="8"/>
      <c r="N151" s="8"/>
      <c r="O151" s="8"/>
      <c r="P151" s="8"/>
      <c r="Q151" s="8"/>
      <c r="R151" s="8"/>
      <c r="S151" s="8"/>
      <c r="T151" s="8"/>
      <c r="U151" s="8"/>
      <c r="V151" s="8"/>
      <c r="W151" s="8"/>
      <c r="X151" s="8"/>
      <c r="Y151" s="8"/>
      <c r="Z151" s="8"/>
    </row>
    <row r="152" spans="1:26" ht="15.75" customHeight="1" x14ac:dyDescent="0.2">
      <c r="A152" s="8" t="s">
        <v>211</v>
      </c>
      <c r="B152" s="8" t="s">
        <v>212</v>
      </c>
      <c r="C152" s="8" t="s">
        <v>213</v>
      </c>
      <c r="D152" s="9" t="s">
        <v>53</v>
      </c>
      <c r="E152" s="9" t="s">
        <v>64</v>
      </c>
      <c r="F152" s="9" t="s">
        <v>32</v>
      </c>
      <c r="G152" s="9" t="s">
        <v>5375</v>
      </c>
      <c r="H152" s="9" t="s">
        <v>53</v>
      </c>
      <c r="I152" s="8" t="b">
        <f t="shared" si="2"/>
        <v>1</v>
      </c>
      <c r="J152" s="8"/>
      <c r="K152" s="8"/>
      <c r="L152" s="8"/>
      <c r="M152" s="8"/>
      <c r="N152" s="8"/>
      <c r="O152" s="8"/>
      <c r="P152" s="8"/>
      <c r="Q152" s="8"/>
      <c r="R152" s="8"/>
      <c r="S152" s="8"/>
      <c r="T152" s="8"/>
      <c r="U152" s="8"/>
      <c r="V152" s="8"/>
      <c r="W152" s="8"/>
      <c r="X152" s="8"/>
      <c r="Y152" s="8"/>
      <c r="Z152" s="8"/>
    </row>
    <row r="153" spans="1:26" ht="15.75" customHeight="1" x14ac:dyDescent="0.2">
      <c r="A153" s="8" t="s">
        <v>22</v>
      </c>
      <c r="B153" s="8" t="s">
        <v>850</v>
      </c>
      <c r="C153" s="8" t="s">
        <v>851</v>
      </c>
      <c r="D153" s="9" t="s">
        <v>26</v>
      </c>
      <c r="E153" s="9" t="s">
        <v>2070</v>
      </c>
      <c r="F153" s="9" t="s">
        <v>5391</v>
      </c>
      <c r="G153" s="9" t="s">
        <v>5392</v>
      </c>
      <c r="H153" s="9" t="s">
        <v>112</v>
      </c>
      <c r="I153" s="8" t="b">
        <f t="shared" si="2"/>
        <v>0</v>
      </c>
      <c r="J153" s="8"/>
      <c r="K153" s="8"/>
      <c r="L153" s="8"/>
      <c r="M153" s="8"/>
      <c r="N153" s="8"/>
      <c r="O153" s="8"/>
      <c r="P153" s="8"/>
      <c r="Q153" s="8"/>
      <c r="R153" s="8"/>
      <c r="S153" s="8"/>
      <c r="T153" s="8"/>
      <c r="U153" s="8"/>
      <c r="V153" s="8"/>
      <c r="W153" s="8"/>
      <c r="X153" s="8"/>
      <c r="Y153" s="8"/>
      <c r="Z153" s="8"/>
    </row>
    <row r="154" spans="1:26" ht="15.75" customHeight="1" x14ac:dyDescent="0.2">
      <c r="A154" s="8" t="s">
        <v>101</v>
      </c>
      <c r="B154" s="8" t="s">
        <v>102</v>
      </c>
      <c r="C154" s="8" t="s">
        <v>103</v>
      </c>
      <c r="D154" s="9" t="s">
        <v>74</v>
      </c>
      <c r="E154" s="9" t="s">
        <v>64</v>
      </c>
      <c r="F154" s="9" t="s">
        <v>64</v>
      </c>
      <c r="G154" s="8" t="s">
        <v>5377</v>
      </c>
      <c r="H154" s="9" t="s">
        <v>104</v>
      </c>
      <c r="I154" s="8" t="b">
        <f t="shared" si="2"/>
        <v>0</v>
      </c>
      <c r="J154" s="8"/>
      <c r="K154" s="8"/>
      <c r="L154" s="8"/>
      <c r="M154" s="8"/>
      <c r="N154" s="8"/>
      <c r="O154" s="8"/>
      <c r="P154" s="8"/>
      <c r="Q154" s="8"/>
      <c r="R154" s="8"/>
      <c r="S154" s="8"/>
      <c r="T154" s="8"/>
      <c r="U154" s="8"/>
      <c r="V154" s="8"/>
      <c r="W154" s="8"/>
      <c r="X154" s="8"/>
      <c r="Y154" s="8"/>
      <c r="Z154" s="8"/>
    </row>
    <row r="155" spans="1:26" ht="15.75" customHeight="1" x14ac:dyDescent="0.2">
      <c r="A155" s="8" t="s">
        <v>724</v>
      </c>
      <c r="B155" s="8" t="s">
        <v>725</v>
      </c>
      <c r="C155" s="8" t="s">
        <v>726</v>
      </c>
      <c r="D155" s="9" t="s">
        <v>104</v>
      </c>
      <c r="E155" s="9" t="s">
        <v>25</v>
      </c>
      <c r="F155" s="9" t="s">
        <v>218</v>
      </c>
      <c r="G155" s="8" t="s">
        <v>5376</v>
      </c>
      <c r="H155" s="9" t="s">
        <v>104</v>
      </c>
      <c r="I155" s="8" t="b">
        <f t="shared" si="2"/>
        <v>1</v>
      </c>
      <c r="J155" s="8"/>
      <c r="K155" s="8"/>
      <c r="L155" s="8"/>
      <c r="M155" s="8"/>
      <c r="N155" s="8"/>
      <c r="O155" s="8"/>
      <c r="P155" s="8"/>
      <c r="Q155" s="8"/>
      <c r="R155" s="8"/>
      <c r="S155" s="8"/>
      <c r="T155" s="8"/>
      <c r="U155" s="8"/>
      <c r="V155" s="8"/>
      <c r="W155" s="8"/>
      <c r="X155" s="8"/>
      <c r="Y155" s="8"/>
      <c r="Z155" s="8"/>
    </row>
    <row r="156" spans="1:26" ht="15.75" customHeight="1" x14ac:dyDescent="0.2">
      <c r="A156" s="8" t="s">
        <v>727</v>
      </c>
      <c r="B156" s="8" t="s">
        <v>728</v>
      </c>
      <c r="C156" s="8" t="s">
        <v>729</v>
      </c>
      <c r="D156" s="9" t="s">
        <v>75</v>
      </c>
      <c r="E156" s="9" t="s">
        <v>32</v>
      </c>
      <c r="F156" s="9" t="s">
        <v>25</v>
      </c>
      <c r="G156" s="8" t="s">
        <v>5376</v>
      </c>
      <c r="H156" s="9" t="s">
        <v>218</v>
      </c>
      <c r="I156" s="8" t="b">
        <f t="shared" si="2"/>
        <v>0</v>
      </c>
      <c r="J156" s="8"/>
      <c r="K156" s="8"/>
      <c r="L156" s="8"/>
      <c r="M156" s="8"/>
      <c r="N156" s="8"/>
      <c r="O156" s="8"/>
      <c r="P156" s="8"/>
      <c r="Q156" s="8"/>
      <c r="R156" s="8"/>
      <c r="S156" s="8"/>
      <c r="T156" s="8"/>
      <c r="U156" s="8"/>
      <c r="V156" s="8"/>
      <c r="W156" s="8"/>
      <c r="X156" s="8"/>
      <c r="Y156" s="8"/>
      <c r="Z156" s="8"/>
    </row>
    <row r="157" spans="1:26" ht="15.75" customHeight="1" x14ac:dyDescent="0.2">
      <c r="A157" s="8" t="s">
        <v>430</v>
      </c>
      <c r="B157" s="8" t="s">
        <v>431</v>
      </c>
      <c r="C157" s="8" t="s">
        <v>432</v>
      </c>
      <c r="D157" s="9" t="s">
        <v>45</v>
      </c>
      <c r="E157" s="9" t="s">
        <v>59</v>
      </c>
      <c r="F157" s="9" t="s">
        <v>1443</v>
      </c>
      <c r="G157" s="9" t="s">
        <v>5393</v>
      </c>
      <c r="H157" s="9" t="s">
        <v>45</v>
      </c>
      <c r="I157" s="8" t="b">
        <f t="shared" si="2"/>
        <v>1</v>
      </c>
      <c r="J157" s="8"/>
      <c r="K157" s="8"/>
      <c r="L157" s="8"/>
      <c r="M157" s="8"/>
      <c r="N157" s="8"/>
      <c r="O157" s="8"/>
      <c r="P157" s="8"/>
      <c r="Q157" s="8"/>
      <c r="R157" s="8"/>
      <c r="S157" s="8"/>
      <c r="T157" s="8"/>
      <c r="U157" s="8"/>
      <c r="V157" s="8"/>
      <c r="W157" s="8"/>
      <c r="X157" s="8"/>
      <c r="Y157" s="8"/>
      <c r="Z157" s="8"/>
    </row>
    <row r="158" spans="1:26" ht="15.75" customHeight="1" x14ac:dyDescent="0.2">
      <c r="A158" s="8" t="s">
        <v>731</v>
      </c>
      <c r="B158" s="8" t="s">
        <v>732</v>
      </c>
      <c r="C158" s="8" t="s">
        <v>733</v>
      </c>
      <c r="D158" s="9" t="s">
        <v>59</v>
      </c>
      <c r="E158" s="9" t="s">
        <v>25</v>
      </c>
      <c r="F158" s="9" t="s">
        <v>218</v>
      </c>
      <c r="G158" s="8" t="s">
        <v>5376</v>
      </c>
      <c r="H158" s="9" t="s">
        <v>59</v>
      </c>
      <c r="I158" s="8" t="b">
        <f t="shared" si="2"/>
        <v>1</v>
      </c>
      <c r="J158" s="8"/>
      <c r="K158" s="8"/>
      <c r="L158" s="8"/>
      <c r="M158" s="8"/>
      <c r="N158" s="8"/>
      <c r="O158" s="8"/>
      <c r="P158" s="8"/>
      <c r="Q158" s="8"/>
      <c r="R158" s="8"/>
      <c r="S158" s="8"/>
      <c r="T158" s="8"/>
      <c r="U158" s="8"/>
      <c r="V158" s="8"/>
      <c r="W158" s="8"/>
      <c r="X158" s="8"/>
      <c r="Y158" s="8"/>
      <c r="Z158" s="8"/>
    </row>
    <row r="159" spans="1:26" ht="15.75" customHeight="1" x14ac:dyDescent="0.2">
      <c r="A159" s="8" t="s">
        <v>326</v>
      </c>
      <c r="B159" s="8" t="s">
        <v>327</v>
      </c>
      <c r="C159" s="8" t="s">
        <v>328</v>
      </c>
      <c r="D159" s="9" t="s">
        <v>218</v>
      </c>
      <c r="E159" s="9" t="s">
        <v>75</v>
      </c>
      <c r="F159" s="9" t="s">
        <v>74</v>
      </c>
      <c r="G159" s="9" t="s">
        <v>5394</v>
      </c>
      <c r="H159" s="9" t="s">
        <v>113</v>
      </c>
      <c r="I159" s="8" t="b">
        <f t="shared" si="2"/>
        <v>0</v>
      </c>
      <c r="J159" s="8"/>
      <c r="K159" s="8"/>
      <c r="L159" s="8"/>
      <c r="M159" s="8"/>
      <c r="N159" s="8"/>
      <c r="O159" s="8"/>
      <c r="P159" s="8"/>
      <c r="Q159" s="8"/>
      <c r="R159" s="8"/>
      <c r="S159" s="8"/>
      <c r="T159" s="8"/>
      <c r="U159" s="8"/>
      <c r="V159" s="8"/>
      <c r="W159" s="8"/>
      <c r="X159" s="8"/>
      <c r="Y159" s="8"/>
      <c r="Z159" s="8"/>
    </row>
    <row r="160" spans="1:26" ht="15.75" customHeight="1" x14ac:dyDescent="0.2">
      <c r="A160" s="8" t="s">
        <v>736</v>
      </c>
      <c r="B160" s="8" t="s">
        <v>737</v>
      </c>
      <c r="C160" s="8" t="s">
        <v>738</v>
      </c>
      <c r="D160" s="9" t="s">
        <v>104</v>
      </c>
      <c r="E160" s="9" t="s">
        <v>54</v>
      </c>
      <c r="F160" s="9" t="s">
        <v>25</v>
      </c>
      <c r="G160" s="8" t="s">
        <v>5376</v>
      </c>
      <c r="H160" s="9" t="s">
        <v>104</v>
      </c>
      <c r="I160" s="8" t="b">
        <f t="shared" si="2"/>
        <v>1</v>
      </c>
      <c r="J160" s="8"/>
      <c r="K160" s="8"/>
      <c r="L160" s="8"/>
      <c r="M160" s="8"/>
      <c r="N160" s="8"/>
      <c r="O160" s="8"/>
      <c r="P160" s="8"/>
      <c r="Q160" s="8"/>
      <c r="R160" s="8"/>
      <c r="S160" s="8"/>
      <c r="T160" s="8"/>
      <c r="U160" s="8"/>
      <c r="V160" s="8"/>
      <c r="W160" s="8"/>
      <c r="X160" s="8"/>
      <c r="Y160" s="8"/>
      <c r="Z160" s="8"/>
    </row>
    <row r="161" spans="1:26" ht="15.75" customHeight="1" x14ac:dyDescent="0.2">
      <c r="A161" s="8" t="s">
        <v>215</v>
      </c>
      <c r="B161" s="8" t="s">
        <v>216</v>
      </c>
      <c r="C161" s="8" t="s">
        <v>217</v>
      </c>
      <c r="D161" s="9" t="s">
        <v>218</v>
      </c>
      <c r="E161" s="9" t="s">
        <v>218</v>
      </c>
      <c r="F161" s="9" t="s">
        <v>159</v>
      </c>
      <c r="G161" s="9" t="s">
        <v>5375</v>
      </c>
      <c r="H161" s="9" t="s">
        <v>218</v>
      </c>
      <c r="I161" s="8" t="b">
        <f t="shared" si="2"/>
        <v>1</v>
      </c>
      <c r="J161" s="8"/>
      <c r="K161" s="8"/>
      <c r="L161" s="8"/>
      <c r="M161" s="8"/>
      <c r="N161" s="8"/>
      <c r="O161" s="8"/>
      <c r="P161" s="8"/>
      <c r="Q161" s="8"/>
      <c r="R161" s="8"/>
      <c r="S161" s="8"/>
      <c r="T161" s="8"/>
      <c r="U161" s="8"/>
      <c r="V161" s="8"/>
      <c r="W161" s="8"/>
      <c r="X161" s="8"/>
      <c r="Y161" s="8"/>
      <c r="Z161" s="8"/>
    </row>
    <row r="162" spans="1:26" ht="15.75" customHeight="1" x14ac:dyDescent="0.2">
      <c r="A162" s="8" t="s">
        <v>706</v>
      </c>
      <c r="B162" s="8" t="s">
        <v>739</v>
      </c>
      <c r="C162" s="8" t="s">
        <v>740</v>
      </c>
      <c r="D162" s="9" t="s">
        <v>45</v>
      </c>
      <c r="E162" s="9" t="s">
        <v>54</v>
      </c>
      <c r="F162" s="9" t="s">
        <v>25</v>
      </c>
      <c r="G162" s="8" t="s">
        <v>5376</v>
      </c>
      <c r="H162" s="9" t="s">
        <v>73</v>
      </c>
      <c r="I162" s="8" t="b">
        <f t="shared" si="2"/>
        <v>0</v>
      </c>
      <c r="J162" s="8"/>
      <c r="K162" s="8"/>
      <c r="L162" s="8"/>
      <c r="M162" s="8"/>
      <c r="N162" s="8"/>
      <c r="O162" s="8"/>
      <c r="P162" s="8"/>
      <c r="Q162" s="8"/>
      <c r="R162" s="8"/>
      <c r="S162" s="8"/>
      <c r="T162" s="8"/>
      <c r="U162" s="8"/>
      <c r="V162" s="8"/>
      <c r="W162" s="8"/>
      <c r="X162" s="8"/>
      <c r="Y162" s="8"/>
      <c r="Z162" s="8"/>
    </row>
    <row r="163" spans="1:26" ht="15.75" customHeight="1" x14ac:dyDescent="0.2">
      <c r="A163" s="8" t="s">
        <v>435</v>
      </c>
      <c r="B163" s="8" t="s">
        <v>741</v>
      </c>
      <c r="C163" s="8" t="s">
        <v>742</v>
      </c>
      <c r="D163" s="9" t="s">
        <v>104</v>
      </c>
      <c r="E163" s="9" t="s">
        <v>54</v>
      </c>
      <c r="F163" s="9" t="s">
        <v>25</v>
      </c>
      <c r="G163" s="8" t="s">
        <v>5376</v>
      </c>
      <c r="H163" s="9" t="s">
        <v>54</v>
      </c>
      <c r="I163" s="8" t="b">
        <f t="shared" si="2"/>
        <v>0</v>
      </c>
      <c r="J163" s="8"/>
      <c r="K163" s="8"/>
      <c r="L163" s="8"/>
      <c r="M163" s="8"/>
      <c r="N163" s="8"/>
      <c r="O163" s="8"/>
      <c r="P163" s="8"/>
      <c r="Q163" s="8"/>
      <c r="R163" s="8"/>
      <c r="S163" s="8"/>
      <c r="T163" s="8"/>
      <c r="U163" s="8"/>
      <c r="V163" s="8"/>
      <c r="W163" s="8"/>
      <c r="X163" s="8"/>
      <c r="Y163" s="8"/>
      <c r="Z163" s="8"/>
    </row>
    <row r="164" spans="1:26" ht="15.75" customHeight="1" x14ac:dyDescent="0.2">
      <c r="A164" s="8" t="s">
        <v>744</v>
      </c>
      <c r="B164" s="8" t="s">
        <v>745</v>
      </c>
      <c r="C164" s="8" t="s">
        <v>746</v>
      </c>
      <c r="D164" s="9" t="s">
        <v>73</v>
      </c>
      <c r="E164" s="9" t="s">
        <v>54</v>
      </c>
      <c r="F164" s="9" t="s">
        <v>25</v>
      </c>
      <c r="G164" s="8" t="s">
        <v>5376</v>
      </c>
      <c r="H164" s="9" t="s">
        <v>54</v>
      </c>
      <c r="I164" s="8" t="b">
        <f t="shared" si="2"/>
        <v>0</v>
      </c>
      <c r="J164" s="8"/>
      <c r="K164" s="8"/>
      <c r="L164" s="8"/>
      <c r="M164" s="8"/>
      <c r="N164" s="8"/>
      <c r="O164" s="8"/>
      <c r="P164" s="8"/>
      <c r="Q164" s="8"/>
      <c r="R164" s="8"/>
      <c r="S164" s="8"/>
      <c r="T164" s="8"/>
      <c r="U164" s="8"/>
      <c r="V164" s="8"/>
      <c r="W164" s="8"/>
      <c r="X164" s="8"/>
      <c r="Y164" s="8"/>
      <c r="Z164" s="8"/>
    </row>
    <row r="165" spans="1:26" ht="15.75" customHeight="1" x14ac:dyDescent="0.2">
      <c r="A165" s="8" t="s">
        <v>482</v>
      </c>
      <c r="B165" s="8" t="s">
        <v>749</v>
      </c>
      <c r="C165" s="8" t="s">
        <v>750</v>
      </c>
      <c r="D165" s="9" t="s">
        <v>32</v>
      </c>
      <c r="E165" s="9" t="s">
        <v>45</v>
      </c>
      <c r="F165" s="9" t="s">
        <v>25</v>
      </c>
      <c r="G165" s="8" t="s">
        <v>5376</v>
      </c>
      <c r="H165" s="9" t="s">
        <v>32</v>
      </c>
      <c r="I165" s="8" t="b">
        <f t="shared" si="2"/>
        <v>1</v>
      </c>
      <c r="J165" s="8"/>
      <c r="K165" s="8"/>
      <c r="L165" s="8"/>
      <c r="M165" s="8"/>
      <c r="N165" s="8"/>
      <c r="O165" s="8"/>
      <c r="P165" s="8"/>
      <c r="Q165" s="8"/>
      <c r="R165" s="8"/>
      <c r="S165" s="8"/>
      <c r="T165" s="8"/>
      <c r="U165" s="8"/>
      <c r="V165" s="8"/>
      <c r="W165" s="8"/>
      <c r="X165" s="8"/>
      <c r="Y165" s="8"/>
      <c r="Z165" s="8"/>
    </row>
    <row r="166" spans="1:26" ht="15.75" customHeight="1" x14ac:dyDescent="0.2">
      <c r="A166" s="8" t="s">
        <v>355</v>
      </c>
      <c r="B166" s="8" t="s">
        <v>356</v>
      </c>
      <c r="C166" s="8" t="s">
        <v>357</v>
      </c>
      <c r="D166" s="9" t="s">
        <v>53</v>
      </c>
      <c r="E166" s="9" t="s">
        <v>64</v>
      </c>
      <c r="F166" s="9" t="s">
        <v>1633</v>
      </c>
      <c r="G166" s="9" t="s">
        <v>5374</v>
      </c>
      <c r="H166" s="9" t="s">
        <v>53</v>
      </c>
      <c r="I166" s="8" t="b">
        <f t="shared" si="2"/>
        <v>1</v>
      </c>
      <c r="J166" s="8"/>
      <c r="K166" s="8"/>
      <c r="L166" s="8"/>
      <c r="M166" s="8"/>
      <c r="N166" s="8"/>
      <c r="O166" s="8"/>
      <c r="P166" s="8"/>
      <c r="Q166" s="8"/>
      <c r="R166" s="8"/>
      <c r="S166" s="8"/>
      <c r="T166" s="8"/>
      <c r="U166" s="8"/>
      <c r="V166" s="8"/>
      <c r="W166" s="8"/>
      <c r="X166" s="8"/>
      <c r="Y166" s="8"/>
      <c r="Z166" s="8"/>
    </row>
    <row r="167" spans="1:26" ht="15.75" customHeight="1" x14ac:dyDescent="0.2">
      <c r="A167" s="8" t="s">
        <v>751</v>
      </c>
      <c r="B167" s="8" t="s">
        <v>752</v>
      </c>
      <c r="C167" s="8" t="s">
        <v>753</v>
      </c>
      <c r="D167" s="9" t="s">
        <v>112</v>
      </c>
      <c r="E167" s="9" t="s">
        <v>25</v>
      </c>
      <c r="F167" s="9" t="s">
        <v>75</v>
      </c>
      <c r="G167" s="8" t="s">
        <v>5376</v>
      </c>
      <c r="H167" s="9" t="s">
        <v>112</v>
      </c>
      <c r="I167" s="8" t="b">
        <f t="shared" si="2"/>
        <v>1</v>
      </c>
      <c r="J167" s="8"/>
      <c r="K167" s="8"/>
      <c r="L167" s="8"/>
      <c r="M167" s="8"/>
      <c r="N167" s="8"/>
      <c r="O167" s="8"/>
      <c r="P167" s="8"/>
      <c r="Q167" s="8"/>
      <c r="R167" s="8"/>
      <c r="S167" s="8"/>
      <c r="T167" s="8"/>
      <c r="U167" s="8"/>
      <c r="V167" s="8"/>
      <c r="W167" s="8"/>
      <c r="X167" s="8"/>
      <c r="Y167" s="8"/>
      <c r="Z167" s="8"/>
    </row>
    <row r="168" spans="1:26" ht="15.75" customHeight="1" x14ac:dyDescent="0.2">
      <c r="A168" s="8" t="s">
        <v>205</v>
      </c>
      <c r="B168" s="8" t="s">
        <v>875</v>
      </c>
      <c r="C168" s="8" t="s">
        <v>876</v>
      </c>
      <c r="D168" s="9" t="s">
        <v>26</v>
      </c>
      <c r="E168" s="9" t="s">
        <v>54</v>
      </c>
      <c r="F168" s="9" t="s">
        <v>25</v>
      </c>
      <c r="G168" s="8" t="s">
        <v>5376</v>
      </c>
      <c r="H168" s="9" t="s">
        <v>64</v>
      </c>
      <c r="I168" s="8" t="b">
        <f t="shared" si="2"/>
        <v>0</v>
      </c>
      <c r="J168" s="8"/>
      <c r="K168" s="8"/>
      <c r="L168" s="8"/>
      <c r="M168" s="8"/>
      <c r="N168" s="8"/>
      <c r="O168" s="8"/>
      <c r="P168" s="8"/>
      <c r="Q168" s="8"/>
      <c r="R168" s="8"/>
      <c r="S168" s="8"/>
      <c r="T168" s="8"/>
      <c r="U168" s="8"/>
      <c r="V168" s="8"/>
      <c r="W168" s="8"/>
      <c r="X168" s="8"/>
      <c r="Y168" s="8"/>
      <c r="Z168" s="8"/>
    </row>
    <row r="169" spans="1:26" ht="15.75" customHeight="1" x14ac:dyDescent="0.2">
      <c r="A169" s="8" t="s">
        <v>105</v>
      </c>
      <c r="B169" s="8" t="s">
        <v>106</v>
      </c>
      <c r="C169" s="8" t="s">
        <v>107</v>
      </c>
      <c r="D169" s="9" t="s">
        <v>74</v>
      </c>
      <c r="E169" s="9" t="s">
        <v>64</v>
      </c>
      <c r="F169" s="9" t="s">
        <v>64</v>
      </c>
      <c r="G169" s="8" t="s">
        <v>5377</v>
      </c>
      <c r="H169" s="9" t="s">
        <v>74</v>
      </c>
      <c r="I169" s="8" t="b">
        <f t="shared" si="2"/>
        <v>1</v>
      </c>
      <c r="J169" s="8"/>
      <c r="K169" s="8"/>
      <c r="L169" s="8"/>
      <c r="M169" s="8"/>
      <c r="N169" s="8"/>
      <c r="O169" s="8"/>
      <c r="P169" s="8"/>
      <c r="Q169" s="8"/>
      <c r="R169" s="8"/>
      <c r="S169" s="8"/>
      <c r="T169" s="8"/>
      <c r="U169" s="8"/>
      <c r="V169" s="8"/>
      <c r="W169" s="8"/>
      <c r="X169" s="8"/>
      <c r="Y169" s="8"/>
      <c r="Z169" s="8"/>
    </row>
    <row r="170" spans="1:26" ht="15.75" customHeight="1" x14ac:dyDescent="0.2">
      <c r="A170" s="8" t="s">
        <v>754</v>
      </c>
      <c r="B170" s="8" t="s">
        <v>755</v>
      </c>
      <c r="C170" s="8" t="s">
        <v>756</v>
      </c>
      <c r="D170" s="9" t="s">
        <v>74</v>
      </c>
      <c r="E170" s="9" t="s">
        <v>25</v>
      </c>
      <c r="F170" s="9" t="s">
        <v>45</v>
      </c>
      <c r="G170" s="8" t="s">
        <v>5376</v>
      </c>
      <c r="H170" s="9" t="s">
        <v>74</v>
      </c>
      <c r="I170" s="8" t="b">
        <f t="shared" si="2"/>
        <v>1</v>
      </c>
      <c r="J170" s="8"/>
      <c r="K170" s="8"/>
      <c r="L170" s="8"/>
      <c r="M170" s="8"/>
      <c r="N170" s="8"/>
      <c r="O170" s="8"/>
      <c r="P170" s="8"/>
      <c r="Q170" s="8"/>
      <c r="R170" s="8"/>
      <c r="S170" s="8"/>
      <c r="T170" s="8"/>
      <c r="U170" s="8"/>
      <c r="V170" s="8"/>
      <c r="W170" s="8"/>
      <c r="X170" s="8"/>
      <c r="Y170" s="8"/>
      <c r="Z170" s="8"/>
    </row>
    <row r="171" spans="1:26" ht="15.75" customHeight="1" x14ac:dyDescent="0.2">
      <c r="A171" s="8" t="s">
        <v>448</v>
      </c>
      <c r="B171" s="8" t="s">
        <v>449</v>
      </c>
      <c r="C171" s="8" t="s">
        <v>450</v>
      </c>
      <c r="D171" s="9" t="s">
        <v>159</v>
      </c>
      <c r="E171" s="9" t="s">
        <v>74</v>
      </c>
      <c r="F171" s="9" t="s">
        <v>2829</v>
      </c>
      <c r="G171" s="9" t="s">
        <v>5395</v>
      </c>
      <c r="H171" s="9" t="s">
        <v>159</v>
      </c>
      <c r="I171" s="8" t="b">
        <f t="shared" si="2"/>
        <v>1</v>
      </c>
      <c r="J171" s="8"/>
      <c r="K171" s="8"/>
      <c r="L171" s="8"/>
      <c r="M171" s="8"/>
      <c r="N171" s="8"/>
      <c r="O171" s="8"/>
      <c r="P171" s="8"/>
      <c r="Q171" s="8"/>
      <c r="R171" s="8"/>
      <c r="S171" s="8"/>
      <c r="T171" s="8"/>
      <c r="U171" s="8"/>
      <c r="V171" s="8"/>
      <c r="W171" s="8"/>
      <c r="X171" s="8"/>
      <c r="Y171" s="8"/>
      <c r="Z171" s="8"/>
    </row>
    <row r="172" spans="1:26" ht="15.75" customHeight="1" x14ac:dyDescent="0.2">
      <c r="A172" s="8" t="s">
        <v>258</v>
      </c>
      <c r="B172" s="8" t="s">
        <v>259</v>
      </c>
      <c r="C172" s="8" t="s">
        <v>260</v>
      </c>
      <c r="D172" s="9" t="s">
        <v>218</v>
      </c>
      <c r="E172" s="9" t="s">
        <v>1215</v>
      </c>
      <c r="F172" s="9" t="s">
        <v>218</v>
      </c>
      <c r="G172" s="8" t="s">
        <v>222</v>
      </c>
      <c r="H172" s="9" t="s">
        <v>218</v>
      </c>
      <c r="I172" s="8" t="b">
        <f t="shared" si="2"/>
        <v>1</v>
      </c>
      <c r="J172" s="8"/>
      <c r="K172" s="8"/>
      <c r="L172" s="8"/>
      <c r="M172" s="8"/>
      <c r="N172" s="8"/>
      <c r="O172" s="8"/>
      <c r="P172" s="8"/>
      <c r="Q172" s="8"/>
      <c r="R172" s="8"/>
      <c r="S172" s="8"/>
      <c r="T172" s="8"/>
      <c r="U172" s="8"/>
      <c r="V172" s="8"/>
      <c r="W172" s="8"/>
      <c r="X172" s="8"/>
      <c r="Y172" s="8"/>
      <c r="Z172" s="8"/>
    </row>
    <row r="173" spans="1:26" ht="15.75" customHeight="1" x14ac:dyDescent="0.2">
      <c r="A173" s="8" t="s">
        <v>757</v>
      </c>
      <c r="B173" s="8" t="s">
        <v>758</v>
      </c>
      <c r="C173" s="8" t="s">
        <v>759</v>
      </c>
      <c r="D173" s="9" t="s">
        <v>54</v>
      </c>
      <c r="E173" s="9" t="s">
        <v>25</v>
      </c>
      <c r="F173" s="9" t="s">
        <v>1766</v>
      </c>
      <c r="G173" s="8" t="s">
        <v>5376</v>
      </c>
      <c r="H173" s="9" t="s">
        <v>54</v>
      </c>
      <c r="I173" s="8" t="b">
        <f t="shared" si="2"/>
        <v>1</v>
      </c>
      <c r="J173" s="8"/>
      <c r="K173" s="8"/>
      <c r="L173" s="8"/>
      <c r="M173" s="8"/>
      <c r="N173" s="8"/>
      <c r="O173" s="8"/>
      <c r="P173" s="8"/>
      <c r="Q173" s="8"/>
      <c r="R173" s="8"/>
      <c r="S173" s="8"/>
      <c r="T173" s="8"/>
      <c r="U173" s="8"/>
      <c r="V173" s="8"/>
      <c r="W173" s="8"/>
      <c r="X173" s="8"/>
      <c r="Y173" s="8"/>
      <c r="Z173" s="8"/>
    </row>
    <row r="174" spans="1:26" ht="15.75" customHeight="1" x14ac:dyDescent="0.2">
      <c r="A174" s="8" t="s">
        <v>760</v>
      </c>
      <c r="B174" s="8" t="s">
        <v>761</v>
      </c>
      <c r="C174" s="8" t="s">
        <v>762</v>
      </c>
      <c r="D174" s="9" t="s">
        <v>112</v>
      </c>
      <c r="E174" s="9" t="s">
        <v>25</v>
      </c>
      <c r="F174" s="9" t="s">
        <v>75</v>
      </c>
      <c r="G174" s="8" t="s">
        <v>5376</v>
      </c>
      <c r="H174" s="9" t="s">
        <v>112</v>
      </c>
      <c r="I174" s="8" t="b">
        <f t="shared" si="2"/>
        <v>1</v>
      </c>
      <c r="J174" s="8"/>
      <c r="K174" s="8"/>
      <c r="L174" s="8"/>
      <c r="M174" s="8"/>
      <c r="N174" s="8"/>
      <c r="O174" s="8"/>
      <c r="P174" s="8"/>
      <c r="Q174" s="8"/>
      <c r="R174" s="8"/>
      <c r="S174" s="8"/>
      <c r="T174" s="8"/>
      <c r="U174" s="8"/>
      <c r="V174" s="8"/>
      <c r="W174" s="8"/>
      <c r="X174" s="8"/>
      <c r="Y174" s="8"/>
      <c r="Z174" s="8"/>
    </row>
    <row r="175" spans="1:26" ht="15.75" customHeight="1" x14ac:dyDescent="0.2">
      <c r="A175" s="8" t="s">
        <v>108</v>
      </c>
      <c r="B175" s="8" t="s">
        <v>109</v>
      </c>
      <c r="C175" s="8" t="s">
        <v>110</v>
      </c>
      <c r="D175" s="9" t="s">
        <v>113</v>
      </c>
      <c r="E175" s="9" t="s">
        <v>64</v>
      </c>
      <c r="F175" s="9" t="s">
        <v>64</v>
      </c>
      <c r="G175" s="8" t="s">
        <v>5377</v>
      </c>
      <c r="H175" s="9" t="s">
        <v>113</v>
      </c>
      <c r="I175" s="8" t="b">
        <f t="shared" si="2"/>
        <v>1</v>
      </c>
      <c r="J175" s="8"/>
      <c r="K175" s="8"/>
      <c r="L175" s="8"/>
      <c r="M175" s="8"/>
      <c r="N175" s="8"/>
      <c r="O175" s="8"/>
      <c r="P175" s="8"/>
      <c r="Q175" s="8"/>
      <c r="R175" s="8"/>
      <c r="S175" s="8"/>
      <c r="T175" s="8"/>
      <c r="U175" s="8"/>
      <c r="V175" s="8"/>
      <c r="W175" s="8"/>
      <c r="X175" s="8"/>
      <c r="Y175" s="8"/>
      <c r="Z175" s="8"/>
    </row>
    <row r="176" spans="1:26" ht="15.75" customHeight="1" x14ac:dyDescent="0.2">
      <c r="A176" s="8" t="s">
        <v>763</v>
      </c>
      <c r="B176" s="8" t="s">
        <v>764</v>
      </c>
      <c r="C176" s="8" t="s">
        <v>765</v>
      </c>
      <c r="D176" s="9" t="s">
        <v>159</v>
      </c>
      <c r="E176" s="9" t="s">
        <v>54</v>
      </c>
      <c r="F176" s="9" t="s">
        <v>25</v>
      </c>
      <c r="G176" s="8" t="s">
        <v>5376</v>
      </c>
      <c r="H176" s="9" t="s">
        <v>31</v>
      </c>
      <c r="I176" s="8" t="b">
        <f t="shared" si="2"/>
        <v>0</v>
      </c>
      <c r="J176" s="8"/>
      <c r="K176" s="8"/>
      <c r="L176" s="8"/>
      <c r="M176" s="8"/>
      <c r="N176" s="8"/>
      <c r="O176" s="8"/>
      <c r="P176" s="8"/>
      <c r="Q176" s="8"/>
      <c r="R176" s="8"/>
      <c r="S176" s="8"/>
      <c r="T176" s="8"/>
      <c r="U176" s="8"/>
      <c r="V176" s="8"/>
      <c r="W176" s="8"/>
      <c r="X176" s="8"/>
      <c r="Y176" s="8"/>
      <c r="Z176" s="8"/>
    </row>
    <row r="177" spans="1:26" ht="15.75" customHeight="1" x14ac:dyDescent="0.2">
      <c r="A177" s="8" t="s">
        <v>261</v>
      </c>
      <c r="B177" s="8" t="s">
        <v>262</v>
      </c>
      <c r="C177" s="8" t="s">
        <v>263</v>
      </c>
      <c r="D177" s="9" t="s">
        <v>113</v>
      </c>
      <c r="E177" s="9" t="s">
        <v>113</v>
      </c>
      <c r="F177" s="9" t="s">
        <v>32</v>
      </c>
      <c r="G177" s="8" t="s">
        <v>222</v>
      </c>
      <c r="H177" s="9" t="s">
        <v>113</v>
      </c>
      <c r="I177" s="8" t="b">
        <f t="shared" si="2"/>
        <v>1</v>
      </c>
      <c r="J177" s="8"/>
      <c r="K177" s="8"/>
      <c r="L177" s="8"/>
      <c r="M177" s="8"/>
      <c r="N177" s="8"/>
      <c r="O177" s="8"/>
      <c r="P177" s="8"/>
      <c r="Q177" s="8"/>
      <c r="R177" s="8"/>
      <c r="S177" s="8"/>
      <c r="T177" s="8"/>
      <c r="U177" s="8"/>
      <c r="V177" s="8"/>
      <c r="W177" s="8"/>
      <c r="X177" s="8"/>
      <c r="Y177" s="8"/>
      <c r="Z177" s="8"/>
    </row>
    <row r="178" spans="1:26" ht="15.75" customHeight="1" x14ac:dyDescent="0.2">
      <c r="A178" s="8" t="s">
        <v>766</v>
      </c>
      <c r="B178" s="8" t="s">
        <v>767</v>
      </c>
      <c r="C178" s="8" t="s">
        <v>768</v>
      </c>
      <c r="D178" s="9" t="s">
        <v>75</v>
      </c>
      <c r="E178" s="9" t="s">
        <v>32</v>
      </c>
      <c r="F178" s="9" t="s">
        <v>25</v>
      </c>
      <c r="G178" s="8" t="s">
        <v>5376</v>
      </c>
      <c r="H178" s="9" t="s">
        <v>104</v>
      </c>
      <c r="I178" s="8" t="b">
        <f t="shared" si="2"/>
        <v>0</v>
      </c>
      <c r="J178" s="8"/>
      <c r="K178" s="8"/>
      <c r="L178" s="8"/>
      <c r="M178" s="8"/>
      <c r="N178" s="8"/>
      <c r="O178" s="8"/>
      <c r="P178" s="8"/>
      <c r="Q178" s="8"/>
      <c r="R178" s="8"/>
      <c r="S178" s="8"/>
      <c r="T178" s="8"/>
      <c r="U178" s="8"/>
      <c r="V178" s="8"/>
      <c r="W178" s="8"/>
      <c r="X178" s="8"/>
      <c r="Y178" s="8"/>
      <c r="Z178" s="8"/>
    </row>
    <row r="179" spans="1:26" ht="15.75" customHeight="1" x14ac:dyDescent="0.2">
      <c r="A179" s="8" t="s">
        <v>881</v>
      </c>
      <c r="B179" s="8" t="s">
        <v>882</v>
      </c>
      <c r="C179" s="8" t="s">
        <v>883</v>
      </c>
      <c r="D179" s="9" t="s">
        <v>59</v>
      </c>
      <c r="E179" s="9" t="s">
        <v>25</v>
      </c>
      <c r="F179" s="9" t="s">
        <v>218</v>
      </c>
      <c r="G179" s="8" t="s">
        <v>5376</v>
      </c>
      <c r="H179" s="9" t="s">
        <v>59</v>
      </c>
      <c r="I179" s="8" t="b">
        <f t="shared" si="2"/>
        <v>1</v>
      </c>
      <c r="J179" s="8"/>
      <c r="K179" s="8"/>
      <c r="L179" s="8"/>
      <c r="M179" s="8"/>
      <c r="N179" s="8"/>
      <c r="O179" s="8"/>
      <c r="P179" s="8"/>
      <c r="Q179" s="8"/>
      <c r="R179" s="8"/>
      <c r="S179" s="8"/>
      <c r="T179" s="8"/>
      <c r="U179" s="8"/>
      <c r="V179" s="8"/>
      <c r="W179" s="8"/>
      <c r="X179" s="8"/>
      <c r="Y179" s="8"/>
      <c r="Z179" s="8"/>
    </row>
    <row r="180" spans="1:26" ht="15.75" customHeight="1" x14ac:dyDescent="0.2">
      <c r="A180" s="8" t="s">
        <v>769</v>
      </c>
      <c r="B180" s="8" t="s">
        <v>770</v>
      </c>
      <c r="C180" s="8" t="s">
        <v>771</v>
      </c>
      <c r="D180" s="9" t="s">
        <v>59</v>
      </c>
      <c r="E180" s="9" t="s">
        <v>25</v>
      </c>
      <c r="F180" s="9" t="s">
        <v>218</v>
      </c>
      <c r="G180" s="8" t="s">
        <v>5376</v>
      </c>
      <c r="H180" s="9" t="s">
        <v>59</v>
      </c>
      <c r="I180" s="8" t="b">
        <f t="shared" si="2"/>
        <v>1</v>
      </c>
      <c r="J180" s="8"/>
      <c r="K180" s="8"/>
      <c r="L180" s="8"/>
      <c r="M180" s="8"/>
      <c r="N180" s="8"/>
      <c r="O180" s="8"/>
      <c r="P180" s="8"/>
      <c r="Q180" s="8"/>
      <c r="R180" s="8"/>
      <c r="S180" s="8"/>
      <c r="T180" s="8"/>
      <c r="U180" s="8"/>
      <c r="V180" s="8"/>
      <c r="W180" s="8"/>
      <c r="X180" s="8"/>
      <c r="Y180" s="8"/>
      <c r="Z180" s="8"/>
    </row>
    <row r="181" spans="1:26" ht="15.75" customHeight="1" x14ac:dyDescent="0.2">
      <c r="A181" s="8" t="s">
        <v>425</v>
      </c>
      <c r="B181" s="8" t="s">
        <v>426</v>
      </c>
      <c r="C181" s="8" t="s">
        <v>427</v>
      </c>
      <c r="D181" s="9" t="s">
        <v>218</v>
      </c>
      <c r="E181" s="9" t="s">
        <v>59</v>
      </c>
      <c r="F181" s="9" t="s">
        <v>1443</v>
      </c>
      <c r="G181" s="9" t="s">
        <v>5393</v>
      </c>
      <c r="H181" s="9" t="s">
        <v>218</v>
      </c>
      <c r="I181" s="8" t="b">
        <f t="shared" si="2"/>
        <v>1</v>
      </c>
      <c r="J181" s="8"/>
      <c r="K181" s="8"/>
      <c r="L181" s="8"/>
      <c r="M181" s="8"/>
      <c r="N181" s="8"/>
      <c r="O181" s="8"/>
      <c r="P181" s="8"/>
      <c r="Q181" s="8"/>
      <c r="R181" s="8"/>
      <c r="S181" s="8"/>
      <c r="T181" s="8"/>
      <c r="U181" s="8"/>
      <c r="V181" s="8"/>
      <c r="W181" s="8"/>
      <c r="X181" s="8"/>
      <c r="Y181" s="8"/>
      <c r="Z181" s="8"/>
    </row>
    <row r="182" spans="1:26" ht="15.75" customHeight="1" x14ac:dyDescent="0.2">
      <c r="A182" s="8" t="s">
        <v>264</v>
      </c>
      <c r="B182" s="8" t="s">
        <v>265</v>
      </c>
      <c r="C182" s="8" t="s">
        <v>266</v>
      </c>
      <c r="D182" s="9" t="s">
        <v>159</v>
      </c>
      <c r="E182" s="9" t="s">
        <v>113</v>
      </c>
      <c r="F182" s="9" t="s">
        <v>32</v>
      </c>
      <c r="G182" s="8" t="s">
        <v>222</v>
      </c>
      <c r="H182" s="9" t="s">
        <v>74</v>
      </c>
      <c r="I182" s="8" t="b">
        <f t="shared" si="2"/>
        <v>0</v>
      </c>
      <c r="J182" s="8"/>
      <c r="K182" s="8"/>
      <c r="L182" s="8"/>
      <c r="M182" s="8"/>
      <c r="N182" s="8"/>
      <c r="O182" s="8"/>
      <c r="P182" s="8"/>
      <c r="Q182" s="8"/>
      <c r="R182" s="8"/>
      <c r="S182" s="8"/>
      <c r="T182" s="8"/>
      <c r="U182" s="8"/>
      <c r="V182" s="8"/>
      <c r="W182" s="8"/>
      <c r="X182" s="8"/>
      <c r="Y182" s="8"/>
      <c r="Z182" s="8"/>
    </row>
    <row r="183" spans="1:26" ht="15.75" customHeight="1" x14ac:dyDescent="0.2">
      <c r="A183" s="8" t="s">
        <v>115</v>
      </c>
      <c r="B183" s="8" t="s">
        <v>116</v>
      </c>
      <c r="C183" s="8" t="s">
        <v>117</v>
      </c>
      <c r="D183" s="9" t="s">
        <v>45</v>
      </c>
      <c r="E183" s="9" t="s">
        <v>64</v>
      </c>
      <c r="F183" s="9" t="s">
        <v>64</v>
      </c>
      <c r="G183" s="8" t="s">
        <v>5377</v>
      </c>
      <c r="H183" s="9" t="s">
        <v>45</v>
      </c>
      <c r="I183" s="8" t="b">
        <f t="shared" si="2"/>
        <v>1</v>
      </c>
      <c r="J183" s="8"/>
      <c r="K183" s="8"/>
      <c r="L183" s="8"/>
      <c r="M183" s="8"/>
      <c r="N183" s="8"/>
      <c r="O183" s="8"/>
      <c r="P183" s="8"/>
      <c r="Q183" s="8"/>
      <c r="R183" s="8"/>
      <c r="S183" s="8"/>
      <c r="T183" s="8"/>
      <c r="U183" s="8"/>
      <c r="V183" s="8"/>
      <c r="W183" s="8"/>
      <c r="X183" s="8"/>
      <c r="Y183" s="8"/>
      <c r="Z183" s="8"/>
    </row>
    <row r="184" spans="1:26" ht="15.75" customHeight="1" x14ac:dyDescent="0.2">
      <c r="A184" s="8" t="s">
        <v>772</v>
      </c>
      <c r="B184" s="8" t="s">
        <v>773</v>
      </c>
      <c r="C184" s="8" t="s">
        <v>774</v>
      </c>
      <c r="D184" s="9" t="s">
        <v>59</v>
      </c>
      <c r="E184" s="9" t="s">
        <v>25</v>
      </c>
      <c r="F184" s="9" t="s">
        <v>112</v>
      </c>
      <c r="G184" s="8" t="s">
        <v>5376</v>
      </c>
      <c r="H184" s="9" t="s">
        <v>59</v>
      </c>
      <c r="I184" s="8" t="b">
        <f t="shared" si="2"/>
        <v>1</v>
      </c>
      <c r="J184" s="8"/>
      <c r="K184" s="8"/>
      <c r="L184" s="8"/>
      <c r="M184" s="8"/>
      <c r="N184" s="8"/>
      <c r="O184" s="8"/>
      <c r="P184" s="8"/>
      <c r="Q184" s="8"/>
      <c r="R184" s="8"/>
      <c r="S184" s="8"/>
      <c r="T184" s="8"/>
      <c r="U184" s="8"/>
      <c r="V184" s="8"/>
      <c r="W184" s="8"/>
      <c r="X184" s="8"/>
      <c r="Y184" s="8"/>
      <c r="Z184" s="8"/>
    </row>
    <row r="185" spans="1:26" ht="15.75" customHeight="1" x14ac:dyDescent="0.2">
      <c r="A185" s="8" t="s">
        <v>132</v>
      </c>
      <c r="B185" s="8" t="s">
        <v>776</v>
      </c>
      <c r="C185" s="8" t="s">
        <v>777</v>
      </c>
      <c r="D185" s="9" t="s">
        <v>218</v>
      </c>
      <c r="E185" s="9" t="s">
        <v>54</v>
      </c>
      <c r="F185" s="9" t="s">
        <v>25</v>
      </c>
      <c r="G185" s="8" t="s">
        <v>5376</v>
      </c>
      <c r="H185" s="9" t="s">
        <v>159</v>
      </c>
      <c r="I185" s="8" t="b">
        <f t="shared" si="2"/>
        <v>0</v>
      </c>
      <c r="J185" s="8"/>
      <c r="K185" s="8"/>
      <c r="L185" s="8"/>
      <c r="M185" s="8"/>
      <c r="N185" s="8"/>
      <c r="O185" s="8"/>
      <c r="P185" s="8"/>
      <c r="Q185" s="8"/>
      <c r="R185" s="8"/>
      <c r="S185" s="8"/>
      <c r="T185" s="8"/>
      <c r="U185" s="8"/>
      <c r="V185" s="8"/>
      <c r="W185" s="8"/>
      <c r="X185" s="8"/>
      <c r="Y185" s="8"/>
      <c r="Z185" s="8"/>
    </row>
    <row r="186" spans="1:26" ht="15.75" customHeight="1" x14ac:dyDescent="0.2">
      <c r="A186" s="8" t="s">
        <v>267</v>
      </c>
      <c r="B186" s="8" t="s">
        <v>268</v>
      </c>
      <c r="C186" s="8" t="s">
        <v>269</v>
      </c>
      <c r="D186" s="9" t="s">
        <v>64</v>
      </c>
      <c r="E186" s="9" t="s">
        <v>113</v>
      </c>
      <c r="F186" s="9" t="s">
        <v>32</v>
      </c>
      <c r="G186" s="8" t="s">
        <v>222</v>
      </c>
      <c r="H186" s="9" t="s">
        <v>64</v>
      </c>
      <c r="I186" s="8" t="b">
        <f t="shared" si="2"/>
        <v>1</v>
      </c>
      <c r="J186" s="8"/>
      <c r="K186" s="8"/>
      <c r="L186" s="8"/>
      <c r="M186" s="8"/>
      <c r="N186" s="8"/>
      <c r="O186" s="8"/>
      <c r="P186" s="8"/>
      <c r="Q186" s="8"/>
      <c r="R186" s="8"/>
      <c r="S186" s="8"/>
      <c r="T186" s="8"/>
      <c r="U186" s="8"/>
      <c r="V186" s="8"/>
      <c r="W186" s="8"/>
      <c r="X186" s="8"/>
      <c r="Y186" s="8"/>
      <c r="Z186" s="8"/>
    </row>
    <row r="187" spans="1:26" ht="15.75" customHeight="1" x14ac:dyDescent="0.2">
      <c r="A187" s="8" t="s">
        <v>164</v>
      </c>
      <c r="B187" s="8" t="s">
        <v>878</v>
      </c>
      <c r="C187" s="8" t="s">
        <v>879</v>
      </c>
      <c r="D187" s="9" t="s">
        <v>26</v>
      </c>
      <c r="E187" s="9" t="s">
        <v>54</v>
      </c>
      <c r="F187" s="9" t="s">
        <v>25</v>
      </c>
      <c r="G187" s="8" t="s">
        <v>5376</v>
      </c>
      <c r="H187" s="9" t="s">
        <v>26</v>
      </c>
      <c r="I187" s="8" t="b">
        <f t="shared" si="2"/>
        <v>1</v>
      </c>
      <c r="J187" s="8"/>
      <c r="K187" s="8"/>
      <c r="L187" s="8"/>
      <c r="M187" s="8"/>
      <c r="N187" s="8"/>
      <c r="O187" s="8"/>
      <c r="P187" s="8"/>
      <c r="Q187" s="8"/>
      <c r="R187" s="8"/>
      <c r="S187" s="8"/>
      <c r="T187" s="8"/>
      <c r="U187" s="8"/>
      <c r="V187" s="8"/>
      <c r="W187" s="8"/>
      <c r="X187" s="8"/>
      <c r="Y187" s="8"/>
      <c r="Z187" s="8"/>
    </row>
    <row r="188" spans="1:26" ht="15.75" customHeight="1" x14ac:dyDescent="0.2">
      <c r="A188" s="8" t="s">
        <v>271</v>
      </c>
      <c r="B188" s="8" t="s">
        <v>272</v>
      </c>
      <c r="C188" s="8" t="s">
        <v>273</v>
      </c>
      <c r="D188" s="9" t="s">
        <v>104</v>
      </c>
      <c r="E188" s="9" t="s">
        <v>113</v>
      </c>
      <c r="F188" s="9" t="s">
        <v>32</v>
      </c>
      <c r="G188" s="8" t="s">
        <v>222</v>
      </c>
      <c r="H188" s="9" t="s">
        <v>104</v>
      </c>
      <c r="I188" s="8" t="b">
        <f t="shared" si="2"/>
        <v>1</v>
      </c>
      <c r="J188" s="8"/>
      <c r="K188" s="8"/>
      <c r="L188" s="8"/>
      <c r="M188" s="8"/>
      <c r="N188" s="8"/>
      <c r="O188" s="8"/>
      <c r="P188" s="8"/>
      <c r="Q188" s="8"/>
      <c r="R188" s="8"/>
      <c r="S188" s="8"/>
      <c r="T188" s="8"/>
      <c r="U188" s="8"/>
      <c r="V188" s="8"/>
      <c r="W188" s="8"/>
      <c r="X188" s="8"/>
      <c r="Y188" s="8"/>
      <c r="Z188" s="8"/>
    </row>
    <row r="189" spans="1:26" ht="15.75" customHeight="1" x14ac:dyDescent="0.2">
      <c r="A189" s="8" t="s">
        <v>531</v>
      </c>
      <c r="B189" s="8" t="s">
        <v>778</v>
      </c>
      <c r="C189" s="8" t="s">
        <v>779</v>
      </c>
      <c r="D189" s="9" t="s">
        <v>113</v>
      </c>
      <c r="E189" s="9" t="s">
        <v>54</v>
      </c>
      <c r="F189" s="9" t="s">
        <v>25</v>
      </c>
      <c r="G189" s="8" t="s">
        <v>5376</v>
      </c>
      <c r="H189" s="9" t="s">
        <v>73</v>
      </c>
      <c r="I189" s="8" t="b">
        <f t="shared" si="2"/>
        <v>0</v>
      </c>
      <c r="J189" s="8"/>
      <c r="K189" s="8"/>
      <c r="L189" s="8"/>
      <c r="M189" s="8"/>
      <c r="N189" s="8"/>
      <c r="O189" s="8"/>
      <c r="P189" s="8"/>
      <c r="Q189" s="8"/>
      <c r="R189" s="8"/>
      <c r="S189" s="8"/>
      <c r="T189" s="8"/>
      <c r="U189" s="8"/>
      <c r="V189" s="8"/>
      <c r="W189" s="8"/>
      <c r="X189" s="8"/>
      <c r="Y189" s="8"/>
      <c r="Z189" s="8"/>
    </row>
    <row r="190" spans="1:26" ht="15.75" customHeight="1" x14ac:dyDescent="0.2">
      <c r="A190" s="8" t="s">
        <v>413</v>
      </c>
      <c r="B190" s="8" t="s">
        <v>414</v>
      </c>
      <c r="C190" s="8" t="s">
        <v>415</v>
      </c>
      <c r="D190" s="9" t="s">
        <v>53</v>
      </c>
      <c r="E190" s="9" t="s">
        <v>59</v>
      </c>
      <c r="F190" s="9" t="s">
        <v>1329</v>
      </c>
      <c r="G190" s="8" t="s">
        <v>416</v>
      </c>
      <c r="H190" s="9" t="s">
        <v>53</v>
      </c>
      <c r="I190" s="8" t="b">
        <f t="shared" si="2"/>
        <v>1</v>
      </c>
      <c r="J190" s="8"/>
      <c r="K190" s="8"/>
      <c r="L190" s="8"/>
      <c r="M190" s="8"/>
      <c r="N190" s="8"/>
      <c r="O190" s="8"/>
      <c r="P190" s="8"/>
      <c r="Q190" s="8"/>
      <c r="R190" s="8"/>
      <c r="S190" s="8"/>
      <c r="T190" s="8"/>
      <c r="U190" s="8"/>
      <c r="V190" s="8"/>
      <c r="W190" s="8"/>
      <c r="X190" s="8"/>
      <c r="Y190" s="8"/>
      <c r="Z190" s="8"/>
    </row>
    <row r="191" spans="1:26" ht="15.75" customHeight="1" x14ac:dyDescent="0.2">
      <c r="A191" s="8" t="s">
        <v>274</v>
      </c>
      <c r="B191" s="8" t="s">
        <v>275</v>
      </c>
      <c r="C191" s="8" t="s">
        <v>276</v>
      </c>
      <c r="D191" s="9" t="s">
        <v>45</v>
      </c>
      <c r="E191" s="9" t="s">
        <v>113</v>
      </c>
      <c r="F191" s="9" t="s">
        <v>32</v>
      </c>
      <c r="G191" s="8" t="s">
        <v>222</v>
      </c>
      <c r="H191" s="9" t="s">
        <v>45</v>
      </c>
      <c r="I191" s="8" t="b">
        <f t="shared" si="2"/>
        <v>1</v>
      </c>
      <c r="J191" s="8"/>
      <c r="K191" s="8"/>
      <c r="L191" s="8"/>
      <c r="M191" s="8"/>
      <c r="N191" s="8"/>
      <c r="O191" s="8"/>
      <c r="P191" s="8"/>
      <c r="Q191" s="8"/>
      <c r="R191" s="8"/>
      <c r="S191" s="8"/>
      <c r="T191" s="8"/>
      <c r="U191" s="8"/>
      <c r="V191" s="8"/>
      <c r="W191" s="8"/>
      <c r="X191" s="8"/>
      <c r="Y191" s="8"/>
      <c r="Z191" s="8"/>
    </row>
    <row r="192" spans="1:26" ht="15.75" customHeight="1" x14ac:dyDescent="0.2">
      <c r="A192" s="8" t="s">
        <v>119</v>
      </c>
      <c r="B192" s="8" t="s">
        <v>120</v>
      </c>
      <c r="C192" s="8" t="s">
        <v>121</v>
      </c>
      <c r="D192" s="9" t="s">
        <v>59</v>
      </c>
      <c r="E192" s="9" t="s">
        <v>64</v>
      </c>
      <c r="F192" s="9" t="s">
        <v>64</v>
      </c>
      <c r="G192" s="8" t="s">
        <v>5377</v>
      </c>
      <c r="H192" s="9" t="s">
        <v>45</v>
      </c>
      <c r="I192" s="8" t="b">
        <f t="shared" si="2"/>
        <v>0</v>
      </c>
      <c r="J192" s="8"/>
      <c r="K192" s="8"/>
      <c r="L192" s="8"/>
      <c r="M192" s="8"/>
      <c r="N192" s="8"/>
      <c r="O192" s="8"/>
      <c r="P192" s="8"/>
      <c r="Q192" s="8"/>
      <c r="R192" s="8"/>
      <c r="S192" s="8"/>
      <c r="T192" s="8"/>
      <c r="U192" s="8"/>
      <c r="V192" s="8"/>
      <c r="W192" s="8"/>
      <c r="X192" s="8"/>
      <c r="Y192" s="8"/>
      <c r="Z192" s="8"/>
    </row>
    <row r="193" spans="1:26" ht="15.75" customHeight="1" x14ac:dyDescent="0.2">
      <c r="A193" s="8" t="s">
        <v>780</v>
      </c>
      <c r="B193" s="8" t="s">
        <v>781</v>
      </c>
      <c r="C193" s="8" t="s">
        <v>782</v>
      </c>
      <c r="D193" s="9" t="s">
        <v>75</v>
      </c>
      <c r="E193" s="9" t="s">
        <v>54</v>
      </c>
      <c r="F193" s="9" t="s">
        <v>25</v>
      </c>
      <c r="G193" s="8" t="s">
        <v>5376</v>
      </c>
      <c r="H193" s="9" t="s">
        <v>31</v>
      </c>
      <c r="I193" s="8" t="b">
        <f t="shared" si="2"/>
        <v>0</v>
      </c>
      <c r="J193" s="8"/>
      <c r="K193" s="8"/>
      <c r="L193" s="8"/>
      <c r="M193" s="8"/>
      <c r="N193" s="8"/>
      <c r="O193" s="8"/>
      <c r="P193" s="8"/>
      <c r="Q193" s="8"/>
      <c r="R193" s="8"/>
      <c r="S193" s="8"/>
      <c r="T193" s="8"/>
      <c r="U193" s="8"/>
      <c r="V193" s="8"/>
      <c r="W193" s="8"/>
      <c r="X193" s="8"/>
      <c r="Y193" s="8"/>
      <c r="Z193" s="8"/>
    </row>
    <row r="194" spans="1:26" ht="15.75" customHeight="1" x14ac:dyDescent="0.2">
      <c r="A194" s="8" t="s">
        <v>783</v>
      </c>
      <c r="B194" s="8" t="s">
        <v>784</v>
      </c>
      <c r="C194" s="8" t="s">
        <v>785</v>
      </c>
      <c r="D194" s="9" t="s">
        <v>59</v>
      </c>
      <c r="E194" s="9" t="s">
        <v>25</v>
      </c>
      <c r="F194" s="9" t="s">
        <v>104</v>
      </c>
      <c r="G194" s="8" t="s">
        <v>5376</v>
      </c>
      <c r="H194" s="9" t="s">
        <v>59</v>
      </c>
      <c r="I194" s="8" t="b">
        <f t="shared" si="2"/>
        <v>1</v>
      </c>
      <c r="J194" s="8"/>
      <c r="K194" s="8"/>
      <c r="L194" s="8"/>
      <c r="M194" s="8"/>
      <c r="N194" s="8"/>
      <c r="O194" s="8"/>
      <c r="P194" s="8"/>
      <c r="Q194" s="8"/>
      <c r="R194" s="8"/>
      <c r="S194" s="8"/>
      <c r="T194" s="8"/>
      <c r="U194" s="8"/>
      <c r="V194" s="8"/>
      <c r="W194" s="8"/>
      <c r="X194" s="8"/>
      <c r="Y194" s="8"/>
      <c r="Z194" s="8"/>
    </row>
    <row r="195" spans="1:26" ht="15.75" customHeight="1" x14ac:dyDescent="0.2">
      <c r="A195" s="8" t="s">
        <v>787</v>
      </c>
      <c r="B195" s="8" t="s">
        <v>788</v>
      </c>
      <c r="C195" s="8" t="s">
        <v>789</v>
      </c>
      <c r="D195" s="9" t="s">
        <v>64</v>
      </c>
      <c r="E195" s="9" t="s">
        <v>25</v>
      </c>
      <c r="F195" s="9" t="s">
        <v>218</v>
      </c>
      <c r="G195" s="8" t="s">
        <v>5376</v>
      </c>
      <c r="H195" s="9" t="s">
        <v>64</v>
      </c>
      <c r="I195" s="8" t="b">
        <f t="shared" ref="I195:I238" si="3">H195=D195</f>
        <v>1</v>
      </c>
      <c r="J195" s="8"/>
      <c r="K195" s="8"/>
      <c r="L195" s="8"/>
      <c r="M195" s="8"/>
      <c r="N195" s="8"/>
      <c r="O195" s="8"/>
      <c r="P195" s="8"/>
      <c r="Q195" s="8"/>
      <c r="R195" s="8"/>
      <c r="S195" s="8"/>
      <c r="T195" s="8"/>
      <c r="U195" s="8"/>
      <c r="V195" s="8"/>
      <c r="W195" s="8"/>
      <c r="X195" s="8"/>
      <c r="Y195" s="8"/>
      <c r="Z195" s="8"/>
    </row>
    <row r="196" spans="1:26" ht="15.75" customHeight="1" x14ac:dyDescent="0.2">
      <c r="A196" s="8" t="s">
        <v>418</v>
      </c>
      <c r="B196" s="8" t="s">
        <v>419</v>
      </c>
      <c r="C196" s="8" t="s">
        <v>420</v>
      </c>
      <c r="D196" s="9" t="s">
        <v>45</v>
      </c>
      <c r="E196" s="9" t="s">
        <v>59</v>
      </c>
      <c r="F196" s="9" t="s">
        <v>1329</v>
      </c>
      <c r="G196" s="8" t="s">
        <v>416</v>
      </c>
      <c r="H196" s="9" t="s">
        <v>45</v>
      </c>
      <c r="I196" s="8" t="b">
        <f t="shared" si="3"/>
        <v>1</v>
      </c>
      <c r="J196" s="8"/>
      <c r="K196" s="8"/>
      <c r="L196" s="8"/>
      <c r="M196" s="8"/>
      <c r="N196" s="8"/>
      <c r="O196" s="8"/>
      <c r="P196" s="8"/>
      <c r="Q196" s="8"/>
      <c r="R196" s="8"/>
      <c r="S196" s="8"/>
      <c r="T196" s="8"/>
      <c r="U196" s="8"/>
      <c r="V196" s="8"/>
      <c r="W196" s="8"/>
      <c r="X196" s="8"/>
      <c r="Y196" s="8"/>
      <c r="Z196" s="8"/>
    </row>
    <row r="197" spans="1:26" ht="15.75" customHeight="1" x14ac:dyDescent="0.2">
      <c r="A197" s="8" t="s">
        <v>421</v>
      </c>
      <c r="B197" s="8" t="s">
        <v>422</v>
      </c>
      <c r="C197" s="8" t="s">
        <v>423</v>
      </c>
      <c r="D197" s="9" t="s">
        <v>159</v>
      </c>
      <c r="E197" s="9" t="s">
        <v>59</v>
      </c>
      <c r="F197" s="9" t="s">
        <v>1348</v>
      </c>
      <c r="G197" s="9" t="s">
        <v>5396</v>
      </c>
      <c r="H197" s="9" t="s">
        <v>159</v>
      </c>
      <c r="I197" s="8" t="b">
        <f t="shared" si="3"/>
        <v>1</v>
      </c>
      <c r="J197" s="8"/>
      <c r="K197" s="8"/>
      <c r="L197" s="8"/>
      <c r="M197" s="8"/>
      <c r="N197" s="8"/>
      <c r="O197" s="8"/>
      <c r="P197" s="8"/>
      <c r="Q197" s="8"/>
      <c r="R197" s="8"/>
      <c r="S197" s="8"/>
      <c r="T197" s="8"/>
      <c r="U197" s="8"/>
      <c r="V197" s="8"/>
      <c r="W197" s="8"/>
      <c r="X197" s="8"/>
      <c r="Y197" s="8"/>
      <c r="Z197" s="8"/>
    </row>
    <row r="198" spans="1:26" ht="15.75" customHeight="1" x14ac:dyDescent="0.2">
      <c r="A198" s="8" t="s">
        <v>277</v>
      </c>
      <c r="B198" s="8" t="s">
        <v>278</v>
      </c>
      <c r="C198" s="8" t="s">
        <v>279</v>
      </c>
      <c r="D198" s="9" t="s">
        <v>159</v>
      </c>
      <c r="E198" s="9" t="s">
        <v>113</v>
      </c>
      <c r="F198" s="9" t="s">
        <v>32</v>
      </c>
      <c r="G198" s="8" t="s">
        <v>222</v>
      </c>
      <c r="H198" s="9" t="s">
        <v>159</v>
      </c>
      <c r="I198" s="8" t="b">
        <f t="shared" si="3"/>
        <v>1</v>
      </c>
      <c r="J198" s="8"/>
      <c r="K198" s="8"/>
      <c r="L198" s="8"/>
      <c r="M198" s="8"/>
      <c r="N198" s="8"/>
      <c r="O198" s="8"/>
      <c r="P198" s="8"/>
      <c r="Q198" s="8"/>
      <c r="R198" s="8"/>
      <c r="S198" s="8"/>
      <c r="T198" s="8"/>
      <c r="U198" s="8"/>
      <c r="V198" s="8"/>
      <c r="W198" s="8"/>
      <c r="X198" s="8"/>
      <c r="Y198" s="8"/>
      <c r="Z198" s="8"/>
    </row>
    <row r="199" spans="1:26" ht="15.75" customHeight="1" x14ac:dyDescent="0.2">
      <c r="A199" s="8" t="s">
        <v>791</v>
      </c>
      <c r="B199" s="8" t="s">
        <v>792</v>
      </c>
      <c r="C199" s="8" t="s">
        <v>793</v>
      </c>
      <c r="D199" s="9" t="s">
        <v>31</v>
      </c>
      <c r="E199" s="9" t="s">
        <v>32</v>
      </c>
      <c r="F199" s="9" t="s">
        <v>25</v>
      </c>
      <c r="G199" s="8" t="s">
        <v>5376</v>
      </c>
      <c r="H199" s="9" t="s">
        <v>75</v>
      </c>
      <c r="I199" s="8" t="b">
        <f t="shared" si="3"/>
        <v>0</v>
      </c>
      <c r="J199" s="8"/>
      <c r="K199" s="8"/>
      <c r="L199" s="8"/>
      <c r="M199" s="8"/>
      <c r="N199" s="8"/>
      <c r="O199" s="8"/>
      <c r="P199" s="8"/>
      <c r="Q199" s="8"/>
      <c r="R199" s="8"/>
      <c r="S199" s="8"/>
      <c r="T199" s="8"/>
      <c r="U199" s="8"/>
      <c r="V199" s="8"/>
      <c r="W199" s="8"/>
      <c r="X199" s="8"/>
      <c r="Y199" s="8"/>
      <c r="Z199" s="8"/>
    </row>
    <row r="200" spans="1:26" ht="15.75" customHeight="1" x14ac:dyDescent="0.2">
      <c r="A200" s="8" t="s">
        <v>391</v>
      </c>
      <c r="B200" s="8" t="s">
        <v>392</v>
      </c>
      <c r="C200" s="8" t="s">
        <v>393</v>
      </c>
      <c r="D200" s="9" t="s">
        <v>159</v>
      </c>
      <c r="E200" s="9" t="s">
        <v>59</v>
      </c>
      <c r="F200" s="9" t="s">
        <v>112</v>
      </c>
      <c r="G200" s="9" t="s">
        <v>5390</v>
      </c>
      <c r="H200" s="9" t="s">
        <v>159</v>
      </c>
      <c r="I200" s="8" t="b">
        <f t="shared" si="3"/>
        <v>1</v>
      </c>
      <c r="J200" s="8"/>
      <c r="K200" s="8"/>
      <c r="L200" s="8"/>
      <c r="M200" s="8"/>
      <c r="N200" s="8"/>
      <c r="O200" s="8"/>
      <c r="P200" s="8"/>
      <c r="Q200" s="8"/>
      <c r="R200" s="8"/>
      <c r="S200" s="8"/>
      <c r="T200" s="8"/>
      <c r="U200" s="8"/>
      <c r="V200" s="8"/>
      <c r="W200" s="8"/>
      <c r="X200" s="8"/>
      <c r="Y200" s="8"/>
      <c r="Z200" s="8"/>
    </row>
    <row r="201" spans="1:26" ht="15.75" customHeight="1" x14ac:dyDescent="0.2">
      <c r="A201" s="8" t="s">
        <v>281</v>
      </c>
      <c r="B201" s="8" t="s">
        <v>282</v>
      </c>
      <c r="C201" s="8" t="s">
        <v>283</v>
      </c>
      <c r="D201" s="9" t="s">
        <v>104</v>
      </c>
      <c r="E201" s="9" t="s">
        <v>113</v>
      </c>
      <c r="F201" s="9" t="s">
        <v>32</v>
      </c>
      <c r="G201" s="8" t="s">
        <v>222</v>
      </c>
      <c r="H201" s="9" t="s">
        <v>104</v>
      </c>
      <c r="I201" s="8" t="b">
        <f t="shared" si="3"/>
        <v>1</v>
      </c>
      <c r="J201" s="8"/>
      <c r="K201" s="8"/>
      <c r="L201" s="8"/>
      <c r="M201" s="8"/>
      <c r="N201" s="8"/>
      <c r="O201" s="8"/>
      <c r="P201" s="8"/>
      <c r="Q201" s="8"/>
      <c r="R201" s="8"/>
      <c r="S201" s="8"/>
      <c r="T201" s="8"/>
      <c r="U201" s="8"/>
      <c r="V201" s="8"/>
      <c r="W201" s="8"/>
      <c r="X201" s="8"/>
      <c r="Y201" s="8"/>
      <c r="Z201" s="8"/>
    </row>
    <row r="202" spans="1:26" ht="15.75" customHeight="1" x14ac:dyDescent="0.2">
      <c r="A202" s="8" t="s">
        <v>853</v>
      </c>
      <c r="B202" s="8" t="s">
        <v>854</v>
      </c>
      <c r="C202" s="8" t="s">
        <v>855</v>
      </c>
      <c r="D202" s="9" t="s">
        <v>32</v>
      </c>
      <c r="E202" s="9" t="s">
        <v>2886</v>
      </c>
      <c r="F202" s="9" t="s">
        <v>5397</v>
      </c>
      <c r="G202" s="9" t="s">
        <v>5398</v>
      </c>
      <c r="H202" s="9" t="s">
        <v>32</v>
      </c>
      <c r="I202" s="8" t="b">
        <f t="shared" si="3"/>
        <v>1</v>
      </c>
      <c r="J202" s="8"/>
      <c r="K202" s="8"/>
      <c r="L202" s="8"/>
      <c r="M202" s="8"/>
      <c r="N202" s="8"/>
      <c r="O202" s="8"/>
      <c r="P202" s="8"/>
      <c r="Q202" s="8"/>
      <c r="R202" s="8"/>
      <c r="S202" s="8"/>
      <c r="T202" s="8"/>
      <c r="U202" s="8"/>
      <c r="V202" s="8"/>
      <c r="W202" s="8"/>
      <c r="X202" s="8"/>
      <c r="Y202" s="8"/>
      <c r="Z202" s="8"/>
    </row>
    <row r="203" spans="1:26" ht="15.75" customHeight="1" x14ac:dyDescent="0.2">
      <c r="A203" s="8" t="s">
        <v>285</v>
      </c>
      <c r="B203" s="8" t="s">
        <v>286</v>
      </c>
      <c r="C203" s="8" t="s">
        <v>287</v>
      </c>
      <c r="D203" s="9" t="s">
        <v>45</v>
      </c>
      <c r="E203" s="9" t="s">
        <v>113</v>
      </c>
      <c r="F203" s="9" t="s">
        <v>32</v>
      </c>
      <c r="G203" s="8" t="s">
        <v>222</v>
      </c>
      <c r="H203" s="9" t="s">
        <v>45</v>
      </c>
      <c r="I203" s="8" t="b">
        <f t="shared" si="3"/>
        <v>1</v>
      </c>
      <c r="J203" s="8"/>
      <c r="K203" s="8"/>
      <c r="L203" s="8"/>
      <c r="M203" s="8"/>
      <c r="N203" s="8"/>
      <c r="O203" s="8"/>
      <c r="P203" s="8"/>
      <c r="Q203" s="8"/>
      <c r="R203" s="8"/>
      <c r="S203" s="8"/>
      <c r="T203" s="8"/>
      <c r="U203" s="8"/>
      <c r="V203" s="8"/>
      <c r="W203" s="8"/>
      <c r="X203" s="8"/>
      <c r="Y203" s="8"/>
      <c r="Z203" s="8"/>
    </row>
    <row r="204" spans="1:26" ht="15.75" customHeight="1" x14ac:dyDescent="0.2">
      <c r="A204" s="8" t="s">
        <v>289</v>
      </c>
      <c r="B204" s="8" t="s">
        <v>290</v>
      </c>
      <c r="C204" s="8" t="s">
        <v>291</v>
      </c>
      <c r="D204" s="9" t="s">
        <v>54</v>
      </c>
      <c r="E204" s="9" t="s">
        <v>113</v>
      </c>
      <c r="F204" s="9" t="s">
        <v>32</v>
      </c>
      <c r="G204" s="8" t="s">
        <v>222</v>
      </c>
      <c r="H204" s="9" t="s">
        <v>64</v>
      </c>
      <c r="I204" s="8" t="b">
        <f t="shared" si="3"/>
        <v>0</v>
      </c>
      <c r="J204" s="8"/>
      <c r="K204" s="8"/>
      <c r="L204" s="8"/>
      <c r="M204" s="8"/>
      <c r="N204" s="8"/>
      <c r="O204" s="8"/>
      <c r="P204" s="8"/>
      <c r="Q204" s="8"/>
      <c r="R204" s="8"/>
      <c r="S204" s="8"/>
      <c r="T204" s="8"/>
      <c r="U204" s="8"/>
      <c r="V204" s="8"/>
      <c r="W204" s="8"/>
      <c r="X204" s="8"/>
      <c r="Y204" s="8"/>
      <c r="Z204" s="8"/>
    </row>
    <row r="205" spans="1:26" ht="15.75" customHeight="1" x14ac:dyDescent="0.2">
      <c r="A205" s="8" t="s">
        <v>122</v>
      </c>
      <c r="B205" s="8" t="s">
        <v>123</v>
      </c>
      <c r="C205" s="8" t="s">
        <v>124</v>
      </c>
      <c r="D205" s="9" t="s">
        <v>54</v>
      </c>
      <c r="E205" s="9" t="s">
        <v>113</v>
      </c>
      <c r="F205" s="9" t="s">
        <v>113</v>
      </c>
      <c r="G205" s="8" t="s">
        <v>5377</v>
      </c>
      <c r="H205" s="9" t="s">
        <v>54</v>
      </c>
      <c r="I205" s="8" t="b">
        <f t="shared" si="3"/>
        <v>1</v>
      </c>
      <c r="J205" s="8"/>
      <c r="K205" s="8"/>
      <c r="L205" s="8"/>
      <c r="M205" s="8"/>
      <c r="N205" s="8"/>
      <c r="O205" s="8"/>
      <c r="P205" s="8"/>
      <c r="Q205" s="8"/>
      <c r="R205" s="8"/>
      <c r="S205" s="8"/>
      <c r="T205" s="8"/>
      <c r="U205" s="8"/>
      <c r="V205" s="8"/>
      <c r="W205" s="8"/>
      <c r="X205" s="8"/>
      <c r="Y205" s="8"/>
      <c r="Z205" s="8"/>
    </row>
    <row r="206" spans="1:26" ht="15.75" customHeight="1" x14ac:dyDescent="0.2">
      <c r="A206" s="8" t="s">
        <v>174</v>
      </c>
      <c r="B206" s="8" t="s">
        <v>293</v>
      </c>
      <c r="C206" s="8" t="s">
        <v>294</v>
      </c>
      <c r="D206" s="9" t="s">
        <v>112</v>
      </c>
      <c r="E206" s="9" t="s">
        <v>113</v>
      </c>
      <c r="F206" s="9" t="s">
        <v>32</v>
      </c>
      <c r="G206" s="8" t="s">
        <v>222</v>
      </c>
      <c r="H206" s="9" t="s">
        <v>112</v>
      </c>
      <c r="I206" s="8" t="b">
        <f t="shared" si="3"/>
        <v>1</v>
      </c>
      <c r="J206" s="8"/>
      <c r="K206" s="8"/>
      <c r="L206" s="8"/>
      <c r="M206" s="8"/>
      <c r="N206" s="8"/>
      <c r="O206" s="8"/>
      <c r="P206" s="8"/>
      <c r="Q206" s="8"/>
      <c r="R206" s="8"/>
      <c r="S206" s="8"/>
      <c r="T206" s="8"/>
      <c r="U206" s="8"/>
      <c r="V206" s="8"/>
      <c r="W206" s="8"/>
      <c r="X206" s="8"/>
      <c r="Y206" s="8"/>
      <c r="Z206" s="8"/>
    </row>
    <row r="207" spans="1:26" ht="15.75" customHeight="1" x14ac:dyDescent="0.2">
      <c r="A207" s="8" t="s">
        <v>795</v>
      </c>
      <c r="B207" s="8" t="s">
        <v>796</v>
      </c>
      <c r="C207" s="8" t="s">
        <v>797</v>
      </c>
      <c r="D207" s="9" t="s">
        <v>31</v>
      </c>
      <c r="E207" s="9" t="s">
        <v>32</v>
      </c>
      <c r="F207" s="9" t="s">
        <v>25</v>
      </c>
      <c r="G207" s="8" t="s">
        <v>5376</v>
      </c>
      <c r="H207" s="9" t="s">
        <v>26</v>
      </c>
      <c r="I207" s="8" t="b">
        <f t="shared" si="3"/>
        <v>0</v>
      </c>
      <c r="J207" s="8"/>
      <c r="K207" s="8"/>
      <c r="L207" s="8"/>
      <c r="M207" s="8"/>
      <c r="N207" s="8"/>
      <c r="O207" s="8"/>
      <c r="P207" s="8"/>
      <c r="Q207" s="8"/>
      <c r="R207" s="8"/>
      <c r="S207" s="8"/>
      <c r="T207" s="8"/>
      <c r="U207" s="8"/>
      <c r="V207" s="8"/>
      <c r="W207" s="8"/>
      <c r="X207" s="8"/>
      <c r="Y207" s="8"/>
      <c r="Z207" s="8"/>
    </row>
    <row r="208" spans="1:26" ht="15.75" customHeight="1" x14ac:dyDescent="0.2">
      <c r="A208" s="8" t="s">
        <v>174</v>
      </c>
      <c r="B208" s="8" t="s">
        <v>798</v>
      </c>
      <c r="C208" s="8" t="s">
        <v>799</v>
      </c>
      <c r="D208" s="9" t="s">
        <v>112</v>
      </c>
      <c r="E208" s="9" t="s">
        <v>25</v>
      </c>
      <c r="F208" s="9" t="s">
        <v>112</v>
      </c>
      <c r="G208" s="8" t="s">
        <v>5376</v>
      </c>
      <c r="H208" s="9" t="s">
        <v>112</v>
      </c>
      <c r="I208" s="8" t="b">
        <f t="shared" si="3"/>
        <v>1</v>
      </c>
      <c r="J208" s="8"/>
      <c r="K208" s="8"/>
      <c r="L208" s="8"/>
      <c r="M208" s="8"/>
      <c r="N208" s="8"/>
      <c r="O208" s="8"/>
      <c r="P208" s="8"/>
      <c r="Q208" s="8"/>
      <c r="R208" s="8"/>
      <c r="S208" s="8"/>
      <c r="T208" s="8"/>
      <c r="U208" s="8"/>
      <c r="V208" s="8"/>
      <c r="W208" s="8"/>
      <c r="X208" s="8"/>
      <c r="Y208" s="8"/>
      <c r="Z208" s="8"/>
    </row>
    <row r="209" spans="1:26" ht="15.75" customHeight="1" x14ac:dyDescent="0.2">
      <c r="A209" s="8" t="s">
        <v>452</v>
      </c>
      <c r="B209" s="8" t="s">
        <v>453</v>
      </c>
      <c r="C209" s="8" t="s">
        <v>454</v>
      </c>
      <c r="D209" s="9" t="s">
        <v>54</v>
      </c>
      <c r="E209" s="9" t="s">
        <v>59</v>
      </c>
      <c r="F209" s="9" t="s">
        <v>2184</v>
      </c>
      <c r="G209" s="9" t="s">
        <v>5399</v>
      </c>
      <c r="H209" s="9" t="s">
        <v>54</v>
      </c>
      <c r="I209" s="8" t="b">
        <f t="shared" si="3"/>
        <v>1</v>
      </c>
      <c r="J209" s="8"/>
      <c r="K209" s="8"/>
      <c r="L209" s="8"/>
      <c r="M209" s="8"/>
      <c r="N209" s="8"/>
      <c r="O209" s="8"/>
      <c r="P209" s="8"/>
      <c r="Q209" s="8"/>
      <c r="R209" s="8"/>
      <c r="S209" s="8"/>
      <c r="T209" s="8"/>
      <c r="U209" s="8"/>
      <c r="V209" s="8"/>
      <c r="W209" s="8"/>
      <c r="X209" s="8"/>
      <c r="Y209" s="8"/>
      <c r="Z209" s="8"/>
    </row>
    <row r="210" spans="1:26" ht="15.75" customHeight="1" x14ac:dyDescent="0.2">
      <c r="A210" s="8" t="s">
        <v>371</v>
      </c>
      <c r="B210" s="8" t="s">
        <v>372</v>
      </c>
      <c r="C210" s="8" t="s">
        <v>373</v>
      </c>
      <c r="D210" s="9" t="s">
        <v>53</v>
      </c>
      <c r="E210" s="9" t="s">
        <v>1253</v>
      </c>
      <c r="F210" s="9" t="s">
        <v>74</v>
      </c>
      <c r="G210" s="9" t="s">
        <v>5400</v>
      </c>
      <c r="H210" s="9" t="s">
        <v>53</v>
      </c>
      <c r="I210" s="8" t="b">
        <f t="shared" si="3"/>
        <v>1</v>
      </c>
      <c r="J210" s="8"/>
      <c r="K210" s="8"/>
      <c r="L210" s="8"/>
      <c r="M210" s="8"/>
      <c r="N210" s="8"/>
      <c r="O210" s="8"/>
      <c r="P210" s="8"/>
      <c r="Q210" s="8"/>
      <c r="R210" s="8"/>
      <c r="S210" s="8"/>
      <c r="T210" s="8"/>
      <c r="U210" s="8"/>
      <c r="V210" s="8"/>
      <c r="W210" s="8"/>
      <c r="X210" s="8"/>
      <c r="Y210" s="8"/>
      <c r="Z210" s="8"/>
    </row>
    <row r="211" spans="1:26" ht="15.75" customHeight="1" x14ac:dyDescent="0.2">
      <c r="A211" s="8" t="s">
        <v>802</v>
      </c>
      <c r="B211" s="8" t="s">
        <v>803</v>
      </c>
      <c r="C211" s="8" t="s">
        <v>804</v>
      </c>
      <c r="D211" s="9" t="s">
        <v>31</v>
      </c>
      <c r="E211" s="9" t="s">
        <v>25</v>
      </c>
      <c r="F211" s="9" t="s">
        <v>75</v>
      </c>
      <c r="G211" s="8" t="s">
        <v>5376</v>
      </c>
      <c r="H211" s="9" t="s">
        <v>31</v>
      </c>
      <c r="I211" s="8" t="b">
        <f t="shared" si="3"/>
        <v>1</v>
      </c>
      <c r="J211" s="8"/>
      <c r="K211" s="8"/>
      <c r="L211" s="8"/>
      <c r="M211" s="8"/>
      <c r="N211" s="8"/>
      <c r="O211" s="8"/>
      <c r="P211" s="8"/>
      <c r="Q211" s="8"/>
      <c r="R211" s="8"/>
      <c r="S211" s="8"/>
      <c r="T211" s="8"/>
      <c r="U211" s="8"/>
      <c r="V211" s="8"/>
      <c r="W211" s="8"/>
      <c r="X211" s="8"/>
      <c r="Y211" s="8"/>
      <c r="Z211" s="8"/>
    </row>
    <row r="212" spans="1:26" ht="15.75" customHeight="1" x14ac:dyDescent="0.2">
      <c r="A212" s="8" t="s">
        <v>805</v>
      </c>
      <c r="B212" s="8" t="s">
        <v>806</v>
      </c>
      <c r="C212" s="8" t="s">
        <v>807</v>
      </c>
      <c r="D212" s="9" t="s">
        <v>112</v>
      </c>
      <c r="E212" s="9" t="s">
        <v>54</v>
      </c>
      <c r="F212" s="9" t="s">
        <v>25</v>
      </c>
      <c r="G212" s="8" t="s">
        <v>5376</v>
      </c>
      <c r="H212" s="9" t="s">
        <v>54</v>
      </c>
      <c r="I212" s="8" t="b">
        <f t="shared" si="3"/>
        <v>0</v>
      </c>
      <c r="J212" s="8"/>
      <c r="K212" s="8"/>
      <c r="L212" s="8"/>
      <c r="M212" s="8"/>
      <c r="N212" s="8"/>
      <c r="O212" s="8"/>
      <c r="P212" s="8"/>
      <c r="Q212" s="8"/>
      <c r="R212" s="8"/>
      <c r="S212" s="8"/>
      <c r="T212" s="8"/>
      <c r="U212" s="8"/>
      <c r="V212" s="8"/>
      <c r="W212" s="8"/>
      <c r="X212" s="8"/>
      <c r="Y212" s="8"/>
      <c r="Z212" s="8"/>
    </row>
    <row r="213" spans="1:26" ht="15.75" customHeight="1" x14ac:dyDescent="0.2">
      <c r="A213" s="8" t="s">
        <v>809</v>
      </c>
      <c r="B213" s="8" t="s">
        <v>810</v>
      </c>
      <c r="C213" s="8" t="s">
        <v>811</v>
      </c>
      <c r="D213" s="9" t="s">
        <v>45</v>
      </c>
      <c r="E213" s="9" t="s">
        <v>25</v>
      </c>
      <c r="F213" s="9" t="s">
        <v>75</v>
      </c>
      <c r="G213" s="8" t="s">
        <v>5376</v>
      </c>
      <c r="H213" s="9" t="s">
        <v>45</v>
      </c>
      <c r="I213" s="8" t="b">
        <f t="shared" si="3"/>
        <v>1</v>
      </c>
      <c r="J213" s="8"/>
      <c r="K213" s="8"/>
      <c r="L213" s="8"/>
      <c r="M213" s="8"/>
      <c r="N213" s="8"/>
      <c r="O213" s="8"/>
      <c r="P213" s="8"/>
      <c r="Q213" s="8"/>
      <c r="R213" s="8"/>
      <c r="S213" s="8"/>
      <c r="T213" s="8"/>
      <c r="U213" s="8"/>
      <c r="V213" s="8"/>
      <c r="W213" s="8"/>
      <c r="X213" s="8"/>
      <c r="Y213" s="8"/>
      <c r="Z213" s="8"/>
    </row>
    <row r="214" spans="1:26" ht="15.75" customHeight="1" x14ac:dyDescent="0.2">
      <c r="A214" s="8" t="s">
        <v>812</v>
      </c>
      <c r="B214" s="8" t="s">
        <v>813</v>
      </c>
      <c r="C214" s="8" t="s">
        <v>814</v>
      </c>
      <c r="D214" s="9" t="s">
        <v>112</v>
      </c>
      <c r="E214" s="9" t="s">
        <v>54</v>
      </c>
      <c r="F214" s="9" t="s">
        <v>25</v>
      </c>
      <c r="G214" s="8" t="s">
        <v>5376</v>
      </c>
      <c r="H214" s="9" t="s">
        <v>159</v>
      </c>
      <c r="I214" s="8" t="b">
        <f t="shared" si="3"/>
        <v>0</v>
      </c>
      <c r="J214" s="8"/>
      <c r="K214" s="8"/>
      <c r="L214" s="8"/>
      <c r="M214" s="8"/>
      <c r="N214" s="8"/>
      <c r="O214" s="8"/>
      <c r="P214" s="8"/>
      <c r="Q214" s="8"/>
      <c r="R214" s="8"/>
      <c r="S214" s="8"/>
      <c r="T214" s="8"/>
      <c r="U214" s="8"/>
      <c r="V214" s="8"/>
      <c r="W214" s="8"/>
      <c r="X214" s="8"/>
      <c r="Y214" s="8"/>
      <c r="Z214" s="8"/>
    </row>
    <row r="215" spans="1:26" ht="15.75" customHeight="1" x14ac:dyDescent="0.2">
      <c r="A215" s="8" t="s">
        <v>815</v>
      </c>
      <c r="B215" s="8" t="s">
        <v>816</v>
      </c>
      <c r="C215" s="8" t="s">
        <v>817</v>
      </c>
      <c r="D215" s="9" t="s">
        <v>31</v>
      </c>
      <c r="E215" s="9" t="s">
        <v>25</v>
      </c>
      <c r="F215" s="9" t="s">
        <v>104</v>
      </c>
      <c r="G215" s="8" t="s">
        <v>5376</v>
      </c>
      <c r="H215" s="9" t="s">
        <v>73</v>
      </c>
      <c r="I215" s="8" t="b">
        <f t="shared" si="3"/>
        <v>0</v>
      </c>
      <c r="J215" s="8"/>
      <c r="K215" s="8"/>
      <c r="L215" s="8"/>
      <c r="M215" s="8"/>
      <c r="N215" s="8"/>
      <c r="O215" s="8"/>
      <c r="P215" s="8"/>
      <c r="Q215" s="8"/>
      <c r="R215" s="8"/>
      <c r="S215" s="8"/>
      <c r="T215" s="8"/>
      <c r="U215" s="8"/>
      <c r="V215" s="8"/>
      <c r="W215" s="8"/>
      <c r="X215" s="8"/>
      <c r="Y215" s="8"/>
      <c r="Z215" s="8"/>
    </row>
    <row r="216" spans="1:26" ht="15.75" customHeight="1" x14ac:dyDescent="0.2">
      <c r="A216" s="8" t="s">
        <v>818</v>
      </c>
      <c r="B216" s="8" t="s">
        <v>819</v>
      </c>
      <c r="C216" s="8" t="s">
        <v>820</v>
      </c>
      <c r="D216" s="9" t="s">
        <v>45</v>
      </c>
      <c r="E216" s="9" t="s">
        <v>54</v>
      </c>
      <c r="F216" s="9" t="s">
        <v>25</v>
      </c>
      <c r="G216" s="8" t="s">
        <v>5376</v>
      </c>
      <c r="H216" s="9" t="s">
        <v>75</v>
      </c>
      <c r="I216" s="8" t="b">
        <f t="shared" si="3"/>
        <v>0</v>
      </c>
      <c r="J216" s="8"/>
      <c r="K216" s="8"/>
      <c r="L216" s="8"/>
      <c r="M216" s="8"/>
      <c r="N216" s="8"/>
      <c r="O216" s="8"/>
      <c r="P216" s="8"/>
      <c r="Q216" s="8"/>
      <c r="R216" s="8"/>
      <c r="S216" s="8"/>
      <c r="T216" s="8"/>
      <c r="U216" s="8"/>
      <c r="V216" s="8"/>
      <c r="W216" s="8"/>
      <c r="X216" s="8"/>
      <c r="Y216" s="8"/>
      <c r="Z216" s="8"/>
    </row>
    <row r="217" spans="1:26" ht="15.75" customHeight="1" x14ac:dyDescent="0.2">
      <c r="A217" s="8" t="s">
        <v>296</v>
      </c>
      <c r="B217" s="8" t="s">
        <v>297</v>
      </c>
      <c r="C217" s="8" t="s">
        <v>298</v>
      </c>
      <c r="D217" s="9" t="s">
        <v>53</v>
      </c>
      <c r="E217" s="9" t="s">
        <v>113</v>
      </c>
      <c r="F217" s="9" t="s">
        <v>32</v>
      </c>
      <c r="G217" s="8" t="s">
        <v>222</v>
      </c>
      <c r="H217" s="9" t="s">
        <v>53</v>
      </c>
      <c r="I217" s="8" t="b">
        <f t="shared" si="3"/>
        <v>1</v>
      </c>
      <c r="J217" s="8"/>
      <c r="K217" s="8"/>
      <c r="L217" s="8"/>
      <c r="M217" s="8"/>
      <c r="N217" s="8"/>
      <c r="O217" s="8"/>
      <c r="P217" s="8"/>
      <c r="Q217" s="8"/>
      <c r="R217" s="8"/>
      <c r="S217" s="8"/>
      <c r="T217" s="8"/>
      <c r="U217" s="8"/>
      <c r="V217" s="8"/>
      <c r="W217" s="8"/>
      <c r="X217" s="8"/>
      <c r="Y217" s="8"/>
      <c r="Z217" s="8"/>
    </row>
    <row r="218" spans="1:26" ht="15.75" customHeight="1" x14ac:dyDescent="0.2">
      <c r="A218" s="8" t="s">
        <v>439</v>
      </c>
      <c r="B218" s="8" t="s">
        <v>440</v>
      </c>
      <c r="C218" s="8" t="s">
        <v>441</v>
      </c>
      <c r="D218" s="9" t="s">
        <v>53</v>
      </c>
      <c r="E218" s="9" t="s">
        <v>74</v>
      </c>
      <c r="F218" s="9" t="s">
        <v>2355</v>
      </c>
      <c r="G218" s="8" t="s">
        <v>442</v>
      </c>
      <c r="H218" s="9" t="s">
        <v>53</v>
      </c>
      <c r="I218" s="8" t="b">
        <f t="shared" si="3"/>
        <v>1</v>
      </c>
      <c r="J218" s="8"/>
      <c r="K218" s="8"/>
      <c r="L218" s="8"/>
      <c r="M218" s="8"/>
      <c r="N218" s="8"/>
      <c r="O218" s="8"/>
      <c r="P218" s="8"/>
      <c r="Q218" s="8"/>
      <c r="R218" s="8"/>
      <c r="S218" s="8"/>
      <c r="T218" s="8"/>
      <c r="U218" s="8"/>
      <c r="V218" s="8"/>
      <c r="W218" s="8"/>
      <c r="X218" s="8"/>
      <c r="Y218" s="8"/>
      <c r="Z218" s="8"/>
    </row>
    <row r="219" spans="1:26" ht="15.75" customHeight="1" x14ac:dyDescent="0.2">
      <c r="A219" s="8" t="s">
        <v>375</v>
      </c>
      <c r="B219" s="8" t="s">
        <v>376</v>
      </c>
      <c r="C219" s="8" t="s">
        <v>377</v>
      </c>
      <c r="D219" s="9" t="s">
        <v>104</v>
      </c>
      <c r="E219" s="9" t="s">
        <v>74</v>
      </c>
      <c r="F219" s="9" t="s">
        <v>1272</v>
      </c>
      <c r="G219" s="9" t="s">
        <v>5401</v>
      </c>
      <c r="H219" s="9" t="s">
        <v>104</v>
      </c>
      <c r="I219" s="8" t="b">
        <f t="shared" si="3"/>
        <v>1</v>
      </c>
      <c r="J219" s="8"/>
      <c r="K219" s="8"/>
      <c r="L219" s="8"/>
      <c r="M219" s="8"/>
      <c r="N219" s="8"/>
      <c r="O219" s="8"/>
      <c r="P219" s="8"/>
      <c r="Q219" s="8"/>
      <c r="R219" s="8"/>
      <c r="S219" s="8"/>
      <c r="T219" s="8"/>
      <c r="U219" s="8"/>
      <c r="V219" s="8"/>
      <c r="W219" s="8"/>
      <c r="X219" s="8"/>
      <c r="Y219" s="8"/>
      <c r="Z219" s="8"/>
    </row>
    <row r="220" spans="1:26" ht="15.75" customHeight="1" x14ac:dyDescent="0.2">
      <c r="A220" s="8" t="s">
        <v>299</v>
      </c>
      <c r="B220" s="8" t="s">
        <v>300</v>
      </c>
      <c r="C220" s="8" t="s">
        <v>301</v>
      </c>
      <c r="D220" s="9" t="s">
        <v>159</v>
      </c>
      <c r="E220" s="9" t="s">
        <v>113</v>
      </c>
      <c r="F220" s="9" t="s">
        <v>32</v>
      </c>
      <c r="G220" s="8" t="s">
        <v>222</v>
      </c>
      <c r="H220" s="9" t="s">
        <v>159</v>
      </c>
      <c r="I220" s="8" t="b">
        <f t="shared" si="3"/>
        <v>1</v>
      </c>
      <c r="J220" s="8"/>
      <c r="K220" s="8"/>
      <c r="L220" s="8"/>
      <c r="M220" s="8"/>
      <c r="N220" s="8"/>
      <c r="O220" s="8"/>
      <c r="P220" s="8"/>
      <c r="Q220" s="8"/>
      <c r="R220" s="8"/>
      <c r="S220" s="8"/>
      <c r="T220" s="8"/>
      <c r="U220" s="8"/>
      <c r="V220" s="8"/>
      <c r="W220" s="8"/>
      <c r="X220" s="8"/>
      <c r="Y220" s="8"/>
      <c r="Z220" s="8"/>
    </row>
    <row r="221" spans="1:26" ht="15.75" customHeight="1" x14ac:dyDescent="0.2">
      <c r="A221" s="8" t="s">
        <v>821</v>
      </c>
      <c r="B221" s="8" t="s">
        <v>822</v>
      </c>
      <c r="C221" s="8" t="s">
        <v>823</v>
      </c>
      <c r="D221" s="9" t="s">
        <v>112</v>
      </c>
      <c r="E221" s="9" t="s">
        <v>54</v>
      </c>
      <c r="F221" s="9" t="s">
        <v>25</v>
      </c>
      <c r="G221" s="8" t="s">
        <v>5376</v>
      </c>
      <c r="H221" s="9" t="s">
        <v>159</v>
      </c>
      <c r="I221" s="8" t="b">
        <f t="shared" si="3"/>
        <v>0</v>
      </c>
      <c r="J221" s="8"/>
      <c r="K221" s="8"/>
      <c r="L221" s="8"/>
      <c r="M221" s="8"/>
      <c r="N221" s="8"/>
      <c r="O221" s="8"/>
      <c r="P221" s="8"/>
      <c r="Q221" s="8"/>
      <c r="R221" s="8"/>
      <c r="S221" s="8"/>
      <c r="T221" s="8"/>
      <c r="U221" s="8"/>
      <c r="V221" s="8"/>
      <c r="W221" s="8"/>
      <c r="X221" s="8"/>
      <c r="Y221" s="8"/>
      <c r="Z221" s="8"/>
    </row>
    <row r="222" spans="1:26" ht="15.75" customHeight="1" x14ac:dyDescent="0.2">
      <c r="A222" s="8" t="s">
        <v>399</v>
      </c>
      <c r="B222" s="8" t="s">
        <v>400</v>
      </c>
      <c r="C222" s="8" t="s">
        <v>401</v>
      </c>
      <c r="D222" s="9" t="s">
        <v>75</v>
      </c>
      <c r="E222" s="9" t="s">
        <v>2013</v>
      </c>
      <c r="F222" s="9" t="s">
        <v>5402</v>
      </c>
      <c r="G222" s="9" t="s">
        <v>5403</v>
      </c>
      <c r="H222" s="9" t="s">
        <v>75</v>
      </c>
      <c r="I222" s="8" t="b">
        <f t="shared" si="3"/>
        <v>1</v>
      </c>
      <c r="J222" s="8"/>
      <c r="K222" s="8"/>
      <c r="L222" s="8"/>
      <c r="M222" s="8"/>
      <c r="N222" s="8"/>
      <c r="O222" s="8"/>
      <c r="P222" s="8"/>
      <c r="Q222" s="8"/>
      <c r="R222" s="8"/>
      <c r="S222" s="8"/>
      <c r="T222" s="8"/>
      <c r="U222" s="8"/>
      <c r="V222" s="8"/>
      <c r="W222" s="8"/>
      <c r="X222" s="8"/>
      <c r="Y222" s="8"/>
      <c r="Z222" s="8"/>
    </row>
    <row r="223" spans="1:26" ht="15.75" customHeight="1" x14ac:dyDescent="0.2">
      <c r="A223" s="8" t="s">
        <v>824</v>
      </c>
      <c r="B223" s="8" t="s">
        <v>825</v>
      </c>
      <c r="C223" s="8" t="s">
        <v>826</v>
      </c>
      <c r="D223" s="9" t="s">
        <v>54</v>
      </c>
      <c r="E223" s="9" t="s">
        <v>64</v>
      </c>
      <c r="F223" s="9" t="s">
        <v>25</v>
      </c>
      <c r="G223" s="8" t="s">
        <v>5376</v>
      </c>
      <c r="H223" s="9" t="s">
        <v>54</v>
      </c>
      <c r="I223" s="8" t="b">
        <f t="shared" si="3"/>
        <v>1</v>
      </c>
      <c r="J223" s="8"/>
      <c r="K223" s="8"/>
      <c r="L223" s="8"/>
      <c r="M223" s="8"/>
      <c r="N223" s="8"/>
      <c r="O223" s="8"/>
      <c r="P223" s="8"/>
      <c r="Q223" s="8"/>
      <c r="R223" s="8"/>
      <c r="S223" s="8"/>
      <c r="T223" s="8"/>
      <c r="U223" s="8"/>
      <c r="V223" s="8"/>
      <c r="W223" s="8"/>
      <c r="X223" s="8"/>
      <c r="Y223" s="8"/>
      <c r="Z223" s="8"/>
    </row>
    <row r="224" spans="1:26" ht="15.75" customHeight="1" x14ac:dyDescent="0.2">
      <c r="A224" s="8" t="s">
        <v>508</v>
      </c>
      <c r="B224" s="8" t="s">
        <v>827</v>
      </c>
      <c r="C224" s="8" t="s">
        <v>828</v>
      </c>
      <c r="D224" s="9" t="s">
        <v>54</v>
      </c>
      <c r="E224" s="9" t="s">
        <v>25</v>
      </c>
      <c r="F224" s="9" t="s">
        <v>1937</v>
      </c>
      <c r="G224" s="8" t="s">
        <v>5376</v>
      </c>
      <c r="H224" s="9" t="s">
        <v>54</v>
      </c>
      <c r="I224" s="8" t="b">
        <f t="shared" si="3"/>
        <v>1</v>
      </c>
      <c r="J224" s="8"/>
      <c r="K224" s="8"/>
      <c r="L224" s="8"/>
      <c r="M224" s="8"/>
      <c r="N224" s="8"/>
      <c r="O224" s="8"/>
      <c r="P224" s="8"/>
      <c r="Q224" s="8"/>
      <c r="R224" s="8"/>
      <c r="S224" s="8"/>
      <c r="T224" s="8"/>
      <c r="U224" s="8"/>
      <c r="V224" s="8"/>
      <c r="W224" s="8"/>
      <c r="X224" s="8"/>
      <c r="Y224" s="8"/>
      <c r="Z224" s="8"/>
    </row>
    <row r="225" spans="1:26" ht="15.75" customHeight="1" x14ac:dyDescent="0.2">
      <c r="A225" s="8" t="s">
        <v>125</v>
      </c>
      <c r="B225" s="8" t="s">
        <v>126</v>
      </c>
      <c r="C225" s="8" t="s">
        <v>127</v>
      </c>
      <c r="D225" s="9" t="s">
        <v>53</v>
      </c>
      <c r="E225" s="9" t="s">
        <v>64</v>
      </c>
      <c r="F225" s="9" t="s">
        <v>64</v>
      </c>
      <c r="G225" s="8" t="s">
        <v>5377</v>
      </c>
      <c r="H225" s="9" t="s">
        <v>53</v>
      </c>
      <c r="I225" s="8" t="b">
        <f t="shared" si="3"/>
        <v>1</v>
      </c>
      <c r="J225" s="8"/>
      <c r="K225" s="8"/>
      <c r="L225" s="8"/>
      <c r="M225" s="8"/>
      <c r="N225" s="8"/>
      <c r="O225" s="8"/>
      <c r="P225" s="8"/>
      <c r="Q225" s="8"/>
      <c r="R225" s="8"/>
      <c r="S225" s="8"/>
      <c r="T225" s="8"/>
      <c r="U225" s="8"/>
      <c r="V225" s="8"/>
      <c r="W225" s="8"/>
      <c r="X225" s="8"/>
      <c r="Y225" s="8"/>
      <c r="Z225" s="8"/>
    </row>
    <row r="226" spans="1:26" ht="15.75" customHeight="1" x14ac:dyDescent="0.2">
      <c r="A226" s="8" t="s">
        <v>829</v>
      </c>
      <c r="B226" s="8" t="s">
        <v>830</v>
      </c>
      <c r="C226" s="8" t="s">
        <v>831</v>
      </c>
      <c r="D226" s="9" t="s">
        <v>32</v>
      </c>
      <c r="E226" s="9" t="s">
        <v>25</v>
      </c>
      <c r="F226" s="9" t="s">
        <v>75</v>
      </c>
      <c r="G226" s="8" t="s">
        <v>5376</v>
      </c>
      <c r="H226" s="9" t="s">
        <v>32</v>
      </c>
      <c r="I226" s="8" t="b">
        <f t="shared" si="3"/>
        <v>1</v>
      </c>
      <c r="J226" s="8"/>
      <c r="K226" s="8"/>
      <c r="L226" s="8"/>
      <c r="M226" s="8"/>
      <c r="N226" s="8"/>
      <c r="O226" s="8"/>
      <c r="P226" s="8"/>
      <c r="Q226" s="8"/>
      <c r="R226" s="8"/>
      <c r="S226" s="8"/>
      <c r="T226" s="8"/>
      <c r="U226" s="8"/>
      <c r="V226" s="8"/>
      <c r="W226" s="8"/>
      <c r="X226" s="8"/>
      <c r="Y226" s="8"/>
      <c r="Z226" s="8"/>
    </row>
    <row r="227" spans="1:26" ht="15.75" customHeight="1" x14ac:dyDescent="0.2">
      <c r="A227" s="8" t="s">
        <v>128</v>
      </c>
      <c r="B227" s="8" t="s">
        <v>129</v>
      </c>
      <c r="C227" s="8" t="s">
        <v>130</v>
      </c>
      <c r="D227" s="9" t="s">
        <v>73</v>
      </c>
      <c r="E227" s="9" t="s">
        <v>64</v>
      </c>
      <c r="F227" s="9" t="s">
        <v>64</v>
      </c>
      <c r="G227" s="8" t="s">
        <v>5377</v>
      </c>
      <c r="H227" s="9" t="s">
        <v>112</v>
      </c>
      <c r="I227" s="8" t="b">
        <f t="shared" si="3"/>
        <v>0</v>
      </c>
      <c r="J227" s="8"/>
      <c r="K227" s="8"/>
      <c r="L227" s="8"/>
      <c r="M227" s="8"/>
      <c r="N227" s="8"/>
      <c r="O227" s="8"/>
      <c r="P227" s="8"/>
      <c r="Q227" s="8"/>
      <c r="R227" s="8"/>
      <c r="S227" s="8"/>
      <c r="T227" s="8"/>
      <c r="U227" s="8"/>
      <c r="V227" s="8"/>
      <c r="W227" s="8"/>
      <c r="X227" s="8"/>
      <c r="Y227" s="8"/>
      <c r="Z227" s="8"/>
    </row>
    <row r="228" spans="1:26" ht="15.75" customHeight="1" x14ac:dyDescent="0.2">
      <c r="A228" s="8" t="s">
        <v>132</v>
      </c>
      <c r="B228" s="8" t="s">
        <v>133</v>
      </c>
      <c r="C228" s="8" t="s">
        <v>134</v>
      </c>
      <c r="D228" s="9" t="s">
        <v>218</v>
      </c>
      <c r="E228" s="9" t="s">
        <v>104</v>
      </c>
      <c r="F228" s="9" t="s">
        <v>104</v>
      </c>
      <c r="G228" s="8" t="s">
        <v>5377</v>
      </c>
      <c r="H228" s="9" t="s">
        <v>31</v>
      </c>
      <c r="I228" s="8" t="b">
        <f t="shared" si="3"/>
        <v>0</v>
      </c>
      <c r="J228" s="8"/>
      <c r="K228" s="8"/>
      <c r="L228" s="8"/>
      <c r="M228" s="8"/>
      <c r="N228" s="8"/>
      <c r="O228" s="8"/>
      <c r="P228" s="8"/>
      <c r="Q228" s="8"/>
      <c r="R228" s="8"/>
      <c r="S228" s="8"/>
      <c r="T228" s="8"/>
      <c r="U228" s="8"/>
      <c r="V228" s="8"/>
      <c r="W228" s="8"/>
      <c r="X228" s="8"/>
      <c r="Y228" s="8"/>
      <c r="Z228" s="8"/>
    </row>
    <row r="229" spans="1:26" ht="15.75" customHeight="1" x14ac:dyDescent="0.2">
      <c r="A229" s="8" t="s">
        <v>302</v>
      </c>
      <c r="B229" s="8" t="s">
        <v>303</v>
      </c>
      <c r="C229" s="8" t="s">
        <v>304</v>
      </c>
      <c r="D229" s="9" t="s">
        <v>104</v>
      </c>
      <c r="E229" s="9" t="s">
        <v>113</v>
      </c>
      <c r="F229" s="9" t="s">
        <v>32</v>
      </c>
      <c r="G229" s="8" t="s">
        <v>222</v>
      </c>
      <c r="H229" s="9" t="s">
        <v>159</v>
      </c>
      <c r="I229" s="8" t="b">
        <f t="shared" si="3"/>
        <v>0</v>
      </c>
      <c r="J229" s="8"/>
      <c r="K229" s="8"/>
      <c r="L229" s="8"/>
      <c r="M229" s="8"/>
      <c r="N229" s="8"/>
      <c r="O229" s="8"/>
      <c r="P229" s="8"/>
      <c r="Q229" s="8"/>
      <c r="R229" s="8"/>
      <c r="S229" s="8"/>
      <c r="T229" s="8"/>
      <c r="U229" s="8"/>
      <c r="V229" s="8"/>
      <c r="W229" s="8"/>
      <c r="X229" s="8"/>
      <c r="Y229" s="8"/>
      <c r="Z229" s="8"/>
    </row>
    <row r="230" spans="1:26" ht="15.75" customHeight="1" x14ac:dyDescent="0.2">
      <c r="A230" s="8" t="s">
        <v>548</v>
      </c>
      <c r="B230" s="8" t="s">
        <v>832</v>
      </c>
      <c r="C230" s="8" t="s">
        <v>833</v>
      </c>
      <c r="D230" s="9" t="s">
        <v>159</v>
      </c>
      <c r="E230" s="9" t="s">
        <v>54</v>
      </c>
      <c r="F230" s="9" t="s">
        <v>25</v>
      </c>
      <c r="G230" s="8" t="s">
        <v>5376</v>
      </c>
      <c r="H230" s="9" t="s">
        <v>26</v>
      </c>
      <c r="I230" s="8" t="b">
        <f t="shared" si="3"/>
        <v>0</v>
      </c>
      <c r="J230" s="8"/>
      <c r="K230" s="8"/>
      <c r="L230" s="8"/>
      <c r="M230" s="8"/>
      <c r="N230" s="8"/>
      <c r="O230" s="8"/>
      <c r="P230" s="8"/>
      <c r="Q230" s="8"/>
      <c r="R230" s="8"/>
      <c r="S230" s="8"/>
      <c r="T230" s="8"/>
      <c r="U230" s="8"/>
      <c r="V230" s="8"/>
      <c r="W230" s="8"/>
      <c r="X230" s="8"/>
      <c r="Y230" s="8"/>
      <c r="Z230" s="8"/>
    </row>
    <row r="231" spans="1:26" ht="15.75" customHeight="1" x14ac:dyDescent="0.2">
      <c r="A231" s="8" t="s">
        <v>335</v>
      </c>
      <c r="B231" s="8" t="s">
        <v>336</v>
      </c>
      <c r="C231" s="8" t="s">
        <v>337</v>
      </c>
      <c r="D231" s="9" t="s">
        <v>53</v>
      </c>
      <c r="E231" s="9" t="s">
        <v>104</v>
      </c>
      <c r="F231" s="9" t="s">
        <v>74</v>
      </c>
      <c r="G231" s="9" t="s">
        <v>5404</v>
      </c>
      <c r="H231" s="9" t="s">
        <v>53</v>
      </c>
      <c r="I231" s="8" t="b">
        <f t="shared" si="3"/>
        <v>1</v>
      </c>
      <c r="J231" s="8"/>
      <c r="K231" s="8"/>
      <c r="L231" s="8"/>
      <c r="M231" s="8"/>
      <c r="N231" s="8"/>
      <c r="O231" s="8"/>
      <c r="P231" s="8"/>
      <c r="Q231" s="8"/>
      <c r="R231" s="8"/>
      <c r="S231" s="8"/>
      <c r="T231" s="8"/>
      <c r="U231" s="8"/>
      <c r="V231" s="8"/>
      <c r="W231" s="8"/>
      <c r="X231" s="8"/>
      <c r="Y231" s="8"/>
      <c r="Z231" s="8"/>
    </row>
    <row r="232" spans="1:26" ht="15.75" customHeight="1" x14ac:dyDescent="0.2">
      <c r="A232" s="8" t="s">
        <v>305</v>
      </c>
      <c r="B232" s="8" t="s">
        <v>306</v>
      </c>
      <c r="C232" s="8" t="s">
        <v>307</v>
      </c>
      <c r="D232" s="9" t="s">
        <v>64</v>
      </c>
      <c r="E232" s="9" t="s">
        <v>113</v>
      </c>
      <c r="F232" s="9" t="s">
        <v>32</v>
      </c>
      <c r="G232" s="8" t="s">
        <v>222</v>
      </c>
      <c r="H232" s="9" t="s">
        <v>64</v>
      </c>
      <c r="I232" s="8" t="b">
        <f t="shared" si="3"/>
        <v>1</v>
      </c>
      <c r="J232" s="8"/>
      <c r="K232" s="8"/>
      <c r="L232" s="8"/>
      <c r="M232" s="8"/>
      <c r="N232" s="8"/>
      <c r="O232" s="8"/>
      <c r="P232" s="8"/>
      <c r="Q232" s="8"/>
      <c r="R232" s="8"/>
      <c r="S232" s="8"/>
      <c r="T232" s="8"/>
      <c r="U232" s="8"/>
      <c r="V232" s="8"/>
      <c r="W232" s="8"/>
      <c r="X232" s="8"/>
      <c r="Y232" s="8"/>
      <c r="Z232" s="8"/>
    </row>
    <row r="233" spans="1:26" ht="15.75" customHeight="1" x14ac:dyDescent="0.2">
      <c r="A233" s="8" t="s">
        <v>834</v>
      </c>
      <c r="B233" s="8" t="s">
        <v>835</v>
      </c>
      <c r="C233" s="8" t="s">
        <v>836</v>
      </c>
      <c r="D233" s="9" t="s">
        <v>74</v>
      </c>
      <c r="E233" s="9" t="s">
        <v>25</v>
      </c>
      <c r="F233" s="9" t="s">
        <v>45</v>
      </c>
      <c r="G233" s="8" t="s">
        <v>5376</v>
      </c>
      <c r="H233" s="9" t="s">
        <v>59</v>
      </c>
      <c r="I233" s="8" t="b">
        <f t="shared" si="3"/>
        <v>0</v>
      </c>
      <c r="J233" s="8"/>
      <c r="K233" s="8"/>
      <c r="L233" s="8"/>
      <c r="M233" s="8"/>
      <c r="N233" s="8"/>
      <c r="O233" s="8"/>
      <c r="P233" s="8"/>
      <c r="Q233" s="8"/>
      <c r="R233" s="8"/>
      <c r="S233" s="8"/>
      <c r="T233" s="8"/>
      <c r="U233" s="8"/>
      <c r="V233" s="8"/>
      <c r="W233" s="8"/>
      <c r="X233" s="8"/>
      <c r="Y233" s="8"/>
      <c r="Z233" s="8"/>
    </row>
    <row r="234" spans="1:26" ht="15.75" customHeight="1" x14ac:dyDescent="0.2">
      <c r="A234" s="8" t="s">
        <v>379</v>
      </c>
      <c r="B234" s="8" t="s">
        <v>380</v>
      </c>
      <c r="C234" s="8" t="s">
        <v>381</v>
      </c>
      <c r="D234" s="9" t="s">
        <v>75</v>
      </c>
      <c r="E234" s="9" t="s">
        <v>59</v>
      </c>
      <c r="F234" s="9" t="s">
        <v>218</v>
      </c>
      <c r="G234" s="9" t="s">
        <v>5405</v>
      </c>
      <c r="H234" s="9" t="s">
        <v>75</v>
      </c>
      <c r="I234" s="8" t="b">
        <f t="shared" si="3"/>
        <v>1</v>
      </c>
      <c r="J234" s="8"/>
      <c r="K234" s="8"/>
      <c r="L234" s="8"/>
      <c r="M234" s="8"/>
      <c r="N234" s="8"/>
      <c r="O234" s="8"/>
      <c r="P234" s="8"/>
      <c r="Q234" s="8"/>
      <c r="R234" s="8"/>
      <c r="S234" s="8"/>
      <c r="T234" s="8"/>
      <c r="U234" s="8"/>
      <c r="V234" s="8"/>
      <c r="W234" s="8"/>
      <c r="X234" s="8"/>
      <c r="Y234" s="8"/>
      <c r="Z234" s="8"/>
    </row>
    <row r="235" spans="1:26" ht="15.75" customHeight="1" x14ac:dyDescent="0.2">
      <c r="A235" s="8" t="s">
        <v>838</v>
      </c>
      <c r="B235" s="8" t="s">
        <v>839</v>
      </c>
      <c r="C235" s="8" t="s">
        <v>840</v>
      </c>
      <c r="D235" s="9" t="s">
        <v>31</v>
      </c>
      <c r="E235" s="9" t="s">
        <v>113</v>
      </c>
      <c r="F235" s="9" t="s">
        <v>25</v>
      </c>
      <c r="G235" s="8" t="s">
        <v>5376</v>
      </c>
      <c r="H235" s="9" t="s">
        <v>31</v>
      </c>
      <c r="I235" s="8" t="b">
        <f t="shared" si="3"/>
        <v>1</v>
      </c>
      <c r="J235" s="8"/>
      <c r="K235" s="8"/>
      <c r="L235" s="8"/>
      <c r="M235" s="8"/>
      <c r="N235" s="8"/>
      <c r="O235" s="8"/>
      <c r="P235" s="8"/>
      <c r="Q235" s="8"/>
      <c r="R235" s="8"/>
      <c r="S235" s="8"/>
      <c r="T235" s="8"/>
      <c r="U235" s="8"/>
      <c r="V235" s="8"/>
      <c r="W235" s="8"/>
      <c r="X235" s="8"/>
      <c r="Y235" s="8"/>
      <c r="Z235" s="8"/>
    </row>
    <row r="236" spans="1:26" ht="15.75" customHeight="1" x14ac:dyDescent="0.2">
      <c r="A236" s="8" t="s">
        <v>841</v>
      </c>
      <c r="B236" s="8" t="s">
        <v>842</v>
      </c>
      <c r="C236" s="8" t="s">
        <v>843</v>
      </c>
      <c r="D236" s="9" t="s">
        <v>74</v>
      </c>
      <c r="E236" s="9" t="s">
        <v>25</v>
      </c>
      <c r="F236" s="9" t="s">
        <v>45</v>
      </c>
      <c r="G236" s="8" t="s">
        <v>5376</v>
      </c>
      <c r="H236" s="9" t="s">
        <v>74</v>
      </c>
      <c r="I236" s="8" t="b">
        <f t="shared" si="3"/>
        <v>1</v>
      </c>
      <c r="J236" s="8"/>
      <c r="K236" s="8"/>
      <c r="L236" s="8"/>
      <c r="M236" s="8"/>
      <c r="N236" s="8"/>
      <c r="O236" s="8"/>
      <c r="P236" s="8"/>
      <c r="Q236" s="8"/>
      <c r="R236" s="8"/>
      <c r="S236" s="8"/>
      <c r="T236" s="8"/>
      <c r="U236" s="8"/>
      <c r="V236" s="8"/>
      <c r="W236" s="8"/>
      <c r="X236" s="8"/>
      <c r="Y236" s="8"/>
      <c r="Z236" s="8"/>
    </row>
    <row r="237" spans="1:26" ht="15.75" customHeight="1" x14ac:dyDescent="0.2">
      <c r="A237" s="8" t="s">
        <v>403</v>
      </c>
      <c r="B237" s="8" t="s">
        <v>404</v>
      </c>
      <c r="C237" s="8" t="s">
        <v>405</v>
      </c>
      <c r="D237" s="9" t="s">
        <v>159</v>
      </c>
      <c r="E237" s="9" t="s">
        <v>59</v>
      </c>
      <c r="F237" s="9" t="s">
        <v>36</v>
      </c>
      <c r="G237" s="9" t="s">
        <v>5406</v>
      </c>
      <c r="H237" s="9" t="s">
        <v>159</v>
      </c>
      <c r="I237" s="8" t="b">
        <f t="shared" si="3"/>
        <v>1</v>
      </c>
      <c r="J237" s="8"/>
      <c r="K237" s="8"/>
      <c r="L237" s="8"/>
      <c r="M237" s="8"/>
      <c r="N237" s="8"/>
      <c r="O237" s="8"/>
      <c r="P237" s="8"/>
      <c r="Q237" s="8"/>
      <c r="R237" s="8"/>
      <c r="S237" s="8"/>
      <c r="T237" s="8"/>
      <c r="U237" s="8"/>
      <c r="V237" s="8"/>
      <c r="W237" s="8"/>
      <c r="X237" s="8"/>
      <c r="Y237" s="8"/>
      <c r="Z237" s="8"/>
    </row>
    <row r="238" spans="1:26" ht="15.75" customHeight="1" x14ac:dyDescent="0.2">
      <c r="A238" s="8" t="s">
        <v>844</v>
      </c>
      <c r="B238" s="8" t="s">
        <v>845</v>
      </c>
      <c r="C238" s="8" t="s">
        <v>846</v>
      </c>
      <c r="D238" s="9" t="s">
        <v>112</v>
      </c>
      <c r="E238" s="9" t="s">
        <v>31</v>
      </c>
      <c r="F238" s="9" t="s">
        <v>25</v>
      </c>
      <c r="G238" s="8" t="s">
        <v>5376</v>
      </c>
      <c r="H238" s="9" t="s">
        <v>159</v>
      </c>
      <c r="I238" s="8" t="b">
        <f t="shared" si="3"/>
        <v>0</v>
      </c>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f>COUNTIF(I2:I238,TRUE)</f>
        <v>140</v>
      </c>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f>I239/273</f>
        <v>0.51282051282051277</v>
      </c>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row r="440" spans="1:26" ht="15.75" customHeight="1" x14ac:dyDescent="0.2"/>
    <row r="441" spans="1:26" ht="15.75" customHeight="1" x14ac:dyDescent="0.2"/>
    <row r="442" spans="1:26" ht="15.75" customHeight="1" x14ac:dyDescent="0.2"/>
    <row r="443" spans="1:26" ht="15.75" customHeight="1" x14ac:dyDescent="0.2"/>
    <row r="444" spans="1:26" ht="15.75" customHeight="1" x14ac:dyDescent="0.2"/>
    <row r="445" spans="1:26" ht="15.75" customHeight="1" x14ac:dyDescent="0.2"/>
    <row r="446" spans="1:26" ht="15.75" customHeight="1" x14ac:dyDescent="0.2"/>
    <row r="447" spans="1:26" ht="15.75" customHeight="1" x14ac:dyDescent="0.2"/>
    <row r="448" spans="1:26"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spans="1:15" ht="12" customHeight="1" x14ac:dyDescent="0.25">
      <c r="A2" s="4">
        <v>3</v>
      </c>
      <c r="B2" s="4">
        <v>57</v>
      </c>
      <c r="C2" s="4">
        <v>925</v>
      </c>
      <c r="D2" s="5" t="s">
        <v>25</v>
      </c>
      <c r="E2" s="6" t="s">
        <v>26</v>
      </c>
      <c r="F2" s="7" t="str">
        <f ca="1">IFERROR(__xludf.DUMMYFUNCTION("split(H5,"","")"),"#VALUE!")</f>
        <v>#VALUE!</v>
      </c>
      <c r="G2" s="8"/>
      <c r="H2" s="8"/>
      <c r="I2" s="6">
        <f t="shared" ref="I2:I83" ca="1" si="0">COUNTIF(F2, "="&amp;A2)</f>
        <v>0</v>
      </c>
      <c r="J2" s="9" t="s">
        <v>26</v>
      </c>
      <c r="K2" s="6">
        <f t="shared" ref="K2:K83" si="1">COUNTIF(J2, "="&amp;$D2)</f>
        <v>0</v>
      </c>
      <c r="L2" s="9" t="s">
        <v>26</v>
      </c>
      <c r="O2" s="6">
        <f t="shared" ref="O2:O83" si="2">COUNTIF(L2, "="&amp;$D2)</f>
        <v>0</v>
      </c>
    </row>
    <row r="3" spans="1:15" ht="12" customHeight="1" x14ac:dyDescent="0.25">
      <c r="A3" s="4">
        <v>4</v>
      </c>
      <c r="B3" s="4">
        <v>3</v>
      </c>
      <c r="C3" s="4">
        <v>3</v>
      </c>
      <c r="D3" s="5" t="s">
        <v>25</v>
      </c>
      <c r="E3" s="7" t="s">
        <v>25</v>
      </c>
      <c r="F3" s="7" t="str">
        <f ca="1">IFERROR(__xludf.DUMMYFUNCTION("split(H6,"","")"),"#VALUE!")</f>
        <v>#VALUE!</v>
      </c>
      <c r="G3" s="8"/>
      <c r="H3" s="8"/>
      <c r="I3" s="6">
        <f t="shared" ca="1" si="0"/>
        <v>0</v>
      </c>
      <c r="J3" s="9" t="s">
        <v>31</v>
      </c>
      <c r="K3" s="6">
        <f t="shared" si="1"/>
        <v>0</v>
      </c>
      <c r="L3" s="9" t="s">
        <v>32</v>
      </c>
      <c r="O3" s="6">
        <f t="shared" si="2"/>
        <v>0</v>
      </c>
    </row>
    <row r="4" spans="1:15" ht="12" customHeight="1" x14ac:dyDescent="0.25">
      <c r="A4" s="11">
        <v>4</v>
      </c>
      <c r="B4" s="11">
        <v>3</v>
      </c>
      <c r="C4" s="11">
        <v>3</v>
      </c>
      <c r="D4" s="12" t="s">
        <v>25</v>
      </c>
      <c r="E4" s="7" t="s">
        <v>32</v>
      </c>
      <c r="F4" s="7" t="str">
        <f ca="1">IFERROR(__xludf.DUMMYFUNCTION("split(H7,"","")"),"#VALUE!")</f>
        <v>#VALUE!</v>
      </c>
      <c r="G4" s="8"/>
      <c r="H4" s="8"/>
      <c r="I4" s="6">
        <f t="shared" ca="1" si="0"/>
        <v>0</v>
      </c>
      <c r="J4" s="9" t="s">
        <v>36</v>
      </c>
      <c r="K4" s="6">
        <f t="shared" si="1"/>
        <v>0</v>
      </c>
      <c r="L4" s="9" t="s">
        <v>31</v>
      </c>
      <c r="O4" s="6">
        <f t="shared" si="2"/>
        <v>0</v>
      </c>
    </row>
    <row r="5" spans="1:15" ht="12" customHeight="1" x14ac:dyDescent="0.25">
      <c r="A5" s="4">
        <v>4</v>
      </c>
      <c r="B5" s="4">
        <v>2</v>
      </c>
      <c r="C5" s="4">
        <v>2</v>
      </c>
      <c r="D5" s="5" t="s">
        <v>25</v>
      </c>
      <c r="E5" s="7" t="s">
        <v>40</v>
      </c>
      <c r="F5" s="7" t="str">
        <f ca="1">IFERROR(__xludf.DUMMYFUNCTION("split(H8,"","")"),"#VALUE!")</f>
        <v>#VALUE!</v>
      </c>
      <c r="G5" s="8"/>
      <c r="H5" s="8"/>
      <c r="I5" s="6">
        <f t="shared" ca="1" si="0"/>
        <v>0</v>
      </c>
      <c r="J5" s="9" t="s">
        <v>36</v>
      </c>
      <c r="K5" s="6">
        <f t="shared" si="1"/>
        <v>0</v>
      </c>
      <c r="L5" s="9" t="s">
        <v>32</v>
      </c>
      <c r="O5" s="6">
        <f t="shared" si="2"/>
        <v>0</v>
      </c>
    </row>
    <row r="6" spans="1:15" ht="12" customHeight="1" x14ac:dyDescent="0.25">
      <c r="A6" s="11">
        <v>4</v>
      </c>
      <c r="B6" s="11">
        <v>4</v>
      </c>
      <c r="C6" s="11">
        <v>4</v>
      </c>
      <c r="D6" s="12" t="s">
        <v>25</v>
      </c>
      <c r="E6" s="7" t="s">
        <v>32</v>
      </c>
      <c r="F6" s="7" t="str">
        <f ca="1">IFERROR(__xludf.DUMMYFUNCTION("split(H9,"","")"),"#VALUE!")</f>
        <v>#VALUE!</v>
      </c>
      <c r="G6" s="8"/>
      <c r="H6" s="8"/>
      <c r="I6" s="6">
        <f t="shared" ca="1" si="0"/>
        <v>0</v>
      </c>
      <c r="J6" s="9" t="s">
        <v>45</v>
      </c>
      <c r="K6" s="6">
        <f t="shared" si="1"/>
        <v>0</v>
      </c>
      <c r="L6" s="9" t="s">
        <v>32</v>
      </c>
      <c r="O6" s="6">
        <f t="shared" si="2"/>
        <v>0</v>
      </c>
    </row>
    <row r="7" spans="1:15" ht="12" customHeight="1" x14ac:dyDescent="0.25">
      <c r="A7" s="4">
        <v>4</v>
      </c>
      <c r="B7" s="4">
        <v>2</v>
      </c>
      <c r="C7" s="4">
        <v>2</v>
      </c>
      <c r="D7" s="5" t="s">
        <v>25</v>
      </c>
      <c r="E7" s="7" t="s">
        <v>49</v>
      </c>
      <c r="F7" s="7" t="str">
        <f ca="1">IFERROR(__xludf.DUMMYFUNCTION("split(H10,"","")"),"#VALUE!")</f>
        <v>#VALUE!</v>
      </c>
      <c r="G7" s="8"/>
      <c r="H7" s="8"/>
      <c r="I7" s="6">
        <f t="shared" ca="1" si="0"/>
        <v>0</v>
      </c>
      <c r="J7" s="9" t="s">
        <v>31</v>
      </c>
      <c r="K7" s="6">
        <f t="shared" si="1"/>
        <v>0</v>
      </c>
      <c r="L7" s="9" t="s">
        <v>31</v>
      </c>
      <c r="O7" s="6">
        <f t="shared" si="2"/>
        <v>0</v>
      </c>
    </row>
    <row r="8" spans="1:15" ht="12" customHeight="1" x14ac:dyDescent="0.25">
      <c r="A8" s="4">
        <v>9</v>
      </c>
      <c r="B8" s="4">
        <v>6</v>
      </c>
      <c r="C8" s="4">
        <v>6</v>
      </c>
      <c r="D8" s="5" t="s">
        <v>25</v>
      </c>
      <c r="E8" s="7" t="s">
        <v>25</v>
      </c>
      <c r="F8" s="7"/>
      <c r="G8" s="8"/>
      <c r="H8" s="8"/>
      <c r="I8" s="6">
        <f t="shared" si="0"/>
        <v>0</v>
      </c>
      <c r="J8" s="9" t="s">
        <v>53</v>
      </c>
      <c r="K8" s="6">
        <f t="shared" si="1"/>
        <v>0</v>
      </c>
      <c r="L8" s="9" t="s">
        <v>54</v>
      </c>
      <c r="O8" s="6">
        <f t="shared" si="2"/>
        <v>0</v>
      </c>
    </row>
    <row r="9" spans="1:15" ht="12" customHeight="1" x14ac:dyDescent="0.25">
      <c r="A9" s="11">
        <v>10</v>
      </c>
      <c r="B9" s="11">
        <v>5</v>
      </c>
      <c r="C9" s="11">
        <v>5</v>
      </c>
      <c r="D9" s="12" t="s">
        <v>25</v>
      </c>
      <c r="E9" s="7" t="s">
        <v>25</v>
      </c>
      <c r="F9" s="7"/>
      <c r="G9" s="8"/>
      <c r="H9" s="8"/>
      <c r="I9" s="6">
        <f t="shared" si="0"/>
        <v>0</v>
      </c>
      <c r="J9" s="9" t="s">
        <v>53</v>
      </c>
      <c r="K9" s="6">
        <f t="shared" si="1"/>
        <v>0</v>
      </c>
      <c r="L9" s="9" t="s">
        <v>59</v>
      </c>
      <c r="O9" s="6">
        <f t="shared" si="2"/>
        <v>0</v>
      </c>
    </row>
    <row r="10" spans="1:15" ht="12" customHeight="1" x14ac:dyDescent="0.25">
      <c r="A10" s="4">
        <v>5</v>
      </c>
      <c r="B10" s="4">
        <v>6</v>
      </c>
      <c r="C10" s="4">
        <v>6</v>
      </c>
      <c r="D10" s="5" t="s">
        <v>25</v>
      </c>
      <c r="E10" s="7" t="s">
        <v>63</v>
      </c>
      <c r="F10" s="7" t="str">
        <f ca="1">IFERROR(__xludf.DUMMYFUNCTION("split(H13,"","")"),"#VALUE!")</f>
        <v>#VALUE!</v>
      </c>
      <c r="G10" s="8"/>
      <c r="H10" s="8"/>
      <c r="I10" s="6">
        <f t="shared" ca="1" si="0"/>
        <v>0</v>
      </c>
      <c r="J10" s="9" t="s">
        <v>45</v>
      </c>
      <c r="K10" s="6">
        <f t="shared" si="1"/>
        <v>0</v>
      </c>
      <c r="L10" s="9" t="s">
        <v>64</v>
      </c>
      <c r="O10" s="6">
        <f t="shared" si="2"/>
        <v>0</v>
      </c>
    </row>
    <row r="11" spans="1:15" ht="12" customHeight="1" x14ac:dyDescent="0.25">
      <c r="A11" s="11">
        <v>1</v>
      </c>
      <c r="B11" s="11">
        <v>4</v>
      </c>
      <c r="C11" s="11">
        <v>4</v>
      </c>
      <c r="D11" s="12" t="s">
        <v>25</v>
      </c>
      <c r="E11" s="7" t="s">
        <v>31</v>
      </c>
      <c r="F11" s="7" t="str">
        <f ca="1">IFERROR(__xludf.DUMMYFUNCTION("split(H14,"","")"),"#VALUE!")</f>
        <v>#VALUE!</v>
      </c>
      <c r="G11" s="8"/>
      <c r="H11" s="8"/>
      <c r="I11" s="6">
        <f t="shared" ca="1" si="0"/>
        <v>0</v>
      </c>
      <c r="J11" s="9" t="s">
        <v>59</v>
      </c>
      <c r="K11" s="6">
        <f t="shared" si="1"/>
        <v>0</v>
      </c>
      <c r="L11" s="9" t="s">
        <v>59</v>
      </c>
      <c r="O11" s="6">
        <f t="shared" si="2"/>
        <v>0</v>
      </c>
    </row>
    <row r="12" spans="1:15" ht="12" customHeight="1" x14ac:dyDescent="0.25">
      <c r="A12" s="4">
        <v>11</v>
      </c>
      <c r="B12" s="4">
        <v>5</v>
      </c>
      <c r="C12" s="4">
        <v>5</v>
      </c>
      <c r="D12" s="5" t="s">
        <v>25</v>
      </c>
      <c r="E12" s="7" t="s">
        <v>73</v>
      </c>
      <c r="F12" s="7" t="str">
        <f ca="1">IFERROR(__xludf.DUMMYFUNCTION("split(H15,"","")"),"#VALUE!")</f>
        <v>#VALUE!</v>
      </c>
      <c r="G12" s="8"/>
      <c r="H12" s="8"/>
      <c r="I12" s="6">
        <f t="shared" ca="1" si="0"/>
        <v>0</v>
      </c>
      <c r="J12" s="9" t="s">
        <v>74</v>
      </c>
      <c r="K12" s="6">
        <f t="shared" si="1"/>
        <v>0</v>
      </c>
      <c r="L12" s="9" t="s">
        <v>75</v>
      </c>
      <c r="O12" s="6">
        <f t="shared" si="2"/>
        <v>0</v>
      </c>
    </row>
    <row r="13" spans="1:15" ht="12" customHeight="1" x14ac:dyDescent="0.25">
      <c r="A13" s="4">
        <v>1</v>
      </c>
      <c r="B13" s="4">
        <v>4</v>
      </c>
      <c r="C13" s="4">
        <v>4</v>
      </c>
      <c r="D13" s="5" t="s">
        <v>25</v>
      </c>
      <c r="E13" s="7" t="s">
        <v>31</v>
      </c>
      <c r="F13" s="7" t="str">
        <f ca="1">IFERROR(__xludf.DUMMYFUNCTION("split(H16,"","")"),"#VALUE!")</f>
        <v>#VALUE!</v>
      </c>
      <c r="G13" s="8"/>
      <c r="H13" s="8"/>
      <c r="I13" s="6">
        <f t="shared" ca="1" si="0"/>
        <v>0</v>
      </c>
      <c r="J13" s="9" t="s">
        <v>36</v>
      </c>
      <c r="K13" s="6">
        <f t="shared" si="1"/>
        <v>0</v>
      </c>
      <c r="L13" s="9" t="s">
        <v>74</v>
      </c>
      <c r="O13" s="6">
        <f t="shared" si="2"/>
        <v>0</v>
      </c>
    </row>
    <row r="14" spans="1:15" ht="12" customHeight="1" x14ac:dyDescent="0.25">
      <c r="A14" s="11">
        <v>1</v>
      </c>
      <c r="B14" s="11">
        <v>3</v>
      </c>
      <c r="C14" s="11">
        <v>3</v>
      </c>
      <c r="D14" s="12" t="s">
        <v>25</v>
      </c>
      <c r="E14" s="7" t="s">
        <v>82</v>
      </c>
      <c r="F14" s="7" t="str">
        <f ca="1">IFERROR(__xludf.DUMMYFUNCTION("split(H17,"","")"),"#VALUE!")</f>
        <v>#VALUE!</v>
      </c>
      <c r="G14" s="8"/>
      <c r="H14" s="8"/>
      <c r="I14" s="6">
        <f t="shared" ca="1" si="0"/>
        <v>0</v>
      </c>
      <c r="J14" s="9" t="s">
        <v>31</v>
      </c>
      <c r="K14" s="6">
        <f t="shared" si="1"/>
        <v>0</v>
      </c>
      <c r="L14" s="9" t="s">
        <v>45</v>
      </c>
      <c r="O14" s="6">
        <f t="shared" si="2"/>
        <v>0</v>
      </c>
    </row>
    <row r="15" spans="1:15" ht="12" customHeight="1" x14ac:dyDescent="0.25">
      <c r="A15" s="4">
        <v>5</v>
      </c>
      <c r="B15" s="4">
        <v>5</v>
      </c>
      <c r="C15" s="4">
        <v>5</v>
      </c>
      <c r="D15" s="5" t="s">
        <v>25</v>
      </c>
      <c r="E15" s="7" t="s">
        <v>32</v>
      </c>
      <c r="F15" s="7" t="str">
        <f ca="1">IFERROR(__xludf.DUMMYFUNCTION("split(H18,"","")"),"#VALUE!")</f>
        <v>#VALUE!</v>
      </c>
      <c r="G15" s="8"/>
      <c r="H15" s="8"/>
      <c r="I15" s="6">
        <f t="shared" ca="1" si="0"/>
        <v>0</v>
      </c>
      <c r="J15" s="9" t="s">
        <v>26</v>
      </c>
      <c r="K15" s="6">
        <f t="shared" si="1"/>
        <v>0</v>
      </c>
      <c r="L15" s="9" t="s">
        <v>26</v>
      </c>
      <c r="O15" s="6">
        <f t="shared" si="2"/>
        <v>0</v>
      </c>
    </row>
    <row r="16" spans="1:15" ht="12" customHeight="1" x14ac:dyDescent="0.25">
      <c r="A16" s="4">
        <v>1</v>
      </c>
      <c r="B16" s="4">
        <v>5</v>
      </c>
      <c r="C16" s="4">
        <v>5</v>
      </c>
      <c r="D16" s="5" t="s">
        <v>25</v>
      </c>
      <c r="E16" s="7" t="s">
        <v>89</v>
      </c>
      <c r="F16" s="7" t="str">
        <f ca="1">IFERROR(__xludf.DUMMYFUNCTION("split(H19,"","")"),"#VALUE!")</f>
        <v>#VALUE!</v>
      </c>
      <c r="G16" s="8"/>
      <c r="H16" s="8"/>
      <c r="I16" s="6">
        <f t="shared" ca="1" si="0"/>
        <v>0</v>
      </c>
      <c r="J16" s="9" t="s">
        <v>59</v>
      </c>
      <c r="K16" s="6">
        <f t="shared" si="1"/>
        <v>0</v>
      </c>
      <c r="L16" s="9" t="s">
        <v>45</v>
      </c>
      <c r="O16" s="6">
        <f t="shared" si="2"/>
        <v>0</v>
      </c>
    </row>
    <row r="17" spans="1:15" ht="12" customHeight="1" x14ac:dyDescent="0.25">
      <c r="A17" s="4">
        <v>2</v>
      </c>
      <c r="B17" s="4">
        <v>5</v>
      </c>
      <c r="C17" s="4">
        <v>5</v>
      </c>
      <c r="D17" s="5" t="s">
        <v>25</v>
      </c>
      <c r="E17" s="7" t="s">
        <v>25</v>
      </c>
      <c r="F17" s="7"/>
      <c r="G17" s="8"/>
      <c r="H17" s="8"/>
      <c r="I17" s="6">
        <f t="shared" si="0"/>
        <v>0</v>
      </c>
      <c r="J17" s="9" t="s">
        <v>74</v>
      </c>
      <c r="K17" s="6">
        <f t="shared" si="1"/>
        <v>0</v>
      </c>
      <c r="L17" s="9" t="s">
        <v>74</v>
      </c>
      <c r="O17" s="6">
        <f t="shared" si="2"/>
        <v>0</v>
      </c>
    </row>
    <row r="18" spans="1:15" ht="12" customHeight="1" x14ac:dyDescent="0.25">
      <c r="A18" s="11">
        <v>2</v>
      </c>
      <c r="B18" s="11">
        <v>5</v>
      </c>
      <c r="C18" s="11">
        <v>5</v>
      </c>
      <c r="D18" s="12" t="s">
        <v>25</v>
      </c>
      <c r="E18" s="7" t="s">
        <v>59</v>
      </c>
      <c r="F18" s="7" t="str">
        <f ca="1">IFERROR(__xludf.DUMMYFUNCTION("split(H21,"","")"),"#VALUE!")</f>
        <v>#VALUE!</v>
      </c>
      <c r="G18" s="8"/>
      <c r="H18" s="8"/>
      <c r="I18" s="6">
        <f t="shared" ca="1" si="0"/>
        <v>0</v>
      </c>
      <c r="J18" s="9" t="s">
        <v>36</v>
      </c>
      <c r="K18" s="6">
        <f t="shared" si="1"/>
        <v>0</v>
      </c>
      <c r="L18" s="9" t="s">
        <v>54</v>
      </c>
      <c r="O18" s="6">
        <f t="shared" si="2"/>
        <v>0</v>
      </c>
    </row>
    <row r="19" spans="1:15" ht="12" customHeight="1" x14ac:dyDescent="0.25">
      <c r="A19" s="4">
        <v>2</v>
      </c>
      <c r="B19" s="4">
        <v>5</v>
      </c>
      <c r="C19" s="4">
        <v>5</v>
      </c>
      <c r="D19" s="5" t="s">
        <v>25</v>
      </c>
      <c r="E19" s="7" t="s">
        <v>100</v>
      </c>
      <c r="F19" s="7" t="str">
        <f ca="1">IFERROR(__xludf.DUMMYFUNCTION("split(H22,"","")"),"#VALUE!")</f>
        <v>#VALUE!</v>
      </c>
      <c r="G19" s="8"/>
      <c r="H19" s="8"/>
      <c r="I19" s="6">
        <f t="shared" ca="1" si="0"/>
        <v>0</v>
      </c>
      <c r="J19" s="9" t="s">
        <v>74</v>
      </c>
      <c r="K19" s="6">
        <f t="shared" si="1"/>
        <v>0</v>
      </c>
      <c r="L19" s="9" t="s">
        <v>74</v>
      </c>
      <c r="O19" s="6">
        <f t="shared" si="2"/>
        <v>0</v>
      </c>
    </row>
    <row r="20" spans="1:15" ht="12" customHeight="1" x14ac:dyDescent="0.25">
      <c r="A20" s="11">
        <v>2</v>
      </c>
      <c r="B20" s="11">
        <v>5</v>
      </c>
      <c r="C20" s="11">
        <v>5</v>
      </c>
      <c r="D20" s="12" t="s">
        <v>25</v>
      </c>
      <c r="E20" s="7" t="s">
        <v>25</v>
      </c>
      <c r="F20" s="7"/>
      <c r="G20" s="8"/>
      <c r="H20" s="8"/>
      <c r="I20" s="6">
        <f t="shared" si="0"/>
        <v>0</v>
      </c>
      <c r="J20" s="9" t="s">
        <v>104</v>
      </c>
      <c r="K20" s="6">
        <f t="shared" si="1"/>
        <v>0</v>
      </c>
      <c r="L20" s="9" t="s">
        <v>104</v>
      </c>
      <c r="O20" s="6">
        <f t="shared" si="2"/>
        <v>0</v>
      </c>
    </row>
    <row r="21" spans="1:15" ht="12" customHeight="1" x14ac:dyDescent="0.25">
      <c r="A21" s="4">
        <v>2</v>
      </c>
      <c r="B21" s="4">
        <v>5</v>
      </c>
      <c r="C21" s="4">
        <v>5</v>
      </c>
      <c r="D21" s="5" t="s">
        <v>25</v>
      </c>
      <c r="E21" s="7" t="s">
        <v>25</v>
      </c>
      <c r="F21" s="7"/>
      <c r="G21" s="8"/>
      <c r="H21" s="8"/>
      <c r="I21" s="6">
        <f t="shared" si="0"/>
        <v>0</v>
      </c>
      <c r="J21" s="9" t="s">
        <v>74</v>
      </c>
      <c r="K21" s="6">
        <f t="shared" si="1"/>
        <v>0</v>
      </c>
      <c r="L21" s="9" t="s">
        <v>74</v>
      </c>
      <c r="O21" s="6">
        <f t="shared" si="2"/>
        <v>0</v>
      </c>
    </row>
    <row r="22" spans="1:15" ht="12" customHeight="1" x14ac:dyDescent="0.25">
      <c r="A22" s="4">
        <v>6</v>
      </c>
      <c r="B22" s="4">
        <v>5</v>
      </c>
      <c r="C22" s="4">
        <v>5</v>
      </c>
      <c r="D22" s="5" t="s">
        <v>25</v>
      </c>
      <c r="E22" s="7" t="s">
        <v>111</v>
      </c>
      <c r="F22" s="7" t="str">
        <f ca="1">IFERROR(__xludf.DUMMYFUNCTION("split(H25,"","")"),"#VALUE!")</f>
        <v>#VALUE!</v>
      </c>
      <c r="G22" s="8"/>
      <c r="H22" s="8"/>
      <c r="I22" s="6">
        <f t="shared" ca="1" si="0"/>
        <v>0</v>
      </c>
      <c r="J22" s="9" t="s">
        <v>112</v>
      </c>
      <c r="K22" s="6">
        <f t="shared" si="1"/>
        <v>0</v>
      </c>
      <c r="L22" s="9" t="s">
        <v>113</v>
      </c>
      <c r="O22" s="6">
        <f t="shared" si="2"/>
        <v>0</v>
      </c>
    </row>
    <row r="23" spans="1:15" ht="12" customHeight="1" x14ac:dyDescent="0.25">
      <c r="A23" s="4">
        <v>10</v>
      </c>
      <c r="B23" s="4">
        <v>5</v>
      </c>
      <c r="C23" s="4">
        <v>5</v>
      </c>
      <c r="D23" s="5" t="s">
        <v>25</v>
      </c>
      <c r="E23" s="7" t="s">
        <v>25</v>
      </c>
      <c r="F23" s="7"/>
      <c r="G23" s="8"/>
      <c r="H23" s="8"/>
      <c r="I23" s="6">
        <f t="shared" si="0"/>
        <v>0</v>
      </c>
      <c r="J23" s="9" t="s">
        <v>31</v>
      </c>
      <c r="K23" s="6">
        <f t="shared" si="1"/>
        <v>0</v>
      </c>
      <c r="L23" s="9" t="s">
        <v>45</v>
      </c>
      <c r="O23" s="6">
        <f t="shared" si="2"/>
        <v>0</v>
      </c>
    </row>
    <row r="24" spans="1:15" ht="12" customHeight="1" x14ac:dyDescent="0.25">
      <c r="A24" s="11">
        <v>1</v>
      </c>
      <c r="B24" s="11">
        <v>5</v>
      </c>
      <c r="C24" s="11">
        <v>5</v>
      </c>
      <c r="D24" s="12" t="s">
        <v>25</v>
      </c>
      <c r="E24" s="7" t="s">
        <v>53</v>
      </c>
      <c r="F24" s="7" t="str">
        <f ca="1">IFERROR(__xludf.DUMMYFUNCTION("split(H27,"","")"),"#VALUE!")</f>
        <v>#VALUE!</v>
      </c>
      <c r="G24" s="8"/>
      <c r="H24" s="8"/>
      <c r="I24" s="6">
        <f t="shared" ca="1" si="0"/>
        <v>0</v>
      </c>
      <c r="J24" s="9" t="s">
        <v>53</v>
      </c>
      <c r="K24" s="6">
        <f t="shared" si="1"/>
        <v>0</v>
      </c>
      <c r="L24" s="9" t="s">
        <v>45</v>
      </c>
      <c r="O24" s="6">
        <f t="shared" si="2"/>
        <v>0</v>
      </c>
    </row>
    <row r="25" spans="1:15" ht="12" customHeight="1" x14ac:dyDescent="0.25">
      <c r="A25" s="11">
        <v>9</v>
      </c>
      <c r="B25" s="11">
        <v>6</v>
      </c>
      <c r="C25" s="11">
        <v>6</v>
      </c>
      <c r="D25" s="12" t="s">
        <v>25</v>
      </c>
      <c r="E25" s="7" t="s">
        <v>25</v>
      </c>
      <c r="F25" s="7"/>
      <c r="G25" s="8"/>
      <c r="H25" s="8"/>
      <c r="I25" s="6">
        <f t="shared" si="0"/>
        <v>0</v>
      </c>
      <c r="J25" s="9" t="s">
        <v>64</v>
      </c>
      <c r="K25" s="6">
        <f t="shared" si="1"/>
        <v>0</v>
      </c>
      <c r="L25" s="9" t="s">
        <v>54</v>
      </c>
      <c r="O25" s="6">
        <f t="shared" si="2"/>
        <v>0</v>
      </c>
    </row>
    <row r="26" spans="1:15" ht="12" customHeight="1" x14ac:dyDescent="0.25">
      <c r="A26" s="11">
        <v>16</v>
      </c>
      <c r="B26" s="11">
        <v>5</v>
      </c>
      <c r="C26" s="11">
        <v>5</v>
      </c>
      <c r="D26" s="12" t="s">
        <v>25</v>
      </c>
      <c r="E26" s="7" t="s">
        <v>53</v>
      </c>
      <c r="F26" s="7" t="str">
        <f ca="1">IFERROR(__xludf.DUMMYFUNCTION("split(H29,"","")"),"#VALUE!")</f>
        <v>#VALUE!</v>
      </c>
      <c r="G26" s="8"/>
      <c r="H26" s="8"/>
      <c r="I26" s="6">
        <f t="shared" ca="1" si="0"/>
        <v>0</v>
      </c>
      <c r="J26" s="9" t="s">
        <v>53</v>
      </c>
      <c r="K26" s="6">
        <f t="shared" si="1"/>
        <v>0</v>
      </c>
      <c r="L26" s="9" t="s">
        <v>53</v>
      </c>
      <c r="O26" s="6">
        <f t="shared" si="2"/>
        <v>0</v>
      </c>
    </row>
    <row r="27" spans="1:15" ht="12" customHeight="1" x14ac:dyDescent="0.25">
      <c r="A27" s="4">
        <v>7</v>
      </c>
      <c r="B27" s="4">
        <v>5</v>
      </c>
      <c r="C27" s="4">
        <v>5</v>
      </c>
      <c r="D27" s="5" t="s">
        <v>25</v>
      </c>
      <c r="E27" s="7" t="s">
        <v>131</v>
      </c>
      <c r="F27" s="7" t="str">
        <f ca="1">IFERROR(__xludf.DUMMYFUNCTION("split(H30,"","")"),"#VALUE!")</f>
        <v>#VALUE!</v>
      </c>
      <c r="G27" s="8"/>
      <c r="H27" s="8"/>
      <c r="I27" s="6">
        <f t="shared" ca="1" si="0"/>
        <v>0</v>
      </c>
      <c r="J27" s="9" t="s">
        <v>31</v>
      </c>
      <c r="K27" s="6">
        <f t="shared" si="1"/>
        <v>0</v>
      </c>
      <c r="L27" s="9" t="s">
        <v>112</v>
      </c>
      <c r="O27" s="6">
        <f t="shared" si="2"/>
        <v>0</v>
      </c>
    </row>
    <row r="28" spans="1:15" ht="12" customHeight="1" x14ac:dyDescent="0.25">
      <c r="A28" s="11">
        <v>12</v>
      </c>
      <c r="B28" s="11">
        <v>13</v>
      </c>
      <c r="C28" s="11">
        <v>13</v>
      </c>
      <c r="D28" s="11">
        <v>0</v>
      </c>
      <c r="E28" s="7" t="s">
        <v>31</v>
      </c>
      <c r="F28" s="7" t="str">
        <f ca="1">IFERROR(__xludf.DUMMYFUNCTION("split(H31,"","")"),"#VALUE!")</f>
        <v>#VALUE!</v>
      </c>
      <c r="G28" s="8"/>
      <c r="H28" s="8"/>
      <c r="I28" s="6">
        <f t="shared" ca="1" si="0"/>
        <v>0</v>
      </c>
      <c r="J28" s="9" t="s">
        <v>31</v>
      </c>
      <c r="K28" s="6">
        <f t="shared" si="1"/>
        <v>0</v>
      </c>
      <c r="L28" s="9" t="s">
        <v>31</v>
      </c>
      <c r="O28" s="6">
        <f t="shared" si="2"/>
        <v>0</v>
      </c>
    </row>
    <row r="29" spans="1:15" ht="12" customHeight="1" x14ac:dyDescent="0.25">
      <c r="A29" s="11">
        <v>7</v>
      </c>
      <c r="B29" s="11">
        <v>5</v>
      </c>
      <c r="C29" s="11">
        <v>4</v>
      </c>
      <c r="D29" s="12" t="s">
        <v>138</v>
      </c>
      <c r="E29" s="7" t="s">
        <v>25</v>
      </c>
      <c r="F29" s="7"/>
      <c r="G29" s="8"/>
      <c r="H29" s="8"/>
      <c r="I29" s="6">
        <f t="shared" si="0"/>
        <v>0</v>
      </c>
      <c r="J29" s="9" t="s">
        <v>54</v>
      </c>
      <c r="K29" s="6">
        <f t="shared" si="1"/>
        <v>0</v>
      </c>
      <c r="L29" s="9" t="s">
        <v>73</v>
      </c>
      <c r="O29" s="6">
        <f t="shared" si="2"/>
        <v>0</v>
      </c>
    </row>
    <row r="30" spans="1:15" ht="12" customHeight="1" x14ac:dyDescent="0.25">
      <c r="A30" s="4">
        <v>8</v>
      </c>
      <c r="B30" s="4">
        <v>5</v>
      </c>
      <c r="C30" s="4">
        <v>4</v>
      </c>
      <c r="D30" s="5" t="s">
        <v>138</v>
      </c>
      <c r="E30" s="7" t="s">
        <v>25</v>
      </c>
      <c r="F30" s="7"/>
      <c r="G30" s="8"/>
      <c r="H30" s="8"/>
      <c r="I30" s="6">
        <f t="shared" si="0"/>
        <v>0</v>
      </c>
      <c r="J30" s="9" t="s">
        <v>36</v>
      </c>
      <c r="K30" s="6">
        <f t="shared" si="1"/>
        <v>0</v>
      </c>
      <c r="L30" s="9" t="s">
        <v>75</v>
      </c>
      <c r="O30" s="6">
        <f t="shared" si="2"/>
        <v>0</v>
      </c>
    </row>
    <row r="31" spans="1:15" ht="12" customHeight="1" x14ac:dyDescent="0.25">
      <c r="A31" s="11">
        <v>11</v>
      </c>
      <c r="B31" s="11">
        <v>5</v>
      </c>
      <c r="C31" s="11">
        <v>4</v>
      </c>
      <c r="D31" s="12" t="s">
        <v>138</v>
      </c>
      <c r="E31" s="7" t="s">
        <v>25</v>
      </c>
      <c r="F31" s="7"/>
      <c r="G31" s="8"/>
      <c r="H31" s="8"/>
      <c r="I31" s="6">
        <f t="shared" si="0"/>
        <v>0</v>
      </c>
      <c r="J31" s="9" t="s">
        <v>74</v>
      </c>
      <c r="K31" s="6">
        <f t="shared" si="1"/>
        <v>0</v>
      </c>
      <c r="L31" s="9" t="s">
        <v>74</v>
      </c>
      <c r="O31" s="6">
        <f t="shared" si="2"/>
        <v>0</v>
      </c>
    </row>
    <row r="32" spans="1:15" ht="12" customHeight="1" x14ac:dyDescent="0.25">
      <c r="A32" s="11">
        <v>8</v>
      </c>
      <c r="B32" s="11">
        <v>5</v>
      </c>
      <c r="C32" s="11">
        <v>4</v>
      </c>
      <c r="D32" s="12" t="s">
        <v>138</v>
      </c>
      <c r="E32" s="7" t="s">
        <v>25</v>
      </c>
      <c r="F32" s="7" t="str">
        <f ca="1">IFERROR(__xludf.DUMMYFUNCTION("split(H36,"","")"),"#VALUE!")</f>
        <v>#VALUE!</v>
      </c>
      <c r="G32" s="8"/>
      <c r="H32" s="8"/>
      <c r="I32" s="6">
        <f t="shared" ca="1" si="0"/>
        <v>0</v>
      </c>
      <c r="J32" s="9" t="s">
        <v>59</v>
      </c>
      <c r="K32" s="6">
        <f t="shared" si="1"/>
        <v>0</v>
      </c>
      <c r="L32" s="9" t="s">
        <v>45</v>
      </c>
      <c r="O32" s="6">
        <f t="shared" si="2"/>
        <v>0</v>
      </c>
    </row>
    <row r="33" spans="1:15" ht="12" customHeight="1" x14ac:dyDescent="0.25">
      <c r="A33" s="4">
        <v>11</v>
      </c>
      <c r="B33" s="4">
        <v>5</v>
      </c>
      <c r="C33" s="4">
        <v>4</v>
      </c>
      <c r="D33" s="5" t="s">
        <v>138</v>
      </c>
      <c r="E33" s="7" t="s">
        <v>25</v>
      </c>
      <c r="F33" s="7"/>
      <c r="G33" s="8"/>
      <c r="H33" s="8"/>
      <c r="I33" s="6">
        <f t="shared" si="0"/>
        <v>0</v>
      </c>
      <c r="J33" s="9" t="s">
        <v>31</v>
      </c>
      <c r="K33" s="6">
        <f t="shared" si="1"/>
        <v>0</v>
      </c>
      <c r="L33" s="9" t="s">
        <v>75</v>
      </c>
      <c r="O33" s="6">
        <f t="shared" si="2"/>
        <v>0</v>
      </c>
    </row>
    <row r="34" spans="1:15" ht="12" customHeight="1" x14ac:dyDescent="0.25">
      <c r="A34" s="11">
        <v>11</v>
      </c>
      <c r="B34" s="11">
        <v>5</v>
      </c>
      <c r="C34" s="11">
        <v>4</v>
      </c>
      <c r="D34" s="12" t="s">
        <v>138</v>
      </c>
      <c r="E34" s="7" t="s">
        <v>25</v>
      </c>
      <c r="F34" s="7"/>
      <c r="G34" s="8"/>
      <c r="H34" s="8"/>
      <c r="I34" s="6">
        <f t="shared" si="0"/>
        <v>0</v>
      </c>
      <c r="J34" s="9" t="s">
        <v>36</v>
      </c>
      <c r="K34" s="6">
        <f t="shared" si="1"/>
        <v>0</v>
      </c>
      <c r="L34" s="9" t="s">
        <v>75</v>
      </c>
      <c r="O34" s="6">
        <f t="shared" si="2"/>
        <v>0</v>
      </c>
    </row>
    <row r="35" spans="1:15" ht="12" customHeight="1" x14ac:dyDescent="0.25">
      <c r="A35" s="4">
        <v>7</v>
      </c>
      <c r="B35" s="4">
        <v>5</v>
      </c>
      <c r="C35" s="4">
        <v>4</v>
      </c>
      <c r="D35" s="5" t="s">
        <v>138</v>
      </c>
      <c r="E35" s="7" t="s">
        <v>25</v>
      </c>
      <c r="F35" s="7"/>
      <c r="G35" s="8"/>
      <c r="H35" s="8"/>
      <c r="I35" s="6">
        <f t="shared" si="0"/>
        <v>0</v>
      </c>
      <c r="J35" s="9" t="s">
        <v>159</v>
      </c>
      <c r="K35" s="6">
        <f t="shared" si="1"/>
        <v>0</v>
      </c>
      <c r="L35" s="9" t="s">
        <v>159</v>
      </c>
      <c r="O35" s="6">
        <f t="shared" si="2"/>
        <v>0</v>
      </c>
    </row>
    <row r="36" spans="1:15" ht="12" customHeight="1" x14ac:dyDescent="0.25">
      <c r="A36" s="4">
        <v>11</v>
      </c>
      <c r="B36" s="4">
        <v>5</v>
      </c>
      <c r="C36" s="4">
        <v>4</v>
      </c>
      <c r="D36" s="5" t="s">
        <v>138</v>
      </c>
      <c r="E36" s="7" t="s">
        <v>53</v>
      </c>
      <c r="F36" s="7" t="str">
        <f ca="1">IFERROR(__xludf.DUMMYFUNCTION("split(H40,"","")"),"#VALUE!")</f>
        <v>#VALUE!</v>
      </c>
      <c r="G36" s="8"/>
      <c r="H36" s="8"/>
      <c r="I36" s="6">
        <f t="shared" ca="1" si="0"/>
        <v>0</v>
      </c>
      <c r="J36" s="9" t="s">
        <v>53</v>
      </c>
      <c r="K36" s="6">
        <f t="shared" si="1"/>
        <v>0</v>
      </c>
      <c r="L36" s="9" t="s">
        <v>75</v>
      </c>
      <c r="O36" s="6">
        <f t="shared" si="2"/>
        <v>0</v>
      </c>
    </row>
    <row r="37" spans="1:15" ht="12" customHeight="1" x14ac:dyDescent="0.25">
      <c r="A37" s="4">
        <v>3</v>
      </c>
      <c r="B37" s="4">
        <v>5</v>
      </c>
      <c r="C37" s="4">
        <v>4</v>
      </c>
      <c r="D37" s="5" t="s">
        <v>138</v>
      </c>
      <c r="E37" s="7" t="s">
        <v>54</v>
      </c>
      <c r="F37" s="7" t="str">
        <f ca="1">IFERROR(__xludf.DUMMYFUNCTION("split(H41,"","")"),"#VALUE!")</f>
        <v>#VALUE!</v>
      </c>
      <c r="G37" s="8"/>
      <c r="H37" s="8"/>
      <c r="I37" s="6">
        <f t="shared" ca="1" si="0"/>
        <v>0</v>
      </c>
      <c r="J37" s="9" t="s">
        <v>36</v>
      </c>
      <c r="K37" s="6">
        <f t="shared" si="1"/>
        <v>0</v>
      </c>
      <c r="L37" s="9" t="s">
        <v>26</v>
      </c>
      <c r="O37" s="6">
        <f t="shared" si="2"/>
        <v>0</v>
      </c>
    </row>
    <row r="38" spans="1:15" ht="12" customHeight="1" x14ac:dyDescent="0.25">
      <c r="A38" s="11">
        <v>6</v>
      </c>
      <c r="B38" s="11">
        <v>5</v>
      </c>
      <c r="C38" s="11">
        <v>4</v>
      </c>
      <c r="D38" s="12" t="s">
        <v>138</v>
      </c>
      <c r="E38" s="7" t="s">
        <v>25</v>
      </c>
      <c r="F38" s="7"/>
      <c r="G38" s="8"/>
      <c r="H38" s="8"/>
      <c r="I38" s="6">
        <f t="shared" si="0"/>
        <v>0</v>
      </c>
      <c r="J38" s="9" t="s">
        <v>104</v>
      </c>
      <c r="K38" s="6">
        <f t="shared" si="1"/>
        <v>0</v>
      </c>
      <c r="L38" s="9" t="s">
        <v>104</v>
      </c>
      <c r="O38" s="6">
        <f t="shared" si="2"/>
        <v>0</v>
      </c>
    </row>
    <row r="39" spans="1:15" ht="12" customHeight="1" x14ac:dyDescent="0.25">
      <c r="A39" s="4">
        <v>6</v>
      </c>
      <c r="B39" s="4">
        <v>5</v>
      </c>
      <c r="C39" s="4">
        <v>4</v>
      </c>
      <c r="D39" s="5" t="s">
        <v>138</v>
      </c>
      <c r="E39" s="7" t="s">
        <v>25</v>
      </c>
      <c r="F39" s="7" t="str">
        <f ca="1">IFERROR(__xludf.DUMMYFUNCTION("split(H43,"","")"),"#VALUE!")</f>
        <v>#VALUE!</v>
      </c>
      <c r="G39" s="8"/>
      <c r="H39" s="8"/>
      <c r="I39" s="6">
        <f t="shared" ca="1" si="0"/>
        <v>0</v>
      </c>
      <c r="J39" s="9" t="s">
        <v>159</v>
      </c>
      <c r="K39" s="6">
        <f t="shared" si="1"/>
        <v>0</v>
      </c>
      <c r="L39" s="9" t="s">
        <v>113</v>
      </c>
      <c r="O39" s="6">
        <f t="shared" si="2"/>
        <v>0</v>
      </c>
    </row>
    <row r="40" spans="1:15" ht="12" customHeight="1" x14ac:dyDescent="0.25">
      <c r="A40" s="11">
        <v>14</v>
      </c>
      <c r="B40" s="11">
        <v>5</v>
      </c>
      <c r="C40" s="11">
        <v>4</v>
      </c>
      <c r="D40" s="12" t="s">
        <v>138</v>
      </c>
      <c r="E40" s="7" t="s">
        <v>25</v>
      </c>
      <c r="F40" s="7"/>
      <c r="G40" s="8"/>
      <c r="H40" s="8"/>
      <c r="I40" s="6">
        <f t="shared" si="0"/>
        <v>0</v>
      </c>
      <c r="J40" s="9" t="s">
        <v>36</v>
      </c>
      <c r="K40" s="6">
        <f t="shared" si="1"/>
        <v>0</v>
      </c>
      <c r="L40" s="9" t="s">
        <v>112</v>
      </c>
      <c r="O40" s="6">
        <f t="shared" si="2"/>
        <v>0</v>
      </c>
    </row>
    <row r="41" spans="1:15" ht="12" customHeight="1" x14ac:dyDescent="0.25">
      <c r="A41" s="4">
        <v>14</v>
      </c>
      <c r="B41" s="4">
        <v>5</v>
      </c>
      <c r="C41" s="4">
        <v>4</v>
      </c>
      <c r="D41" s="5" t="s">
        <v>138</v>
      </c>
      <c r="E41" s="7" t="s">
        <v>25</v>
      </c>
      <c r="F41" s="7" t="str">
        <f ca="1">IFERROR(__xludf.DUMMYFUNCTION("split(H45,"","")"),"#VALUE!")</f>
        <v>#VALUE!</v>
      </c>
      <c r="G41" s="8"/>
      <c r="H41" s="8"/>
      <c r="I41" s="6">
        <f t="shared" ca="1" si="0"/>
        <v>0</v>
      </c>
      <c r="J41" s="9" t="s">
        <v>112</v>
      </c>
      <c r="K41" s="6">
        <f t="shared" si="1"/>
        <v>0</v>
      </c>
      <c r="L41" s="9" t="s">
        <v>112</v>
      </c>
      <c r="O41" s="6">
        <f t="shared" si="2"/>
        <v>0</v>
      </c>
    </row>
    <row r="42" spans="1:15" ht="12" customHeight="1" x14ac:dyDescent="0.25">
      <c r="A42" s="11">
        <v>14</v>
      </c>
      <c r="B42" s="11">
        <v>5</v>
      </c>
      <c r="C42" s="11">
        <v>4</v>
      </c>
      <c r="D42" s="12" t="s">
        <v>138</v>
      </c>
      <c r="E42" s="7" t="s">
        <v>25</v>
      </c>
      <c r="F42" s="7"/>
      <c r="G42" s="8"/>
      <c r="H42" s="8"/>
      <c r="I42" s="6">
        <f t="shared" si="0"/>
        <v>0</v>
      </c>
      <c r="J42" s="9" t="s">
        <v>36</v>
      </c>
      <c r="K42" s="6">
        <f t="shared" si="1"/>
        <v>0</v>
      </c>
      <c r="L42" s="9" t="s">
        <v>74</v>
      </c>
      <c r="O42" s="6">
        <f t="shared" si="2"/>
        <v>0</v>
      </c>
    </row>
    <row r="43" spans="1:15" ht="12" customHeight="1" x14ac:dyDescent="0.25">
      <c r="A43" s="4">
        <v>8</v>
      </c>
      <c r="B43" s="4">
        <v>5</v>
      </c>
      <c r="C43" s="4">
        <v>4</v>
      </c>
      <c r="D43" s="5" t="s">
        <v>138</v>
      </c>
      <c r="E43" s="7" t="s">
        <v>25</v>
      </c>
      <c r="F43" s="7"/>
      <c r="G43" s="8"/>
      <c r="H43" s="8"/>
      <c r="I43" s="6">
        <f t="shared" si="0"/>
        <v>0</v>
      </c>
      <c r="J43" s="9" t="s">
        <v>32</v>
      </c>
      <c r="K43" s="6">
        <f t="shared" si="1"/>
        <v>0</v>
      </c>
      <c r="L43" s="9" t="s">
        <v>26</v>
      </c>
      <c r="O43" s="6">
        <f t="shared" si="2"/>
        <v>0</v>
      </c>
    </row>
    <row r="44" spans="1:15" ht="12" customHeight="1" x14ac:dyDescent="0.25">
      <c r="A44" s="11">
        <v>3</v>
      </c>
      <c r="B44" s="11">
        <v>5</v>
      </c>
      <c r="C44" s="11">
        <v>4</v>
      </c>
      <c r="D44" s="12" t="s">
        <v>138</v>
      </c>
      <c r="E44" s="7" t="s">
        <v>32</v>
      </c>
      <c r="F44" s="7" t="str">
        <f ca="1">IFERROR(__xludf.DUMMYFUNCTION("split(H48,"","")"),"#VALUE!")</f>
        <v>#VALUE!</v>
      </c>
      <c r="G44" s="8"/>
      <c r="H44" s="8"/>
      <c r="I44" s="6">
        <f t="shared" ca="1" si="0"/>
        <v>0</v>
      </c>
      <c r="J44" s="9" t="s">
        <v>31</v>
      </c>
      <c r="K44" s="6">
        <f t="shared" si="1"/>
        <v>0</v>
      </c>
      <c r="L44" s="9" t="s">
        <v>31</v>
      </c>
      <c r="O44" s="6">
        <f t="shared" si="2"/>
        <v>0</v>
      </c>
    </row>
    <row r="45" spans="1:15" ht="12" customHeight="1" x14ac:dyDescent="0.25">
      <c r="A45" s="11">
        <v>8</v>
      </c>
      <c r="B45" s="11">
        <v>5</v>
      </c>
      <c r="C45" s="11">
        <v>4</v>
      </c>
      <c r="D45" s="12" t="s">
        <v>138</v>
      </c>
      <c r="E45" s="7" t="s">
        <v>25</v>
      </c>
      <c r="F45" s="7"/>
      <c r="G45" s="8"/>
      <c r="H45" s="8"/>
      <c r="I45" s="6">
        <f t="shared" si="0"/>
        <v>0</v>
      </c>
      <c r="J45" s="9" t="s">
        <v>31</v>
      </c>
      <c r="K45" s="6">
        <f t="shared" si="1"/>
        <v>0</v>
      </c>
      <c r="L45" s="9" t="s">
        <v>32</v>
      </c>
      <c r="O45" s="6">
        <f t="shared" si="2"/>
        <v>0</v>
      </c>
    </row>
    <row r="46" spans="1:15" ht="12" customHeight="1" x14ac:dyDescent="0.25">
      <c r="A46" s="4">
        <v>3</v>
      </c>
      <c r="B46" s="4">
        <v>5</v>
      </c>
      <c r="C46" s="4">
        <v>4</v>
      </c>
      <c r="D46" s="5" t="s">
        <v>138</v>
      </c>
      <c r="E46" s="7" t="s">
        <v>112</v>
      </c>
      <c r="F46" s="7" t="str">
        <f ca="1">IFERROR(__xludf.DUMMYFUNCTION("split(H50,"","")"),"#VALUE!")</f>
        <v>#VALUE!</v>
      </c>
      <c r="G46" s="8"/>
      <c r="H46" s="8"/>
      <c r="I46" s="6">
        <f t="shared" ca="1" si="0"/>
        <v>0</v>
      </c>
      <c r="J46" s="9" t="s">
        <v>112</v>
      </c>
      <c r="K46" s="6">
        <f t="shared" si="1"/>
        <v>0</v>
      </c>
      <c r="L46" s="9" t="s">
        <v>26</v>
      </c>
      <c r="O46" s="6">
        <f t="shared" si="2"/>
        <v>0</v>
      </c>
    </row>
    <row r="47" spans="1:15" ht="12" customHeight="1" x14ac:dyDescent="0.25">
      <c r="A47" s="4">
        <v>14</v>
      </c>
      <c r="B47" s="4">
        <v>5</v>
      </c>
      <c r="C47" s="4">
        <v>4</v>
      </c>
      <c r="D47" s="5" t="s">
        <v>138</v>
      </c>
      <c r="E47" s="7" t="s">
        <v>74</v>
      </c>
      <c r="F47" s="7" t="str">
        <f ca="1">IFERROR(__xludf.DUMMYFUNCTION("split(H51,"","")"),"#VALUE!")</f>
        <v>#VALUE!</v>
      </c>
      <c r="G47" s="8"/>
      <c r="H47" s="8"/>
      <c r="I47" s="6">
        <f t="shared" ca="1" si="0"/>
        <v>0</v>
      </c>
      <c r="J47" s="9" t="s">
        <v>113</v>
      </c>
      <c r="K47" s="6">
        <f t="shared" si="1"/>
        <v>0</v>
      </c>
      <c r="L47" s="9" t="s">
        <v>112</v>
      </c>
      <c r="O47" s="6">
        <f t="shared" si="2"/>
        <v>0</v>
      </c>
    </row>
    <row r="48" spans="1:15" ht="12" customHeight="1" x14ac:dyDescent="0.25">
      <c r="A48" s="4">
        <v>8</v>
      </c>
      <c r="B48" s="4">
        <v>5</v>
      </c>
      <c r="C48" s="4">
        <v>4</v>
      </c>
      <c r="D48" s="5" t="s">
        <v>138</v>
      </c>
      <c r="E48" s="7" t="s">
        <v>201</v>
      </c>
      <c r="F48" s="7" t="str">
        <f ca="1">IFERROR(__xludf.DUMMYFUNCTION("split(H52,"","")"),"#VALUE!")</f>
        <v>#VALUE!</v>
      </c>
      <c r="G48" s="8"/>
      <c r="H48" s="8"/>
      <c r="I48" s="6">
        <f t="shared" ca="1" si="0"/>
        <v>0</v>
      </c>
      <c r="J48" s="9" t="s">
        <v>54</v>
      </c>
      <c r="K48" s="6">
        <f t="shared" si="1"/>
        <v>0</v>
      </c>
      <c r="L48" s="9" t="s">
        <v>112</v>
      </c>
      <c r="O48" s="6">
        <f t="shared" si="2"/>
        <v>0</v>
      </c>
    </row>
    <row r="49" spans="1:15" ht="12" customHeight="1" x14ac:dyDescent="0.25">
      <c r="A49" s="11">
        <v>3</v>
      </c>
      <c r="B49" s="11">
        <v>5</v>
      </c>
      <c r="C49" s="11">
        <v>4</v>
      </c>
      <c r="D49" s="12" t="s">
        <v>138</v>
      </c>
      <c r="E49" s="7" t="s">
        <v>25</v>
      </c>
      <c r="F49" s="7"/>
      <c r="G49" s="8"/>
      <c r="H49" s="8"/>
      <c r="I49" s="6">
        <f t="shared" si="0"/>
        <v>0</v>
      </c>
      <c r="J49" s="9" t="s">
        <v>73</v>
      </c>
      <c r="K49" s="6">
        <f t="shared" si="1"/>
        <v>0</v>
      </c>
      <c r="L49" s="9" t="s">
        <v>26</v>
      </c>
      <c r="O49" s="6">
        <f t="shared" si="2"/>
        <v>0</v>
      </c>
    </row>
    <row r="50" spans="1:15" ht="12" customHeight="1" x14ac:dyDescent="0.25">
      <c r="A50" s="4">
        <v>3</v>
      </c>
      <c r="B50" s="4">
        <v>5</v>
      </c>
      <c r="C50" s="4">
        <v>4</v>
      </c>
      <c r="D50" s="5" t="s">
        <v>138</v>
      </c>
      <c r="E50" s="7" t="s">
        <v>25</v>
      </c>
      <c r="F50" s="7"/>
      <c r="G50" s="8"/>
      <c r="H50" s="8"/>
      <c r="I50" s="6">
        <f t="shared" si="0"/>
        <v>0</v>
      </c>
      <c r="J50" s="9" t="s">
        <v>31</v>
      </c>
      <c r="K50" s="6">
        <f t="shared" si="1"/>
        <v>0</v>
      </c>
      <c r="L50" s="9" t="s">
        <v>26</v>
      </c>
      <c r="O50" s="6">
        <f t="shared" si="2"/>
        <v>0</v>
      </c>
    </row>
    <row r="51" spans="1:15" ht="12" customHeight="1" x14ac:dyDescent="0.25">
      <c r="A51" s="4">
        <v>16</v>
      </c>
      <c r="B51" s="4">
        <v>5</v>
      </c>
      <c r="C51" s="4">
        <v>4</v>
      </c>
      <c r="D51" s="5" t="s">
        <v>138</v>
      </c>
      <c r="E51" s="7" t="s">
        <v>32</v>
      </c>
      <c r="F51" s="7" t="str">
        <f ca="1">IFERROR(__xludf.DUMMYFUNCTION("split(H55,"","")"),"#VALUE!")</f>
        <v>#VALUE!</v>
      </c>
      <c r="G51" s="8"/>
      <c r="H51" s="8"/>
      <c r="I51" s="6">
        <f t="shared" ca="1" si="0"/>
        <v>0</v>
      </c>
      <c r="J51" s="9" t="s">
        <v>32</v>
      </c>
      <c r="K51" s="6">
        <f t="shared" si="1"/>
        <v>0</v>
      </c>
      <c r="L51" s="9" t="s">
        <v>53</v>
      </c>
      <c r="O51" s="6">
        <f t="shared" si="2"/>
        <v>0</v>
      </c>
    </row>
    <row r="52" spans="1:15" ht="12" customHeight="1" x14ac:dyDescent="0.25">
      <c r="A52" s="11">
        <v>16</v>
      </c>
      <c r="B52" s="11">
        <v>5</v>
      </c>
      <c r="C52" s="11">
        <v>4</v>
      </c>
      <c r="D52" s="12" t="s">
        <v>138</v>
      </c>
      <c r="E52" s="7" t="s">
        <v>53</v>
      </c>
      <c r="F52" s="7" t="str">
        <f ca="1">IFERROR(__xludf.DUMMYFUNCTION("split(H56,"","")"),"#VALUE!")</f>
        <v>#VALUE!</v>
      </c>
      <c r="G52" s="8"/>
      <c r="H52" s="8"/>
      <c r="I52" s="6">
        <f t="shared" ca="1" si="0"/>
        <v>0</v>
      </c>
      <c r="J52" s="9" t="s">
        <v>53</v>
      </c>
      <c r="K52" s="6">
        <f t="shared" si="1"/>
        <v>0</v>
      </c>
      <c r="L52" s="9" t="s">
        <v>53</v>
      </c>
      <c r="O52" s="6">
        <f t="shared" si="2"/>
        <v>0</v>
      </c>
    </row>
    <row r="53" spans="1:15" ht="12" customHeight="1" x14ac:dyDescent="0.25">
      <c r="A53" s="4">
        <v>12</v>
      </c>
      <c r="B53" s="4">
        <v>12</v>
      </c>
      <c r="C53" s="4">
        <v>15</v>
      </c>
      <c r="D53" s="5" t="s">
        <v>138</v>
      </c>
      <c r="E53" s="7" t="s">
        <v>25</v>
      </c>
      <c r="F53" s="7"/>
      <c r="G53" s="8"/>
      <c r="H53" s="8"/>
      <c r="I53" s="6">
        <f t="shared" si="0"/>
        <v>0</v>
      </c>
      <c r="J53" s="9" t="s">
        <v>53</v>
      </c>
      <c r="K53" s="6">
        <f t="shared" si="1"/>
        <v>0</v>
      </c>
      <c r="L53" s="9" t="s">
        <v>218</v>
      </c>
      <c r="O53" s="6">
        <f t="shared" si="2"/>
        <v>0</v>
      </c>
    </row>
    <row r="54" spans="1:15" ht="12" customHeight="1" x14ac:dyDescent="0.25">
      <c r="A54" s="11">
        <v>12</v>
      </c>
      <c r="B54" s="11">
        <v>15</v>
      </c>
      <c r="C54" s="11">
        <v>10</v>
      </c>
      <c r="D54" s="12" t="s">
        <v>222</v>
      </c>
      <c r="E54" s="7" t="s">
        <v>25</v>
      </c>
      <c r="F54" s="7"/>
      <c r="G54" s="8"/>
      <c r="H54" s="8"/>
      <c r="I54" s="6">
        <f t="shared" si="0"/>
        <v>0</v>
      </c>
      <c r="J54" s="9" t="s">
        <v>53</v>
      </c>
      <c r="K54" s="6">
        <f t="shared" si="1"/>
        <v>0</v>
      </c>
      <c r="L54" s="9" t="s">
        <v>218</v>
      </c>
      <c r="O54" s="6">
        <f t="shared" si="2"/>
        <v>0</v>
      </c>
    </row>
    <row r="55" spans="1:15" ht="12" customHeight="1" x14ac:dyDescent="0.25">
      <c r="A55" s="4">
        <v>13</v>
      </c>
      <c r="B55" s="4">
        <v>6</v>
      </c>
      <c r="C55" s="4">
        <v>4</v>
      </c>
      <c r="D55" s="5" t="s">
        <v>222</v>
      </c>
      <c r="E55" s="7" t="s">
        <v>25</v>
      </c>
      <c r="F55" s="7"/>
      <c r="G55" s="8"/>
      <c r="H55" s="8"/>
      <c r="I55" s="6">
        <f t="shared" si="0"/>
        <v>0</v>
      </c>
      <c r="J55" s="9" t="s">
        <v>36</v>
      </c>
      <c r="K55" s="6">
        <f t="shared" si="1"/>
        <v>0</v>
      </c>
      <c r="L55" s="9" t="s">
        <v>73</v>
      </c>
      <c r="O55" s="6">
        <f t="shared" si="2"/>
        <v>0</v>
      </c>
    </row>
    <row r="56" spans="1:15" ht="12" customHeight="1" x14ac:dyDescent="0.25">
      <c r="A56" s="4">
        <v>7</v>
      </c>
      <c r="B56" s="4">
        <v>6</v>
      </c>
      <c r="C56" s="4">
        <v>4</v>
      </c>
      <c r="D56" s="5" t="s">
        <v>222</v>
      </c>
      <c r="E56" s="7" t="s">
        <v>25</v>
      </c>
      <c r="F56" s="7"/>
      <c r="G56" s="8"/>
      <c r="H56" s="8"/>
      <c r="I56" s="6">
        <f t="shared" si="0"/>
        <v>0</v>
      </c>
      <c r="J56" s="9" t="s">
        <v>31</v>
      </c>
      <c r="K56" s="6">
        <f t="shared" si="1"/>
        <v>0</v>
      </c>
      <c r="L56" s="9" t="s">
        <v>32</v>
      </c>
      <c r="O56" s="6">
        <f t="shared" si="2"/>
        <v>0</v>
      </c>
    </row>
    <row r="57" spans="1:15" ht="12" customHeight="1" x14ac:dyDescent="0.25">
      <c r="A57" s="11">
        <v>7</v>
      </c>
      <c r="B57" s="11">
        <v>6</v>
      </c>
      <c r="C57" s="11">
        <v>4</v>
      </c>
      <c r="D57" s="12" t="s">
        <v>222</v>
      </c>
      <c r="E57" s="7" t="s">
        <v>104</v>
      </c>
      <c r="F57" s="7" t="str">
        <f ca="1">IFERROR(__xludf.DUMMYFUNCTION("split(H61,"","")"),"#VALUE!")</f>
        <v>#VALUE!</v>
      </c>
      <c r="G57" s="8"/>
      <c r="H57" s="8"/>
      <c r="I57" s="6">
        <f t="shared" ca="1" si="0"/>
        <v>0</v>
      </c>
      <c r="J57" s="9" t="s">
        <v>59</v>
      </c>
      <c r="K57" s="6">
        <f t="shared" si="1"/>
        <v>0</v>
      </c>
      <c r="L57" s="9" t="s">
        <v>73</v>
      </c>
      <c r="O57" s="6">
        <f t="shared" si="2"/>
        <v>0</v>
      </c>
    </row>
    <row r="58" spans="1:15" ht="12" customHeight="1" x14ac:dyDescent="0.25">
      <c r="A58" s="4">
        <v>9</v>
      </c>
      <c r="B58" s="4">
        <v>6</v>
      </c>
      <c r="C58" s="4">
        <v>4</v>
      </c>
      <c r="D58" s="5" t="s">
        <v>222</v>
      </c>
      <c r="E58" s="7" t="s">
        <v>25</v>
      </c>
      <c r="F58" s="7"/>
      <c r="G58" s="8"/>
      <c r="H58" s="8"/>
      <c r="I58" s="6">
        <f t="shared" si="0"/>
        <v>0</v>
      </c>
      <c r="J58" s="9" t="s">
        <v>59</v>
      </c>
      <c r="K58" s="6">
        <f t="shared" si="1"/>
        <v>0</v>
      </c>
      <c r="L58" s="9" t="s">
        <v>113</v>
      </c>
      <c r="O58" s="6">
        <f t="shared" si="2"/>
        <v>0</v>
      </c>
    </row>
    <row r="59" spans="1:15" ht="12" customHeight="1" x14ac:dyDescent="0.25">
      <c r="A59" s="4">
        <v>12</v>
      </c>
      <c r="B59" s="4">
        <v>15</v>
      </c>
      <c r="C59" s="4">
        <v>10</v>
      </c>
      <c r="D59" s="5" t="s">
        <v>222</v>
      </c>
      <c r="E59" s="7" t="s">
        <v>25</v>
      </c>
      <c r="F59" s="7"/>
      <c r="G59" s="8"/>
      <c r="H59" s="8"/>
      <c r="I59" s="6">
        <f t="shared" si="0"/>
        <v>0</v>
      </c>
      <c r="J59" s="9" t="s">
        <v>36</v>
      </c>
      <c r="K59" s="6">
        <f t="shared" si="1"/>
        <v>0</v>
      </c>
      <c r="L59" s="9" t="s">
        <v>54</v>
      </c>
      <c r="O59" s="6">
        <f t="shared" si="2"/>
        <v>0</v>
      </c>
    </row>
    <row r="60" spans="1:15" ht="12" customHeight="1" x14ac:dyDescent="0.25">
      <c r="A60" s="11">
        <v>9</v>
      </c>
      <c r="B60" s="11">
        <v>6</v>
      </c>
      <c r="C60" s="11">
        <v>4</v>
      </c>
      <c r="D60" s="12" t="s">
        <v>222</v>
      </c>
      <c r="E60" s="7" t="s">
        <v>25</v>
      </c>
      <c r="F60" s="7"/>
      <c r="G60" s="8"/>
      <c r="H60" s="8"/>
      <c r="I60" s="6">
        <f t="shared" si="0"/>
        <v>0</v>
      </c>
      <c r="J60" s="9" t="s">
        <v>59</v>
      </c>
      <c r="K60" s="6">
        <f t="shared" si="1"/>
        <v>0</v>
      </c>
      <c r="L60" s="9" t="s">
        <v>54</v>
      </c>
      <c r="O60" s="6">
        <f t="shared" si="2"/>
        <v>0</v>
      </c>
    </row>
    <row r="61" spans="1:15" ht="12" customHeight="1" x14ac:dyDescent="0.25">
      <c r="A61" s="4">
        <v>10</v>
      </c>
      <c r="B61" s="4">
        <v>6</v>
      </c>
      <c r="C61" s="4">
        <v>4</v>
      </c>
      <c r="D61" s="5" t="s">
        <v>222</v>
      </c>
      <c r="E61" s="7" t="s">
        <v>63</v>
      </c>
      <c r="F61" s="7" t="str">
        <f ca="1">IFERROR(__xludf.DUMMYFUNCTION("split(H65,"","")"),"#VALUE!")</f>
        <v>#VALUE!</v>
      </c>
      <c r="G61" s="8"/>
      <c r="H61" s="8"/>
      <c r="I61" s="6">
        <f t="shared" ca="1" si="0"/>
        <v>0</v>
      </c>
      <c r="J61" s="9" t="s">
        <v>31</v>
      </c>
      <c r="K61" s="6">
        <f t="shared" si="1"/>
        <v>0</v>
      </c>
      <c r="L61" s="9" t="s">
        <v>45</v>
      </c>
      <c r="O61" s="6">
        <f t="shared" si="2"/>
        <v>0</v>
      </c>
    </row>
    <row r="62" spans="1:15" ht="12" customHeight="1" x14ac:dyDescent="0.25">
      <c r="A62" s="4">
        <v>15</v>
      </c>
      <c r="B62" s="4">
        <v>6</v>
      </c>
      <c r="C62" s="4">
        <v>4</v>
      </c>
      <c r="D62" s="5" t="s">
        <v>222</v>
      </c>
      <c r="E62" s="7" t="s">
        <v>53</v>
      </c>
      <c r="F62" s="7" t="str">
        <f ca="1">IFERROR(__xludf.DUMMYFUNCTION("split(H66,"","")"),"#VALUE!")</f>
        <v>#VALUE!</v>
      </c>
      <c r="G62" s="8"/>
      <c r="H62" s="8"/>
      <c r="I62" s="6">
        <f t="shared" ca="1" si="0"/>
        <v>0</v>
      </c>
      <c r="J62" s="9" t="s">
        <v>36</v>
      </c>
      <c r="K62" s="6">
        <f t="shared" si="1"/>
        <v>0</v>
      </c>
      <c r="L62" s="9" t="s">
        <v>113</v>
      </c>
      <c r="O62" s="6">
        <f t="shared" si="2"/>
        <v>0</v>
      </c>
    </row>
    <row r="63" spans="1:15" ht="12" customHeight="1" x14ac:dyDescent="0.25">
      <c r="A63" s="11">
        <v>5</v>
      </c>
      <c r="B63" s="11">
        <v>6</v>
      </c>
      <c r="C63" s="11">
        <v>4</v>
      </c>
      <c r="D63" s="12" t="s">
        <v>222</v>
      </c>
      <c r="E63" s="7" t="s">
        <v>25</v>
      </c>
      <c r="F63" s="7"/>
      <c r="G63" s="8"/>
      <c r="H63" s="8"/>
      <c r="I63" s="6">
        <f t="shared" si="0"/>
        <v>0</v>
      </c>
      <c r="J63" s="9" t="s">
        <v>64</v>
      </c>
      <c r="K63" s="6">
        <f t="shared" si="1"/>
        <v>0</v>
      </c>
      <c r="L63" s="9" t="s">
        <v>64</v>
      </c>
      <c r="O63" s="6">
        <f t="shared" si="2"/>
        <v>0</v>
      </c>
    </row>
    <row r="64" spans="1:15" ht="12" customHeight="1" x14ac:dyDescent="0.25">
      <c r="A64" s="4">
        <v>6</v>
      </c>
      <c r="B64" s="4">
        <v>6</v>
      </c>
      <c r="C64" s="4">
        <v>4</v>
      </c>
      <c r="D64" s="5" t="s">
        <v>222</v>
      </c>
      <c r="E64" s="7" t="s">
        <v>253</v>
      </c>
      <c r="F64" s="7" t="str">
        <f ca="1">IFERROR(__xludf.DUMMYFUNCTION("split(H68,"","")"),"#VALUE!")</f>
        <v>#VALUE!</v>
      </c>
      <c r="G64" s="8"/>
      <c r="H64" s="8"/>
      <c r="I64" s="6">
        <f t="shared" ca="1" si="0"/>
        <v>0</v>
      </c>
      <c r="J64" s="9" t="s">
        <v>74</v>
      </c>
      <c r="K64" s="6">
        <f t="shared" si="1"/>
        <v>0</v>
      </c>
      <c r="L64" s="9" t="s">
        <v>74</v>
      </c>
      <c r="O64" s="6">
        <f t="shared" si="2"/>
        <v>0</v>
      </c>
    </row>
    <row r="65" spans="1:15" ht="12" customHeight="1" x14ac:dyDescent="0.25">
      <c r="A65" s="11">
        <v>15</v>
      </c>
      <c r="B65" s="11">
        <v>6</v>
      </c>
      <c r="C65" s="11">
        <v>4</v>
      </c>
      <c r="D65" s="12" t="s">
        <v>222</v>
      </c>
      <c r="E65" s="7" t="s">
        <v>113</v>
      </c>
      <c r="F65" s="7" t="str">
        <f ca="1">IFERROR(__xludf.DUMMYFUNCTION("split(H69,"","")"),"#VALUE!")</f>
        <v>#VALUE!</v>
      </c>
      <c r="G65" s="8"/>
      <c r="H65" s="8"/>
      <c r="I65" s="6">
        <f t="shared" ca="1" si="0"/>
        <v>0</v>
      </c>
      <c r="J65" s="9" t="s">
        <v>113</v>
      </c>
      <c r="K65" s="6">
        <f t="shared" si="1"/>
        <v>0</v>
      </c>
      <c r="L65" s="9" t="s">
        <v>159</v>
      </c>
      <c r="O65" s="6">
        <f t="shared" si="2"/>
        <v>0</v>
      </c>
    </row>
    <row r="66" spans="1:15" ht="12" customHeight="1" x14ac:dyDescent="0.25">
      <c r="A66" s="4">
        <v>12</v>
      </c>
      <c r="B66" s="4">
        <v>18</v>
      </c>
      <c r="C66" s="4">
        <v>12</v>
      </c>
      <c r="D66" s="5" t="s">
        <v>222</v>
      </c>
      <c r="E66" s="7" t="s">
        <v>25</v>
      </c>
      <c r="F66" s="7"/>
      <c r="G66" s="8"/>
      <c r="H66" s="8"/>
      <c r="I66" s="6">
        <f t="shared" si="0"/>
        <v>0</v>
      </c>
      <c r="J66" s="9" t="s">
        <v>53</v>
      </c>
      <c r="K66" s="6">
        <f t="shared" si="1"/>
        <v>0</v>
      </c>
      <c r="L66" s="9" t="s">
        <v>218</v>
      </c>
      <c r="O66" s="6">
        <f t="shared" si="2"/>
        <v>0</v>
      </c>
    </row>
    <row r="67" spans="1:15" ht="12" customHeight="1" x14ac:dyDescent="0.25">
      <c r="A67" s="11">
        <v>6</v>
      </c>
      <c r="B67" s="11">
        <v>6</v>
      </c>
      <c r="C67" s="11">
        <v>4</v>
      </c>
      <c r="D67" s="12" t="s">
        <v>222</v>
      </c>
      <c r="E67" s="7" t="s">
        <v>104</v>
      </c>
      <c r="F67" s="7" t="str">
        <f ca="1">IFERROR(__xludf.DUMMYFUNCTION("split(H71,"","")"),"#VALUE!")</f>
        <v>#VALUE!</v>
      </c>
      <c r="G67" s="8"/>
      <c r="H67" s="8"/>
      <c r="I67" s="6">
        <f t="shared" ca="1" si="0"/>
        <v>0</v>
      </c>
      <c r="J67" s="9" t="s">
        <v>36</v>
      </c>
      <c r="K67" s="6">
        <f t="shared" si="1"/>
        <v>0</v>
      </c>
      <c r="L67" s="9" t="s">
        <v>113</v>
      </c>
      <c r="O67" s="6">
        <f t="shared" si="2"/>
        <v>0</v>
      </c>
    </row>
    <row r="68" spans="1:15" ht="12" customHeight="1" x14ac:dyDescent="0.25">
      <c r="A68" s="4">
        <v>15</v>
      </c>
      <c r="B68" s="4">
        <v>6</v>
      </c>
      <c r="C68" s="4">
        <v>4</v>
      </c>
      <c r="D68" s="5" t="s">
        <v>222</v>
      </c>
      <c r="E68" s="7" t="s">
        <v>53</v>
      </c>
      <c r="F68" s="7" t="str">
        <f ca="1">IFERROR(__xludf.DUMMYFUNCTION("split(H72,"","")"),"#VALUE!")</f>
        <v>#VALUE!</v>
      </c>
      <c r="G68" s="8"/>
      <c r="H68" s="8"/>
      <c r="I68" s="6">
        <f t="shared" ca="1" si="0"/>
        <v>0</v>
      </c>
      <c r="J68" s="9" t="s">
        <v>36</v>
      </c>
      <c r="K68" s="6">
        <f t="shared" si="1"/>
        <v>0</v>
      </c>
      <c r="L68" s="9" t="s">
        <v>74</v>
      </c>
      <c r="O68" s="6">
        <f t="shared" si="2"/>
        <v>0</v>
      </c>
    </row>
    <row r="69" spans="1:15" ht="12" customHeight="1" x14ac:dyDescent="0.25">
      <c r="A69" s="4">
        <v>5</v>
      </c>
      <c r="B69" s="4">
        <v>6</v>
      </c>
      <c r="C69" s="4">
        <v>4</v>
      </c>
      <c r="D69" s="5" t="s">
        <v>222</v>
      </c>
      <c r="E69" s="7" t="s">
        <v>45</v>
      </c>
      <c r="F69" s="7" t="str">
        <f ca="1">IFERROR(__xludf.DUMMYFUNCTION("split(H73,"","")"),"#VALUE!")</f>
        <v>#VALUE!</v>
      </c>
      <c r="G69" s="8"/>
      <c r="H69" s="8"/>
      <c r="I69" s="6">
        <f t="shared" ca="1" si="0"/>
        <v>0</v>
      </c>
      <c r="J69" s="9" t="s">
        <v>53</v>
      </c>
      <c r="K69" s="6">
        <f t="shared" si="1"/>
        <v>0</v>
      </c>
      <c r="L69" s="9" t="s">
        <v>64</v>
      </c>
      <c r="O69" s="6">
        <f t="shared" si="2"/>
        <v>0</v>
      </c>
    </row>
    <row r="70" spans="1:15" ht="12" customHeight="1" x14ac:dyDescent="0.25">
      <c r="A70" s="4">
        <v>13</v>
      </c>
      <c r="B70" s="4">
        <v>6</v>
      </c>
      <c r="C70" s="4">
        <v>4</v>
      </c>
      <c r="D70" s="5" t="s">
        <v>222</v>
      </c>
      <c r="E70" s="7" t="s">
        <v>25</v>
      </c>
      <c r="F70" s="7"/>
      <c r="G70" s="8"/>
      <c r="H70" s="8"/>
      <c r="I70" s="6">
        <f t="shared" si="0"/>
        <v>0</v>
      </c>
      <c r="J70" s="9" t="s">
        <v>36</v>
      </c>
      <c r="K70" s="6">
        <f t="shared" si="1"/>
        <v>0</v>
      </c>
      <c r="L70" s="9" t="s">
        <v>104</v>
      </c>
      <c r="O70" s="6">
        <f t="shared" si="2"/>
        <v>0</v>
      </c>
    </row>
    <row r="71" spans="1:15" ht="12" customHeight="1" x14ac:dyDescent="0.25">
      <c r="A71" s="11">
        <v>10</v>
      </c>
      <c r="B71" s="11">
        <v>6</v>
      </c>
      <c r="C71" s="11">
        <v>4</v>
      </c>
      <c r="D71" s="12" t="s">
        <v>222</v>
      </c>
      <c r="E71" s="7" t="s">
        <v>25</v>
      </c>
      <c r="F71" s="7" t="str">
        <f ca="1">IFERROR(__xludf.DUMMYFUNCTION("split(H75,"","")"),"#VALUE!")</f>
        <v>#VALUE!</v>
      </c>
      <c r="G71" s="8"/>
      <c r="H71" s="8"/>
      <c r="I71" s="6">
        <f t="shared" ca="1" si="0"/>
        <v>0</v>
      </c>
      <c r="J71" s="9" t="s">
        <v>31</v>
      </c>
      <c r="K71" s="6">
        <f t="shared" si="1"/>
        <v>0</v>
      </c>
      <c r="L71" s="9" t="s">
        <v>45</v>
      </c>
      <c r="O71" s="6">
        <f t="shared" si="2"/>
        <v>0</v>
      </c>
    </row>
    <row r="72" spans="1:15" ht="12" customHeight="1" x14ac:dyDescent="0.25">
      <c r="A72" s="11">
        <v>15</v>
      </c>
      <c r="B72" s="11">
        <v>6</v>
      </c>
      <c r="C72" s="11">
        <v>4</v>
      </c>
      <c r="D72" s="12" t="s">
        <v>222</v>
      </c>
      <c r="E72" s="7" t="s">
        <v>112</v>
      </c>
      <c r="F72" s="7" t="str">
        <f ca="1">IFERROR(__xludf.DUMMYFUNCTION("split(H76,"","")"),"#VALUE!")</f>
        <v>#VALUE!</v>
      </c>
      <c r="G72" s="8"/>
      <c r="H72" s="8"/>
      <c r="I72" s="6">
        <f t="shared" ca="1" si="0"/>
        <v>0</v>
      </c>
      <c r="J72" s="9" t="s">
        <v>112</v>
      </c>
      <c r="K72" s="6">
        <f t="shared" si="1"/>
        <v>0</v>
      </c>
      <c r="L72" s="9" t="s">
        <v>159</v>
      </c>
      <c r="O72" s="6">
        <f t="shared" si="2"/>
        <v>0</v>
      </c>
    </row>
    <row r="73" spans="1:15" ht="12" customHeight="1" x14ac:dyDescent="0.25">
      <c r="A73" s="11">
        <v>13</v>
      </c>
      <c r="B73" s="11">
        <v>6</v>
      </c>
      <c r="C73" s="11">
        <v>4</v>
      </c>
      <c r="D73" s="12" t="s">
        <v>222</v>
      </c>
      <c r="E73" s="7" t="s">
        <v>53</v>
      </c>
      <c r="F73" s="7" t="str">
        <f ca="1">IFERROR(__xludf.DUMMYFUNCTION("split(H77,"","")"),"#VALUE!")</f>
        <v>#VALUE!</v>
      </c>
      <c r="G73" s="8"/>
      <c r="H73" s="8"/>
      <c r="I73" s="6">
        <f t="shared" ca="1" si="0"/>
        <v>0</v>
      </c>
      <c r="J73" s="9" t="s">
        <v>53</v>
      </c>
      <c r="K73" s="6">
        <f t="shared" si="1"/>
        <v>0</v>
      </c>
      <c r="L73" s="9" t="s">
        <v>104</v>
      </c>
      <c r="O73" s="6">
        <f t="shared" si="2"/>
        <v>0</v>
      </c>
    </row>
    <row r="74" spans="1:15" ht="12" customHeight="1" x14ac:dyDescent="0.25">
      <c r="A74" s="4">
        <v>10</v>
      </c>
      <c r="B74" s="4">
        <v>6</v>
      </c>
      <c r="C74" s="4">
        <v>4</v>
      </c>
      <c r="D74" s="5" t="s">
        <v>222</v>
      </c>
      <c r="E74" s="7" t="s">
        <v>25</v>
      </c>
      <c r="F74" s="7"/>
      <c r="G74" s="8"/>
      <c r="H74" s="8"/>
      <c r="I74" s="6">
        <f t="shared" si="0"/>
        <v>0</v>
      </c>
      <c r="J74" s="9" t="s">
        <v>36</v>
      </c>
      <c r="K74" s="6">
        <f t="shared" si="1"/>
        <v>0</v>
      </c>
      <c r="L74" s="9" t="s">
        <v>45</v>
      </c>
      <c r="O74" s="6">
        <f t="shared" si="2"/>
        <v>0</v>
      </c>
    </row>
    <row r="75" spans="1:15" ht="12" customHeight="1" x14ac:dyDescent="0.25">
      <c r="A75" s="4">
        <v>9</v>
      </c>
      <c r="B75" s="4">
        <v>6</v>
      </c>
      <c r="C75" s="4">
        <v>4</v>
      </c>
      <c r="D75" s="5" t="s">
        <v>222</v>
      </c>
      <c r="E75" s="7" t="s">
        <v>25</v>
      </c>
      <c r="F75" s="7"/>
      <c r="G75" s="8"/>
      <c r="H75" s="8"/>
      <c r="I75" s="6">
        <f t="shared" si="0"/>
        <v>0</v>
      </c>
      <c r="J75" s="9" t="s">
        <v>36</v>
      </c>
      <c r="K75" s="6">
        <f t="shared" si="1"/>
        <v>0</v>
      </c>
      <c r="L75" s="9" t="s">
        <v>64</v>
      </c>
      <c r="O75" s="6">
        <f t="shared" si="2"/>
        <v>0</v>
      </c>
    </row>
    <row r="76" spans="1:15" ht="12" customHeight="1" x14ac:dyDescent="0.25">
      <c r="A76" s="4">
        <v>14</v>
      </c>
      <c r="B76" s="4">
        <v>6</v>
      </c>
      <c r="C76" s="4">
        <v>4</v>
      </c>
      <c r="D76" s="5" t="s">
        <v>222</v>
      </c>
      <c r="E76" s="7" t="s">
        <v>112</v>
      </c>
      <c r="F76" s="7" t="str">
        <f ca="1">IFERROR(__xludf.DUMMYFUNCTION("split(H80,"","")"),"#VALUE!")</f>
        <v>#VALUE!</v>
      </c>
      <c r="G76" s="8"/>
      <c r="H76" s="8"/>
      <c r="I76" s="6">
        <f t="shared" ca="1" si="0"/>
        <v>0</v>
      </c>
      <c r="J76" s="9" t="s">
        <v>36</v>
      </c>
      <c r="K76" s="6">
        <f t="shared" si="1"/>
        <v>0</v>
      </c>
      <c r="L76" s="9" t="s">
        <v>112</v>
      </c>
      <c r="O76" s="6">
        <f t="shared" si="2"/>
        <v>0</v>
      </c>
    </row>
    <row r="77" spans="1:15" ht="12" customHeight="1" x14ac:dyDescent="0.25">
      <c r="A77" s="4">
        <v>16</v>
      </c>
      <c r="B77" s="4">
        <v>6</v>
      </c>
      <c r="C77" s="4">
        <v>4</v>
      </c>
      <c r="D77" s="5" t="s">
        <v>222</v>
      </c>
      <c r="E77" s="7" t="s">
        <v>53</v>
      </c>
      <c r="F77" s="7" t="str">
        <f ca="1">IFERROR(__xludf.DUMMYFUNCTION("split(H81,"","")"),"#VALUE!")</f>
        <v>#VALUE!</v>
      </c>
      <c r="G77" s="8"/>
      <c r="H77" s="8"/>
      <c r="I77" s="6">
        <f t="shared" ca="1" si="0"/>
        <v>0</v>
      </c>
      <c r="J77" s="9" t="s">
        <v>45</v>
      </c>
      <c r="K77" s="6">
        <f t="shared" si="1"/>
        <v>0</v>
      </c>
      <c r="L77" s="9" t="s">
        <v>53</v>
      </c>
      <c r="O77" s="6">
        <f t="shared" si="2"/>
        <v>0</v>
      </c>
    </row>
    <row r="78" spans="1:15" ht="12" customHeight="1" x14ac:dyDescent="0.25">
      <c r="A78" s="4">
        <v>15</v>
      </c>
      <c r="B78" s="4">
        <v>6</v>
      </c>
      <c r="C78" s="4">
        <v>4</v>
      </c>
      <c r="D78" s="5" t="s">
        <v>222</v>
      </c>
      <c r="E78" s="7" t="s">
        <v>25</v>
      </c>
      <c r="F78" s="7"/>
      <c r="G78" s="8"/>
      <c r="H78" s="8"/>
      <c r="I78" s="6">
        <f t="shared" si="0"/>
        <v>0</v>
      </c>
      <c r="J78" s="9" t="s">
        <v>53</v>
      </c>
      <c r="K78" s="6">
        <f t="shared" si="1"/>
        <v>0</v>
      </c>
      <c r="L78" s="9" t="s">
        <v>159</v>
      </c>
      <c r="O78" s="6">
        <f t="shared" si="2"/>
        <v>0</v>
      </c>
    </row>
    <row r="79" spans="1:15" ht="12" customHeight="1" x14ac:dyDescent="0.25">
      <c r="A79" s="4">
        <v>13</v>
      </c>
      <c r="B79" s="4">
        <v>6</v>
      </c>
      <c r="C79" s="4">
        <v>4</v>
      </c>
      <c r="D79" s="5" t="s">
        <v>222</v>
      </c>
      <c r="E79" s="7" t="s">
        <v>25</v>
      </c>
      <c r="F79" s="7"/>
      <c r="G79" s="8"/>
      <c r="H79" s="8"/>
      <c r="I79" s="6">
        <f t="shared" si="0"/>
        <v>0</v>
      </c>
      <c r="J79" s="9" t="s">
        <v>36</v>
      </c>
      <c r="K79" s="6">
        <f t="shared" si="1"/>
        <v>0</v>
      </c>
      <c r="L79" s="9" t="s">
        <v>159</v>
      </c>
      <c r="O79" s="6">
        <f t="shared" si="2"/>
        <v>0</v>
      </c>
    </row>
    <row r="80" spans="1:15" ht="12" customHeight="1" x14ac:dyDescent="0.25">
      <c r="A80" s="11">
        <v>5</v>
      </c>
      <c r="B80" s="11">
        <v>6</v>
      </c>
      <c r="C80" s="11">
        <v>4</v>
      </c>
      <c r="D80" s="12" t="s">
        <v>222</v>
      </c>
      <c r="E80" s="7" t="s">
        <v>308</v>
      </c>
      <c r="F80" s="7" t="str">
        <f ca="1">IFERROR(__xludf.DUMMYFUNCTION("split(H84,"","")"),"#VALUE!")</f>
        <v>#VALUE!</v>
      </c>
      <c r="G80" s="8"/>
      <c r="H80" s="8"/>
      <c r="I80" s="6">
        <f t="shared" ca="1" si="0"/>
        <v>0</v>
      </c>
      <c r="J80" s="9" t="s">
        <v>31</v>
      </c>
      <c r="K80" s="6">
        <f t="shared" si="1"/>
        <v>0</v>
      </c>
      <c r="L80" s="9" t="s">
        <v>64</v>
      </c>
      <c r="O80" s="6">
        <f t="shared" si="2"/>
        <v>0</v>
      </c>
    </row>
    <row r="81" spans="1:15" ht="12" customHeight="1" x14ac:dyDescent="0.25">
      <c r="A81" s="16">
        <v>3</v>
      </c>
      <c r="B81" s="16">
        <v>1</v>
      </c>
      <c r="C81" s="16">
        <v>14</v>
      </c>
      <c r="D81" s="17">
        <v>-1</v>
      </c>
      <c r="E81" s="6" t="s">
        <v>849</v>
      </c>
      <c r="F81" s="7" t="str">
        <f ca="1">IFERROR(__xludf.DUMMYFUNCTION("split(H2,"","")"),"#VALUE!")</f>
        <v>#VALUE!</v>
      </c>
      <c r="G81" s="8"/>
      <c r="H81" s="8"/>
      <c r="I81" s="6">
        <f t="shared" ca="1" si="0"/>
        <v>0</v>
      </c>
      <c r="J81" s="9" t="s">
        <v>26</v>
      </c>
      <c r="K81" s="6">
        <f t="shared" si="1"/>
        <v>0</v>
      </c>
      <c r="L81" s="9" t="s">
        <v>26</v>
      </c>
      <c r="O81" s="6">
        <f t="shared" si="2"/>
        <v>0</v>
      </c>
    </row>
    <row r="82" spans="1:15" ht="12" customHeight="1" x14ac:dyDescent="0.25">
      <c r="A82" s="20">
        <v>3</v>
      </c>
      <c r="B82" s="20">
        <v>63</v>
      </c>
      <c r="C82" s="20">
        <v>908</v>
      </c>
      <c r="D82" s="17" t="s">
        <v>852</v>
      </c>
      <c r="E82" s="6" t="s">
        <v>26</v>
      </c>
      <c r="F82" s="7" t="str">
        <f ca="1">IFERROR(__xludf.DUMMYFUNCTION("split(H3,"","")"),"#VALUE!")</f>
        <v>#VALUE!</v>
      </c>
      <c r="G82" s="8"/>
      <c r="H82" s="8"/>
      <c r="I82" s="6">
        <f t="shared" ca="1" si="0"/>
        <v>0</v>
      </c>
      <c r="J82" s="9" t="s">
        <v>26</v>
      </c>
      <c r="K82" s="6">
        <f t="shared" si="1"/>
        <v>0</v>
      </c>
      <c r="L82" s="9" t="s">
        <v>112</v>
      </c>
      <c r="O82" s="6">
        <f t="shared" si="2"/>
        <v>0</v>
      </c>
    </row>
    <row r="83" spans="1:15" ht="12" customHeight="1" x14ac:dyDescent="0.25">
      <c r="A83" s="16">
        <v>4</v>
      </c>
      <c r="B83" s="16">
        <v>106</v>
      </c>
      <c r="C83" s="16">
        <v>859</v>
      </c>
      <c r="D83" s="17" t="s">
        <v>852</v>
      </c>
      <c r="E83" s="6" t="s">
        <v>856</v>
      </c>
      <c r="F83" s="7" t="str">
        <f ca="1">IFERROR(__xludf.DUMMYFUNCTION("split(H4,"","")"),"#VALUE!")</f>
        <v>#VALUE!</v>
      </c>
      <c r="G83" s="8"/>
      <c r="H83" s="8"/>
      <c r="I83" s="6">
        <f t="shared" ca="1" si="0"/>
        <v>0</v>
      </c>
      <c r="J83" s="9" t="s">
        <v>59</v>
      </c>
      <c r="K83" s="6">
        <f t="shared" si="1"/>
        <v>0</v>
      </c>
      <c r="L83" s="9" t="s">
        <v>32</v>
      </c>
      <c r="O83" s="6">
        <f t="shared" si="2"/>
        <v>0</v>
      </c>
    </row>
    <row r="84" spans="1:15" ht="12" customHeight="1" x14ac:dyDescent="0.2">
      <c r="A84" s="23">
        <f>COUNTIF(A$2:$A$83,1)</f>
        <v>5</v>
      </c>
      <c r="E84" s="7"/>
      <c r="F84" s="23">
        <f ca="1">COUNTIF(F$2:F$83,1)</f>
        <v>0</v>
      </c>
      <c r="J84" s="23">
        <f>COUNTIF(J$2:J$83,1)</f>
        <v>7</v>
      </c>
      <c r="L84" s="23">
        <f>COUNTIF(L$2:L$83,1)</f>
        <v>2</v>
      </c>
    </row>
    <row r="85" spans="1:15" ht="12" customHeight="1" x14ac:dyDescent="0.2">
      <c r="A85" s="23">
        <f>COUNTIF(A$2:A$83,2)</f>
        <v>5</v>
      </c>
      <c r="D85" s="7"/>
      <c r="E85" s="7"/>
      <c r="F85" s="23">
        <f ca="1">COUNTIF(F$2:F$83,2)</f>
        <v>0</v>
      </c>
      <c r="J85" s="23">
        <f>COUNTIF(J$2:J$83,2)</f>
        <v>6</v>
      </c>
      <c r="L85" s="23">
        <f>COUNTIF(L$2:L$83,2)</f>
        <v>8</v>
      </c>
    </row>
    <row r="86" spans="1:15" ht="12" customHeight="1" x14ac:dyDescent="0.2">
      <c r="A86" s="23">
        <f>COUNTIF($A$2:A$83,3)</f>
        <v>8</v>
      </c>
      <c r="D86" s="7"/>
      <c r="E86" s="7"/>
      <c r="F86" s="23">
        <f ca="1">COUNTIF(F$2:F$83,3)</f>
        <v>0</v>
      </c>
      <c r="J86" s="23">
        <f>COUNTIF(J$2:J$83,3)</f>
        <v>4</v>
      </c>
      <c r="L86" s="23">
        <f>COUNTIF(L$2:L$83,3)</f>
        <v>8</v>
      </c>
    </row>
    <row r="87" spans="1:15" ht="12" customHeight="1" x14ac:dyDescent="0.2">
      <c r="A87" s="23">
        <f>COUNTIF($A$2:A$83,4)</f>
        <v>6</v>
      </c>
      <c r="D87" s="7"/>
      <c r="E87" s="7"/>
      <c r="F87" s="23">
        <f ca="1">COUNTIF(F$2:F$83,4)</f>
        <v>0</v>
      </c>
      <c r="J87" s="23">
        <f>COUNTIF(J$2:J$83,4)</f>
        <v>2</v>
      </c>
      <c r="L87" s="23">
        <f>COUNTIF(L$2:L$83,4)</f>
        <v>6</v>
      </c>
    </row>
    <row r="88" spans="1:15" ht="12" customHeight="1" x14ac:dyDescent="0.2">
      <c r="A88" s="23">
        <f>COUNTIF(A$2:A$83,5)</f>
        <v>5</v>
      </c>
      <c r="D88" s="7"/>
      <c r="E88" s="7"/>
      <c r="F88" s="23">
        <f ca="1">COUNTIF(F$2:F$83,5)</f>
        <v>0</v>
      </c>
      <c r="J88" s="23">
        <f>COUNTIF(J$2:J$83,5)</f>
        <v>2</v>
      </c>
      <c r="L88" s="23">
        <f>COUNTIF(L$2:L$83,5)</f>
        <v>5</v>
      </c>
    </row>
    <row r="89" spans="1:15" ht="12" customHeight="1" x14ac:dyDescent="0.2">
      <c r="A89" s="23">
        <f>COUNTIF($A$2:A$83,6)</f>
        <v>5</v>
      </c>
      <c r="D89" s="7"/>
      <c r="E89" s="7"/>
      <c r="F89" s="23">
        <f ca="1">COUNTIF(F$2:F$83,6)</f>
        <v>0</v>
      </c>
      <c r="J89" s="23">
        <f>COUNTIF(J$2:J$83,6)</f>
        <v>2</v>
      </c>
      <c r="L89" s="23">
        <f>COUNTIF(L$2:L$83,6)</f>
        <v>5</v>
      </c>
    </row>
    <row r="90" spans="1:15" ht="12" customHeight="1" x14ac:dyDescent="0.2">
      <c r="A90" s="23">
        <f>COUNTIF($A$2:A$83,7)</f>
        <v>5</v>
      </c>
      <c r="D90" s="7"/>
      <c r="E90" s="7"/>
      <c r="F90" s="23">
        <f ca="1">COUNTIF(F$2:F$83,7)</f>
        <v>0</v>
      </c>
      <c r="J90" s="23">
        <f>COUNTIF(J$2:J$83,7)</f>
        <v>1</v>
      </c>
      <c r="L90" s="23">
        <f>COUNTIF(L$2:L$83,7)</f>
        <v>3</v>
      </c>
    </row>
    <row r="91" spans="1:15" ht="12" customHeight="1" x14ac:dyDescent="0.2">
      <c r="A91" s="23">
        <f>COUNTIF(A$2:A$83,8)</f>
        <v>5</v>
      </c>
      <c r="D91" s="7"/>
      <c r="E91" s="7"/>
      <c r="F91" s="23">
        <f ca="1">COUNTIF(F$2:F$83,8)</f>
        <v>0</v>
      </c>
      <c r="J91" s="23">
        <f>COUNTIF(J$2:J$83,8)</f>
        <v>14</v>
      </c>
      <c r="L91" s="23">
        <f>COUNTIF(L$2:L$83,8)</f>
        <v>4</v>
      </c>
    </row>
    <row r="92" spans="1:15" ht="12" customHeight="1" x14ac:dyDescent="0.2">
      <c r="A92" s="23">
        <f>COUNTIF($A$2:A$83,9)</f>
        <v>5</v>
      </c>
      <c r="D92" s="7"/>
      <c r="E92" s="7"/>
      <c r="F92" s="23">
        <f ca="1">COUNTIF(F$2:F$83,9)</f>
        <v>0</v>
      </c>
      <c r="J92" s="23">
        <f>COUNTIF(J$2:J$83,9)</f>
        <v>2</v>
      </c>
      <c r="L92" s="23">
        <f>COUNTIF(L$2:L$83,9)</f>
        <v>5</v>
      </c>
    </row>
    <row r="93" spans="1:15" ht="12" customHeight="1" x14ac:dyDescent="0.2">
      <c r="A93" s="23">
        <f>COUNTIF($A$2:A$83,10)</f>
        <v>5</v>
      </c>
      <c r="D93" s="7"/>
      <c r="E93" s="7"/>
      <c r="F93" s="23">
        <f ca="1">COUNTIF(F$2:F$83,10)</f>
        <v>0</v>
      </c>
      <c r="J93" s="23">
        <f>COUNTIF(J$2:J$83,10)</f>
        <v>3</v>
      </c>
      <c r="L93" s="23">
        <f>COUNTIF(L$2:L$83,10)</f>
        <v>8</v>
      </c>
    </row>
    <row r="94" spans="1:15" ht="12" customHeight="1" x14ac:dyDescent="0.2">
      <c r="A94" s="23">
        <f>COUNTIF(A$2:A$83,11)</f>
        <v>5</v>
      </c>
      <c r="D94" s="7"/>
      <c r="E94" s="7"/>
      <c r="F94" s="23">
        <f ca="1">COUNTIF(F$2:F$83,11)</f>
        <v>0</v>
      </c>
      <c r="J94" s="23">
        <f>COUNTIF(J$2:J$83,11)</f>
        <v>0</v>
      </c>
      <c r="L94" s="23">
        <f>COUNTIF(L$2:L$83,11)</f>
        <v>5</v>
      </c>
    </row>
    <row r="95" spans="1:15" ht="12" customHeight="1" x14ac:dyDescent="0.2">
      <c r="A95" s="23">
        <f>COUNTIF($A$2:A$83,12)</f>
        <v>5</v>
      </c>
      <c r="D95" s="7"/>
      <c r="E95" s="7"/>
      <c r="F95" s="23">
        <f ca="1">COUNTIF(F$2:F$83,12)</f>
        <v>0</v>
      </c>
      <c r="J95" s="23">
        <f>COUNTIF(J$2:J$83,12)</f>
        <v>0</v>
      </c>
      <c r="L95" s="23">
        <f>COUNTIF(L$2:L$83,12)</f>
        <v>3</v>
      </c>
    </row>
    <row r="96" spans="1:15" ht="12" customHeight="1" x14ac:dyDescent="0.2">
      <c r="A96" s="23">
        <f>COUNTIF($A$2:A$83,13)</f>
        <v>4</v>
      </c>
      <c r="D96" s="7"/>
      <c r="E96" s="7"/>
      <c r="F96" s="23">
        <f ca="1">COUNTIF(F$2:F$83,13)</f>
        <v>0</v>
      </c>
      <c r="J96" s="23">
        <f>COUNTIF(J$2:J$83,13)</f>
        <v>2</v>
      </c>
      <c r="L96" s="23">
        <f>COUNTIF(L$2:L$83,13)</f>
        <v>4</v>
      </c>
    </row>
    <row r="97" spans="1:12" ht="12" customHeight="1" x14ac:dyDescent="0.2">
      <c r="A97" s="23">
        <f>COUNTIF(A$2:A$83,14)</f>
        <v>5</v>
      </c>
      <c r="D97" s="7"/>
      <c r="E97" s="7"/>
      <c r="F97" s="23">
        <f ca="1">COUNTIF(F$2:F$83,14)</f>
        <v>0</v>
      </c>
      <c r="J97" s="23">
        <f>COUNTIF(J$2:J$83,14)</f>
        <v>4</v>
      </c>
      <c r="L97" s="23">
        <f>COUNTIF(L$2:L$83,14)</f>
        <v>7</v>
      </c>
    </row>
    <row r="98" spans="1:12" ht="12" customHeight="1" x14ac:dyDescent="0.2">
      <c r="A98" s="23">
        <f>COUNTIF($A$2:A$83,15)</f>
        <v>5</v>
      </c>
      <c r="D98" s="7"/>
      <c r="E98" s="7"/>
      <c r="F98" s="23">
        <f ca="1">COUNTIF(F$2:F$83,15)</f>
        <v>0</v>
      </c>
      <c r="J98" s="23">
        <f>COUNTIF(J$2:J$83,15)</f>
        <v>2</v>
      </c>
      <c r="L98" s="23">
        <f>COUNTIF(L$2:L$83,15)</f>
        <v>5</v>
      </c>
    </row>
    <row r="99" spans="1:12" ht="12" customHeight="1" x14ac:dyDescent="0.2">
      <c r="A99" s="23">
        <f>COUNTIF($A$2:A$83,16)</f>
        <v>4</v>
      </c>
      <c r="D99" s="7"/>
      <c r="E99" s="7"/>
      <c r="F99" s="23">
        <f ca="1">COUNTIF(F$2:F$83,16)</f>
        <v>0</v>
      </c>
      <c r="J99" s="23">
        <f>COUNTIF(J$2:J$83,16)</f>
        <v>12</v>
      </c>
      <c r="L99" s="23">
        <f>COUNTIF(L$2:L$83,16)</f>
        <v>4</v>
      </c>
    </row>
    <row r="100" spans="1:12" ht="12" customHeight="1" x14ac:dyDescent="0.2">
      <c r="A100" s="23">
        <f>COUNTIF(A$2:A$83,17)</f>
        <v>0</v>
      </c>
      <c r="D100" s="7"/>
      <c r="E100" s="7"/>
      <c r="F100" s="23">
        <f ca="1">COUNTIF(F$2:F$83,17)</f>
        <v>0</v>
      </c>
      <c r="J100" s="23">
        <f>COUNTIF(J$2:J$83,17)</f>
        <v>19</v>
      </c>
      <c r="L100" s="23">
        <f>COUNTIF(L$2:L$83,17)</f>
        <v>0</v>
      </c>
    </row>
    <row r="101" spans="1:12" ht="12" customHeight="1" x14ac:dyDescent="0.2">
      <c r="A101" s="23">
        <f>SUM(A84:A100)</f>
        <v>82</v>
      </c>
      <c r="F101" s="23">
        <f ca="1">SUM(F84:F100)</f>
        <v>0</v>
      </c>
      <c r="J101" s="23">
        <f>SUM(J84:J100)</f>
        <v>82</v>
      </c>
      <c r="L101" s="23">
        <f>SUM(L84:L100)</f>
        <v>82</v>
      </c>
    </row>
    <row r="102" spans="1:12" ht="12" customHeight="1" x14ac:dyDescent="0.2"/>
    <row r="103" spans="1:12" ht="12" customHeight="1" x14ac:dyDescent="0.2"/>
    <row r="104" spans="1:12" ht="12" customHeight="1" x14ac:dyDescent="0.2"/>
    <row r="105" spans="1:12" ht="12" customHeight="1" x14ac:dyDescent="0.2"/>
    <row r="106" spans="1:12" ht="12" customHeight="1" x14ac:dyDescent="0.2"/>
    <row r="107" spans="1:12" ht="12" customHeight="1" x14ac:dyDescent="0.2"/>
    <row r="108" spans="1:12" ht="12" customHeight="1" x14ac:dyDescent="0.2"/>
    <row r="109" spans="1:12" ht="12" customHeight="1" x14ac:dyDescent="0.2"/>
    <row r="110" spans="1:12" ht="12" customHeight="1" x14ac:dyDescent="0.2"/>
    <row r="111" spans="1:12" ht="12" customHeight="1" x14ac:dyDescent="0.2"/>
    <row r="112" spans="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spans="1:15" ht="12" customHeight="1" x14ac:dyDescent="0.25">
      <c r="A2" s="4">
        <v>12</v>
      </c>
      <c r="B2" s="4">
        <v>7</v>
      </c>
      <c r="C2" s="4">
        <v>2</v>
      </c>
      <c r="D2" s="5" t="s">
        <v>313</v>
      </c>
      <c r="E2" s="6" t="s">
        <v>112</v>
      </c>
      <c r="F2" s="7">
        <f ca="1">IFERROR(__xludf.DUMMYFUNCTION("split(E2,"","")"),14)</f>
        <v>14</v>
      </c>
      <c r="G2" s="8"/>
      <c r="H2" s="8"/>
      <c r="I2" s="6">
        <f t="shared" ref="I2:I45" ca="1" si="0">COUNTIF(F2, "="&amp;A2)</f>
        <v>0</v>
      </c>
      <c r="J2" s="9" t="s">
        <v>112</v>
      </c>
      <c r="K2" s="6">
        <f t="shared" ref="K2:K45" si="1">COUNTIF(J2, "="&amp;$D2)</f>
        <v>0</v>
      </c>
      <c r="L2" s="9" t="s">
        <v>113</v>
      </c>
      <c r="O2" s="6">
        <f t="shared" ref="O2:O45" si="2">COUNTIF(L2, "="&amp;$D2)</f>
        <v>0</v>
      </c>
    </row>
    <row r="3" spans="1:15" ht="12" customHeight="1" x14ac:dyDescent="0.25">
      <c r="A3" s="4">
        <v>16</v>
      </c>
      <c r="B3" s="4">
        <v>12</v>
      </c>
      <c r="C3" s="4">
        <v>3</v>
      </c>
      <c r="D3" s="5" t="s">
        <v>318</v>
      </c>
      <c r="E3" s="6" t="s">
        <v>319</v>
      </c>
      <c r="F3" s="7">
        <f ca="1">IFERROR(__xludf.DUMMYFUNCTION("split(E3,"","")"),16)</f>
        <v>16</v>
      </c>
      <c r="G3" s="8">
        <f ca="1">IFERROR(__xludf.DUMMYFUNCTION("""COMPUTED_VALUE"""),5)</f>
        <v>5</v>
      </c>
      <c r="H3" s="8"/>
      <c r="I3" s="6">
        <f t="shared" ca="1" si="0"/>
        <v>1</v>
      </c>
      <c r="J3" s="9" t="s">
        <v>64</v>
      </c>
      <c r="K3" s="6">
        <f t="shared" si="1"/>
        <v>0</v>
      </c>
      <c r="L3" s="9" t="s">
        <v>53</v>
      </c>
      <c r="O3" s="6">
        <f t="shared" si="2"/>
        <v>0</v>
      </c>
    </row>
    <row r="4" spans="1:15" ht="12" customHeight="1" x14ac:dyDescent="0.25">
      <c r="A4" s="4">
        <v>7</v>
      </c>
      <c r="B4" s="4">
        <v>178</v>
      </c>
      <c r="C4" s="4">
        <v>812</v>
      </c>
      <c r="D4" s="5" t="s">
        <v>324</v>
      </c>
      <c r="E4" s="6" t="s">
        <v>73</v>
      </c>
      <c r="F4" s="7">
        <f ca="1">IFERROR(__xludf.DUMMYFUNCTION("split(E4,"","")"),7)</f>
        <v>7</v>
      </c>
      <c r="G4" s="8"/>
      <c r="H4" s="8"/>
      <c r="I4" s="6">
        <f t="shared" ca="1" si="0"/>
        <v>1</v>
      </c>
      <c r="J4" s="9" t="s">
        <v>218</v>
      </c>
      <c r="K4" s="6">
        <f t="shared" si="1"/>
        <v>0</v>
      </c>
      <c r="L4" s="9" t="s">
        <v>73</v>
      </c>
      <c r="O4" s="6">
        <f t="shared" si="2"/>
        <v>0</v>
      </c>
    </row>
    <row r="5" spans="1:15" ht="12" customHeight="1" x14ac:dyDescent="0.25">
      <c r="A5" s="4">
        <v>12</v>
      </c>
      <c r="B5" s="4">
        <v>11</v>
      </c>
      <c r="C5" s="4">
        <v>2</v>
      </c>
      <c r="D5" s="5" t="s">
        <v>329</v>
      </c>
      <c r="E5" s="6" t="s">
        <v>25</v>
      </c>
      <c r="F5" s="7">
        <f ca="1">IFERROR(__xludf.DUMMYFUNCTION("split(E5,"","")"),0)</f>
        <v>0</v>
      </c>
      <c r="G5" s="8"/>
      <c r="H5" s="8"/>
      <c r="I5" s="6">
        <f t="shared" ca="1" si="0"/>
        <v>0</v>
      </c>
      <c r="J5" s="9" t="s">
        <v>36</v>
      </c>
      <c r="K5" s="6">
        <f t="shared" si="1"/>
        <v>0</v>
      </c>
      <c r="L5" s="9" t="s">
        <v>113</v>
      </c>
      <c r="O5" s="6">
        <f t="shared" si="2"/>
        <v>0</v>
      </c>
    </row>
    <row r="6" spans="1:15" ht="12" customHeight="1" x14ac:dyDescent="0.25">
      <c r="A6" s="11">
        <v>16</v>
      </c>
      <c r="B6" s="11">
        <v>18</v>
      </c>
      <c r="C6" s="11">
        <v>3</v>
      </c>
      <c r="D6" s="12" t="s">
        <v>333</v>
      </c>
      <c r="E6" s="6" t="s">
        <v>334</v>
      </c>
      <c r="F6" s="7">
        <f ca="1">IFERROR(__xludf.DUMMYFUNCTION("split(E6,"","")"),16)</f>
        <v>16</v>
      </c>
      <c r="G6" s="8">
        <f ca="1">IFERROR(__xludf.DUMMYFUNCTION("""COMPUTED_VALUE"""),13)</f>
        <v>13</v>
      </c>
      <c r="H6" s="8"/>
      <c r="I6" s="6">
        <f t="shared" ca="1" si="0"/>
        <v>1</v>
      </c>
      <c r="J6" s="9" t="s">
        <v>104</v>
      </c>
      <c r="K6" s="6">
        <f t="shared" si="1"/>
        <v>0</v>
      </c>
      <c r="L6" s="9" t="s">
        <v>53</v>
      </c>
      <c r="O6" s="6">
        <f t="shared" si="2"/>
        <v>0</v>
      </c>
    </row>
    <row r="7" spans="1:15" ht="12" customHeight="1" x14ac:dyDescent="0.25">
      <c r="A7" s="11">
        <v>16</v>
      </c>
      <c r="B7" s="11">
        <v>13</v>
      </c>
      <c r="C7" s="11">
        <v>2</v>
      </c>
      <c r="D7" s="12" t="s">
        <v>338</v>
      </c>
      <c r="E7" s="6" t="s">
        <v>339</v>
      </c>
      <c r="F7" s="7">
        <f ca="1">IFERROR(__xludf.DUMMYFUNCTION("split(E7,"","")"),16)</f>
        <v>16</v>
      </c>
      <c r="G7" s="8">
        <f ca="1">IFERROR(__xludf.DUMMYFUNCTION("""COMPUTED_VALUE"""),3)</f>
        <v>3</v>
      </c>
      <c r="H7" s="8"/>
      <c r="I7" s="6">
        <f t="shared" ca="1" si="0"/>
        <v>1</v>
      </c>
      <c r="J7" s="9" t="s">
        <v>26</v>
      </c>
      <c r="K7" s="6">
        <f t="shared" si="1"/>
        <v>0</v>
      </c>
      <c r="L7" s="9" t="s">
        <v>53</v>
      </c>
      <c r="O7" s="6">
        <f t="shared" si="2"/>
        <v>0</v>
      </c>
    </row>
    <row r="8" spans="1:15" ht="12" customHeight="1" x14ac:dyDescent="0.25">
      <c r="A8" s="11">
        <v>10</v>
      </c>
      <c r="B8" s="11">
        <v>8</v>
      </c>
      <c r="C8" s="11">
        <v>1</v>
      </c>
      <c r="D8" s="12" t="s">
        <v>343</v>
      </c>
      <c r="E8" s="6" t="s">
        <v>75</v>
      </c>
      <c r="F8" s="7">
        <f ca="1">IFERROR(__xludf.DUMMYFUNCTION("split(E8,"","")"),11)</f>
        <v>11</v>
      </c>
      <c r="G8" s="8"/>
      <c r="H8" s="8"/>
      <c r="I8" s="6">
        <f t="shared" ca="1" si="0"/>
        <v>0</v>
      </c>
      <c r="J8" s="9" t="s">
        <v>75</v>
      </c>
      <c r="K8" s="6">
        <f t="shared" si="1"/>
        <v>0</v>
      </c>
      <c r="L8" s="9" t="s">
        <v>59</v>
      </c>
      <c r="O8" s="6">
        <f t="shared" si="2"/>
        <v>0</v>
      </c>
    </row>
    <row r="9" spans="1:15" ht="12" customHeight="1" x14ac:dyDescent="0.25">
      <c r="A9" s="11">
        <v>9</v>
      </c>
      <c r="B9" s="11">
        <v>8</v>
      </c>
      <c r="C9" s="11">
        <v>1</v>
      </c>
      <c r="D9" s="12" t="s">
        <v>343</v>
      </c>
      <c r="E9" s="6" t="s">
        <v>25</v>
      </c>
      <c r="F9" s="7">
        <f ca="1">IFERROR(__xludf.DUMMYFUNCTION("split(E9,"","")"),0)</f>
        <v>0</v>
      </c>
      <c r="G9" s="8"/>
      <c r="H9" s="8"/>
      <c r="I9" s="6">
        <f t="shared" ca="1" si="0"/>
        <v>0</v>
      </c>
      <c r="J9" s="9" t="s">
        <v>36</v>
      </c>
      <c r="K9" s="6">
        <f t="shared" si="1"/>
        <v>0</v>
      </c>
      <c r="L9" s="9" t="s">
        <v>32</v>
      </c>
      <c r="O9" s="6">
        <f t="shared" si="2"/>
        <v>0</v>
      </c>
    </row>
    <row r="10" spans="1:15" ht="12" customHeight="1" x14ac:dyDescent="0.25">
      <c r="A10" s="11">
        <v>12</v>
      </c>
      <c r="B10" s="11">
        <v>8</v>
      </c>
      <c r="C10" s="11">
        <v>1</v>
      </c>
      <c r="D10" s="12" t="s">
        <v>343</v>
      </c>
      <c r="E10" s="6" t="s">
        <v>351</v>
      </c>
      <c r="F10" s="7">
        <f ca="1">IFERROR(__xludf.DUMMYFUNCTION("split(E10,"","")"),4)</f>
        <v>4</v>
      </c>
      <c r="G10" s="8">
        <f ca="1">IFERROR(__xludf.DUMMYFUNCTION("""COMPUTED_VALUE"""),13)</f>
        <v>13</v>
      </c>
      <c r="H10" s="8">
        <f ca="1">IFERROR(__xludf.DUMMYFUNCTION("""COMPUTED_VALUE"""),1)</f>
        <v>1</v>
      </c>
      <c r="I10" s="6">
        <f t="shared" ca="1" si="0"/>
        <v>0</v>
      </c>
      <c r="J10" s="9" t="s">
        <v>104</v>
      </c>
      <c r="K10" s="6">
        <f t="shared" si="1"/>
        <v>0</v>
      </c>
      <c r="L10" s="9" t="s">
        <v>218</v>
      </c>
      <c r="O10" s="6">
        <f t="shared" si="2"/>
        <v>0</v>
      </c>
    </row>
    <row r="11" spans="1:15" ht="12" customHeight="1" x14ac:dyDescent="0.25">
      <c r="A11" s="4">
        <v>12</v>
      </c>
      <c r="B11" s="4">
        <v>8</v>
      </c>
      <c r="C11" s="4">
        <v>1</v>
      </c>
      <c r="D11" s="5" t="s">
        <v>343</v>
      </c>
      <c r="E11" s="6" t="s">
        <v>31</v>
      </c>
      <c r="F11" s="7">
        <f ca="1">IFERROR(__xludf.DUMMYFUNCTION("split(E11,"","")"),8)</f>
        <v>8</v>
      </c>
      <c r="G11" s="8"/>
      <c r="H11" s="8"/>
      <c r="I11" s="6">
        <f t="shared" ca="1" si="0"/>
        <v>0</v>
      </c>
      <c r="J11" s="9" t="s">
        <v>31</v>
      </c>
      <c r="K11" s="6">
        <f t="shared" si="1"/>
        <v>0</v>
      </c>
      <c r="L11" s="9" t="s">
        <v>159</v>
      </c>
      <c r="O11" s="6">
        <f t="shared" si="2"/>
        <v>0</v>
      </c>
    </row>
    <row r="12" spans="1:15" ht="12" customHeight="1" x14ac:dyDescent="0.25">
      <c r="A12" s="11">
        <v>16</v>
      </c>
      <c r="B12" s="11">
        <v>5</v>
      </c>
      <c r="C12" s="11">
        <v>40</v>
      </c>
      <c r="D12" s="12" t="s">
        <v>343</v>
      </c>
      <c r="E12" s="6" t="s">
        <v>358</v>
      </c>
      <c r="F12" s="7">
        <f ca="1">IFERROR(__xludf.DUMMYFUNCTION("split(E12,"","")"),10)</f>
        <v>10</v>
      </c>
      <c r="G12" s="8">
        <f ca="1">IFERROR(__xludf.DUMMYFUNCTION("""COMPUTED_VALUE"""),9)</f>
        <v>9</v>
      </c>
      <c r="H12" s="8">
        <f ca="1">IFERROR(__xludf.DUMMYFUNCTION("""COMPUTED_VALUE"""),8)</f>
        <v>8</v>
      </c>
      <c r="I12" s="6">
        <f t="shared" ca="1" si="0"/>
        <v>0</v>
      </c>
      <c r="J12" s="9" t="s">
        <v>53</v>
      </c>
      <c r="K12" s="6">
        <f t="shared" si="1"/>
        <v>0</v>
      </c>
      <c r="L12" s="9" t="s">
        <v>53</v>
      </c>
      <c r="O12" s="6">
        <f t="shared" si="2"/>
        <v>0</v>
      </c>
    </row>
    <row r="13" spans="1:15" ht="12" customHeight="1" x14ac:dyDescent="0.25">
      <c r="A13" s="4">
        <v>16</v>
      </c>
      <c r="B13" s="4">
        <v>16</v>
      </c>
      <c r="C13" s="4">
        <v>2</v>
      </c>
      <c r="D13" s="5" t="s">
        <v>363</v>
      </c>
      <c r="E13" s="6" t="s">
        <v>364</v>
      </c>
      <c r="F13" s="7">
        <f ca="1">IFERROR(__xludf.DUMMYFUNCTION("split(E13,"","")"),4)</f>
        <v>4</v>
      </c>
      <c r="G13" s="8">
        <f ca="1">IFERROR(__xludf.DUMMYFUNCTION("""COMPUTED_VALUE"""),16)</f>
        <v>16</v>
      </c>
      <c r="H13" s="8"/>
      <c r="I13" s="6">
        <f t="shared" ca="1" si="0"/>
        <v>0</v>
      </c>
      <c r="J13" s="9" t="s">
        <v>53</v>
      </c>
      <c r="K13" s="6">
        <f t="shared" si="1"/>
        <v>0</v>
      </c>
      <c r="L13" s="9" t="s">
        <v>53</v>
      </c>
      <c r="O13" s="6">
        <f t="shared" si="2"/>
        <v>0</v>
      </c>
    </row>
    <row r="14" spans="1:15" ht="12" customHeight="1" x14ac:dyDescent="0.25">
      <c r="A14" s="4">
        <v>2</v>
      </c>
      <c r="B14" s="4">
        <v>98</v>
      </c>
      <c r="C14" s="11">
        <v>882</v>
      </c>
      <c r="D14" s="12" t="s">
        <v>368</v>
      </c>
      <c r="E14" s="6" t="s">
        <v>369</v>
      </c>
      <c r="F14" s="7">
        <f ca="1">IFERROR(__xludf.DUMMYFUNCTION("split(E14,"","")"),13)</f>
        <v>13</v>
      </c>
      <c r="G14" s="8">
        <f ca="1">IFERROR(__xludf.DUMMYFUNCTION("""COMPUTED_VALUE"""),1)</f>
        <v>1</v>
      </c>
      <c r="H14" s="8">
        <f ca="1">IFERROR(__xludf.DUMMYFUNCTION("""COMPUTED_VALUE"""),2)</f>
        <v>2</v>
      </c>
      <c r="I14" s="6">
        <f t="shared" ca="1" si="0"/>
        <v>0</v>
      </c>
      <c r="J14" s="9" t="s">
        <v>74</v>
      </c>
      <c r="K14" s="6">
        <f t="shared" si="1"/>
        <v>0</v>
      </c>
      <c r="L14" s="9" t="s">
        <v>74</v>
      </c>
      <c r="O14" s="6">
        <f t="shared" si="2"/>
        <v>0</v>
      </c>
    </row>
    <row r="15" spans="1:15" ht="12" customHeight="1" x14ac:dyDescent="0.25">
      <c r="A15" s="4">
        <v>16</v>
      </c>
      <c r="B15" s="4">
        <v>20</v>
      </c>
      <c r="C15" s="4">
        <v>2</v>
      </c>
      <c r="D15" s="5" t="s">
        <v>374</v>
      </c>
      <c r="E15" s="6" t="s">
        <v>54</v>
      </c>
      <c r="F15" s="7">
        <f ca="1">IFERROR(__xludf.DUMMYFUNCTION("split(E15,"","")"),9)</f>
        <v>9</v>
      </c>
      <c r="G15" s="8"/>
      <c r="H15" s="8"/>
      <c r="I15" s="6">
        <f t="shared" ca="1" si="0"/>
        <v>0</v>
      </c>
      <c r="J15" s="9" t="s">
        <v>45</v>
      </c>
      <c r="K15" s="6">
        <f t="shared" si="1"/>
        <v>0</v>
      </c>
      <c r="L15" s="9" t="s">
        <v>53</v>
      </c>
      <c r="O15" s="6">
        <f t="shared" si="2"/>
        <v>0</v>
      </c>
    </row>
    <row r="16" spans="1:15" ht="12" customHeight="1" x14ac:dyDescent="0.25">
      <c r="A16" s="11">
        <v>13</v>
      </c>
      <c r="B16" s="11">
        <v>2</v>
      </c>
      <c r="C16" s="11">
        <v>21</v>
      </c>
      <c r="D16" s="12" t="s">
        <v>378</v>
      </c>
      <c r="E16" s="6" t="s">
        <v>59</v>
      </c>
      <c r="F16" s="7">
        <f ca="1">IFERROR(__xludf.DUMMYFUNCTION("split(E16,"","")"),1)</f>
        <v>1</v>
      </c>
      <c r="G16" s="8"/>
      <c r="H16" s="8"/>
      <c r="I16" s="6">
        <f t="shared" ca="1" si="0"/>
        <v>0</v>
      </c>
      <c r="J16" s="9" t="s">
        <v>59</v>
      </c>
      <c r="K16" s="6">
        <f t="shared" si="1"/>
        <v>0</v>
      </c>
      <c r="L16" s="9" t="s">
        <v>104</v>
      </c>
      <c r="O16" s="6">
        <f t="shared" si="2"/>
        <v>0</v>
      </c>
    </row>
    <row r="17" spans="1:15" ht="12" customHeight="1" x14ac:dyDescent="0.25">
      <c r="A17" s="4">
        <v>11</v>
      </c>
      <c r="B17" s="4">
        <v>1</v>
      </c>
      <c r="C17" s="4">
        <v>12</v>
      </c>
      <c r="D17" s="5" t="s">
        <v>382</v>
      </c>
      <c r="E17" s="6" t="s">
        <v>75</v>
      </c>
      <c r="F17" s="7">
        <f ca="1">IFERROR(__xludf.DUMMYFUNCTION("split(E17,"","")"),11)</f>
        <v>11</v>
      </c>
      <c r="G17" s="8"/>
      <c r="H17" s="8"/>
      <c r="I17" s="6">
        <f t="shared" ca="1" si="0"/>
        <v>1</v>
      </c>
      <c r="J17" s="9" t="s">
        <v>75</v>
      </c>
      <c r="K17" s="6">
        <f t="shared" si="1"/>
        <v>0</v>
      </c>
      <c r="L17" s="9" t="s">
        <v>75</v>
      </c>
      <c r="O17" s="6">
        <f t="shared" si="2"/>
        <v>0</v>
      </c>
    </row>
    <row r="18" spans="1:15" ht="12" customHeight="1" x14ac:dyDescent="0.25">
      <c r="A18" s="11">
        <v>10</v>
      </c>
      <c r="B18" s="11">
        <v>37</v>
      </c>
      <c r="C18" s="11">
        <v>3</v>
      </c>
      <c r="D18" s="12" t="s">
        <v>386</v>
      </c>
      <c r="E18" s="6" t="s">
        <v>31</v>
      </c>
      <c r="F18" s="7">
        <f ca="1">IFERROR(__xludf.DUMMYFUNCTION("split(E18,"","")"),8)</f>
        <v>8</v>
      </c>
      <c r="G18" s="8"/>
      <c r="H18" s="8"/>
      <c r="I18" s="6">
        <f t="shared" ca="1" si="0"/>
        <v>0</v>
      </c>
      <c r="J18" s="9" t="s">
        <v>31</v>
      </c>
      <c r="K18" s="6">
        <f t="shared" si="1"/>
        <v>0</v>
      </c>
      <c r="L18" s="9" t="s">
        <v>31</v>
      </c>
      <c r="O18" s="6">
        <f t="shared" si="2"/>
        <v>0</v>
      </c>
    </row>
    <row r="19" spans="1:15" ht="12" customHeight="1" x14ac:dyDescent="0.25">
      <c r="A19" s="4">
        <v>15</v>
      </c>
      <c r="B19" s="4">
        <v>1</v>
      </c>
      <c r="C19" s="4">
        <v>13</v>
      </c>
      <c r="D19" s="5" t="s">
        <v>390</v>
      </c>
      <c r="E19" s="6" t="s">
        <v>25</v>
      </c>
      <c r="F19" s="7">
        <f ca="1">IFERROR(__xludf.DUMMYFUNCTION("split(E19,"","")"),0)</f>
        <v>0</v>
      </c>
      <c r="G19" s="8"/>
      <c r="H19" s="8"/>
      <c r="I19" s="6">
        <f t="shared" ca="1" si="0"/>
        <v>0</v>
      </c>
      <c r="J19" s="9" t="s">
        <v>74</v>
      </c>
      <c r="K19" s="6">
        <f t="shared" si="1"/>
        <v>0</v>
      </c>
      <c r="L19" s="9" t="s">
        <v>75</v>
      </c>
      <c r="O19" s="6">
        <f t="shared" si="2"/>
        <v>0</v>
      </c>
    </row>
    <row r="20" spans="1:15" ht="12" customHeight="1" x14ac:dyDescent="0.25">
      <c r="A20" s="4">
        <v>15</v>
      </c>
      <c r="B20" s="4">
        <v>1</v>
      </c>
      <c r="C20" s="4">
        <v>14</v>
      </c>
      <c r="D20" s="5" t="s">
        <v>394</v>
      </c>
      <c r="E20" s="6" t="s">
        <v>53</v>
      </c>
      <c r="F20" s="7">
        <f ca="1">IFERROR(__xludf.DUMMYFUNCTION("split(E20,"","")"),16)</f>
        <v>16</v>
      </c>
      <c r="G20" s="8"/>
      <c r="H20" s="8"/>
      <c r="I20" s="6">
        <f t="shared" ca="1" si="0"/>
        <v>0</v>
      </c>
      <c r="J20" s="9" t="s">
        <v>159</v>
      </c>
      <c r="K20" s="6">
        <f t="shared" si="1"/>
        <v>0</v>
      </c>
      <c r="L20" s="9" t="s">
        <v>159</v>
      </c>
      <c r="O20" s="6">
        <f t="shared" si="2"/>
        <v>0</v>
      </c>
    </row>
    <row r="21" spans="1:15" ht="12" customHeight="1" x14ac:dyDescent="0.25">
      <c r="A21" s="4">
        <v>12</v>
      </c>
      <c r="B21" s="4">
        <v>3</v>
      </c>
      <c r="C21" s="4">
        <v>45</v>
      </c>
      <c r="D21" s="5" t="s">
        <v>398</v>
      </c>
      <c r="E21" s="6" t="s">
        <v>218</v>
      </c>
      <c r="F21" s="7">
        <f ca="1">IFERROR(__xludf.DUMMYFUNCTION("split(E21,"","")"),12)</f>
        <v>12</v>
      </c>
      <c r="G21" s="8"/>
      <c r="H21" s="8"/>
      <c r="I21" s="6">
        <f t="shared" ca="1" si="0"/>
        <v>1</v>
      </c>
      <c r="J21" s="9" t="s">
        <v>36</v>
      </c>
      <c r="K21" s="6">
        <f t="shared" si="1"/>
        <v>0</v>
      </c>
      <c r="L21" s="9" t="s">
        <v>218</v>
      </c>
      <c r="O21" s="6">
        <f t="shared" si="2"/>
        <v>0</v>
      </c>
    </row>
    <row r="22" spans="1:15" ht="12" customHeight="1" x14ac:dyDescent="0.25">
      <c r="A22" s="4">
        <v>11</v>
      </c>
      <c r="B22" s="4">
        <v>60</v>
      </c>
      <c r="C22" s="4">
        <v>913</v>
      </c>
      <c r="D22" s="5" t="s">
        <v>402</v>
      </c>
      <c r="E22" s="6" t="s">
        <v>218</v>
      </c>
      <c r="F22" s="7">
        <f ca="1">IFERROR(__xludf.DUMMYFUNCTION("split(E22,"","")"),12)</f>
        <v>12</v>
      </c>
      <c r="G22" s="8"/>
      <c r="H22" s="8"/>
      <c r="I22" s="6">
        <f t="shared" ca="1" si="0"/>
        <v>0</v>
      </c>
      <c r="J22" s="9" t="s">
        <v>113</v>
      </c>
      <c r="K22" s="6">
        <f t="shared" si="1"/>
        <v>0</v>
      </c>
      <c r="L22" s="9" t="s">
        <v>75</v>
      </c>
      <c r="O22" s="6">
        <f t="shared" si="2"/>
        <v>0</v>
      </c>
    </row>
    <row r="23" spans="1:15" ht="12" customHeight="1" x14ac:dyDescent="0.25">
      <c r="A23" s="4">
        <v>15</v>
      </c>
      <c r="B23" s="4">
        <v>1</v>
      </c>
      <c r="C23" s="4">
        <v>17</v>
      </c>
      <c r="D23" s="5" t="s">
        <v>406</v>
      </c>
      <c r="E23" s="6" t="s">
        <v>159</v>
      </c>
      <c r="F23" s="7">
        <f ca="1">IFERROR(__xludf.DUMMYFUNCTION("split(E23,"","")"),15)</f>
        <v>15</v>
      </c>
      <c r="G23" s="8"/>
      <c r="H23" s="8"/>
      <c r="I23" s="6">
        <f t="shared" ca="1" si="0"/>
        <v>1</v>
      </c>
      <c r="J23" s="9" t="s">
        <v>59</v>
      </c>
      <c r="K23" s="6">
        <f t="shared" si="1"/>
        <v>0</v>
      </c>
      <c r="L23" s="9" t="s">
        <v>159</v>
      </c>
      <c r="O23" s="6">
        <f t="shared" si="2"/>
        <v>0</v>
      </c>
    </row>
    <row r="24" spans="1:15" ht="12" customHeight="1" x14ac:dyDescent="0.25">
      <c r="A24" s="4">
        <v>16</v>
      </c>
      <c r="B24" s="4">
        <v>2</v>
      </c>
      <c r="C24" s="4">
        <v>35</v>
      </c>
      <c r="D24" s="5" t="s">
        <v>410</v>
      </c>
      <c r="E24" s="6" t="s">
        <v>411</v>
      </c>
      <c r="F24" s="7">
        <f ca="1">IFERROR(__xludf.DUMMYFUNCTION("split(E24,"","")"),16)</f>
        <v>16</v>
      </c>
      <c r="G24" s="8">
        <f ca="1">IFERROR(__xludf.DUMMYFUNCTION("""COMPUTED_VALUE"""),11)</f>
        <v>11</v>
      </c>
      <c r="H24" s="8"/>
      <c r="I24" s="6">
        <f t="shared" ca="1" si="0"/>
        <v>1</v>
      </c>
      <c r="J24" s="9" t="s">
        <v>53</v>
      </c>
      <c r="K24" s="6">
        <f t="shared" si="1"/>
        <v>0</v>
      </c>
      <c r="L24" s="9" t="s">
        <v>53</v>
      </c>
      <c r="O24" s="6">
        <f t="shared" si="2"/>
        <v>0</v>
      </c>
    </row>
    <row r="25" spans="1:15" ht="12" customHeight="1" x14ac:dyDescent="0.25">
      <c r="A25" s="11">
        <v>16</v>
      </c>
      <c r="B25" s="11">
        <v>1</v>
      </c>
      <c r="C25" s="11">
        <v>24</v>
      </c>
      <c r="D25" s="12" t="s">
        <v>416</v>
      </c>
      <c r="E25" s="6" t="s">
        <v>53</v>
      </c>
      <c r="F25" s="7">
        <f ca="1">IFERROR(__xludf.DUMMYFUNCTION("split(E25,"","")"),16)</f>
        <v>16</v>
      </c>
      <c r="G25" s="8"/>
      <c r="H25" s="8"/>
      <c r="I25" s="6">
        <f t="shared" ca="1" si="0"/>
        <v>1</v>
      </c>
      <c r="J25" s="9" t="s">
        <v>53</v>
      </c>
      <c r="K25" s="6">
        <f t="shared" si="1"/>
        <v>0</v>
      </c>
      <c r="L25" s="9" t="s">
        <v>53</v>
      </c>
      <c r="O25" s="6">
        <f t="shared" si="2"/>
        <v>0</v>
      </c>
    </row>
    <row r="26" spans="1:15" ht="12" customHeight="1" x14ac:dyDescent="0.25">
      <c r="A26" s="4">
        <v>10</v>
      </c>
      <c r="B26" s="4">
        <v>1</v>
      </c>
      <c r="C26" s="4">
        <v>24</v>
      </c>
      <c r="D26" s="5" t="s">
        <v>416</v>
      </c>
      <c r="E26" s="6" t="s">
        <v>89</v>
      </c>
      <c r="F26" s="7">
        <f ca="1">IFERROR(__xludf.DUMMYFUNCTION("split(E26,"","")"),10)</f>
        <v>10</v>
      </c>
      <c r="G26" s="8">
        <f ca="1">IFERROR(__xludf.DUMMYFUNCTION("""COMPUTED_VALUE"""),8)</f>
        <v>8</v>
      </c>
      <c r="H26" s="8">
        <f ca="1">IFERROR(__xludf.DUMMYFUNCTION("""COMPUTED_VALUE"""),1)</f>
        <v>1</v>
      </c>
      <c r="I26" s="6">
        <f t="shared" ca="1" si="0"/>
        <v>1</v>
      </c>
      <c r="J26" s="9" t="s">
        <v>59</v>
      </c>
      <c r="K26" s="6">
        <f t="shared" si="1"/>
        <v>0</v>
      </c>
      <c r="L26" s="9" t="s">
        <v>45</v>
      </c>
      <c r="O26" s="6">
        <f t="shared" si="2"/>
        <v>0</v>
      </c>
    </row>
    <row r="27" spans="1:15" ht="12" customHeight="1" x14ac:dyDescent="0.25">
      <c r="A27" s="11">
        <v>15</v>
      </c>
      <c r="B27" s="11">
        <v>1</v>
      </c>
      <c r="C27" s="11">
        <v>25</v>
      </c>
      <c r="D27" s="12" t="s">
        <v>424</v>
      </c>
      <c r="E27" s="6" t="s">
        <v>25</v>
      </c>
      <c r="F27" s="7">
        <f ca="1">IFERROR(__xludf.DUMMYFUNCTION("split(E27,"","")"),0)</f>
        <v>0</v>
      </c>
      <c r="G27" s="8"/>
      <c r="H27" s="8"/>
      <c r="I27" s="6">
        <f t="shared" ca="1" si="0"/>
        <v>0</v>
      </c>
      <c r="J27" s="9" t="s">
        <v>159</v>
      </c>
      <c r="K27" s="6">
        <f t="shared" si="1"/>
        <v>0</v>
      </c>
      <c r="L27" s="9" t="s">
        <v>159</v>
      </c>
      <c r="O27" s="6">
        <f t="shared" si="2"/>
        <v>0</v>
      </c>
    </row>
    <row r="28" spans="1:15" ht="12" customHeight="1" x14ac:dyDescent="0.25">
      <c r="A28" s="11">
        <v>12</v>
      </c>
      <c r="B28" s="11">
        <v>1</v>
      </c>
      <c r="C28" s="11">
        <v>30</v>
      </c>
      <c r="D28" s="12" t="s">
        <v>428</v>
      </c>
      <c r="E28" s="6" t="s">
        <v>429</v>
      </c>
      <c r="F28" s="7">
        <f ca="1">IFERROR(__xludf.DUMMYFUNCTION("split(E28,"","")"),12)</f>
        <v>12</v>
      </c>
      <c r="G28" s="8">
        <f ca="1">IFERROR(__xludf.DUMMYFUNCTION("""COMPUTED_VALUE"""),2)</f>
        <v>2</v>
      </c>
      <c r="H28" s="8"/>
      <c r="I28" s="6">
        <f t="shared" ca="1" si="0"/>
        <v>1</v>
      </c>
      <c r="J28" s="9" t="s">
        <v>218</v>
      </c>
      <c r="K28" s="6">
        <f t="shared" si="1"/>
        <v>0</v>
      </c>
      <c r="L28" s="9" t="s">
        <v>218</v>
      </c>
      <c r="O28" s="6">
        <f t="shared" si="2"/>
        <v>0</v>
      </c>
    </row>
    <row r="29" spans="1:15" ht="12" customHeight="1" x14ac:dyDescent="0.25">
      <c r="A29" s="11">
        <v>10</v>
      </c>
      <c r="B29" s="11">
        <v>1</v>
      </c>
      <c r="C29" s="11">
        <v>30</v>
      </c>
      <c r="D29" s="12" t="s">
        <v>433</v>
      </c>
      <c r="E29" s="6" t="s">
        <v>82</v>
      </c>
      <c r="F29" s="7">
        <f ca="1">IFERROR(__xludf.DUMMYFUNCTION("split(E29,"","")"),10)</f>
        <v>10</v>
      </c>
      <c r="G29" s="8">
        <f ca="1">IFERROR(__xludf.DUMMYFUNCTION("""COMPUTED_VALUE"""),1)</f>
        <v>1</v>
      </c>
      <c r="H29" s="8"/>
      <c r="I29" s="6">
        <f t="shared" ca="1" si="0"/>
        <v>1</v>
      </c>
      <c r="J29" s="9" t="s">
        <v>59</v>
      </c>
      <c r="K29" s="6">
        <f t="shared" si="1"/>
        <v>0</v>
      </c>
      <c r="L29" s="9" t="s">
        <v>45</v>
      </c>
      <c r="O29" s="6">
        <f t="shared" si="2"/>
        <v>0</v>
      </c>
    </row>
    <row r="30" spans="1:15" ht="12" customHeight="1" x14ac:dyDescent="0.25">
      <c r="A30" s="4">
        <v>13</v>
      </c>
      <c r="B30" s="4">
        <v>1</v>
      </c>
      <c r="C30" s="4">
        <v>35</v>
      </c>
      <c r="D30" s="5" t="s">
        <v>438</v>
      </c>
      <c r="E30" s="6" t="s">
        <v>31</v>
      </c>
      <c r="F30" s="7">
        <f ca="1">IFERROR(__xludf.DUMMYFUNCTION("split(E30,"","")"),8)</f>
        <v>8</v>
      </c>
      <c r="G30" s="8"/>
      <c r="H30" s="8"/>
      <c r="I30" s="6">
        <f t="shared" ca="1" si="0"/>
        <v>0</v>
      </c>
      <c r="J30" s="9" t="s">
        <v>104</v>
      </c>
      <c r="K30" s="6">
        <f t="shared" si="1"/>
        <v>0</v>
      </c>
      <c r="L30" s="9" t="s">
        <v>54</v>
      </c>
      <c r="O30" s="6">
        <f t="shared" si="2"/>
        <v>0</v>
      </c>
    </row>
    <row r="31" spans="1:15" ht="12" customHeight="1" x14ac:dyDescent="0.25">
      <c r="A31" s="4">
        <v>16</v>
      </c>
      <c r="B31" s="4">
        <v>2</v>
      </c>
      <c r="C31" s="4">
        <v>78</v>
      </c>
      <c r="D31" s="5" t="s">
        <v>442</v>
      </c>
      <c r="E31" s="6" t="s">
        <v>53</v>
      </c>
      <c r="F31" s="7">
        <f ca="1">IFERROR(__xludf.DUMMYFUNCTION("split(E31,"","")"),16)</f>
        <v>16</v>
      </c>
      <c r="G31" s="8"/>
      <c r="H31" s="8"/>
      <c r="I31" s="6">
        <f t="shared" ca="1" si="0"/>
        <v>1</v>
      </c>
      <c r="J31" s="9" t="s">
        <v>53</v>
      </c>
      <c r="K31" s="6">
        <f t="shared" si="1"/>
        <v>0</v>
      </c>
      <c r="L31" s="9" t="s">
        <v>53</v>
      </c>
      <c r="O31" s="6">
        <f t="shared" si="2"/>
        <v>0</v>
      </c>
    </row>
    <row r="32" spans="1:15" ht="12" customHeight="1" x14ac:dyDescent="0.25">
      <c r="A32" s="4">
        <v>9</v>
      </c>
      <c r="B32" s="4">
        <v>1</v>
      </c>
      <c r="C32" s="4">
        <v>44</v>
      </c>
      <c r="D32" s="5" t="s">
        <v>446</v>
      </c>
      <c r="E32" s="6" t="s">
        <v>25</v>
      </c>
      <c r="F32" s="7">
        <f ca="1">IFERROR(__xludf.DUMMYFUNCTION("split(E32,"","")"),0)</f>
        <v>0</v>
      </c>
      <c r="G32" s="8"/>
      <c r="H32" s="8"/>
      <c r="I32" s="6">
        <f t="shared" ca="1" si="0"/>
        <v>0</v>
      </c>
      <c r="J32" s="9" t="s">
        <v>36</v>
      </c>
      <c r="K32" s="6">
        <f t="shared" si="1"/>
        <v>0</v>
      </c>
      <c r="L32" s="9" t="s">
        <v>54</v>
      </c>
      <c r="O32" s="6">
        <f t="shared" si="2"/>
        <v>0</v>
      </c>
    </row>
    <row r="33" spans="1:15" ht="12" customHeight="1" x14ac:dyDescent="0.25">
      <c r="A33" s="4">
        <v>15</v>
      </c>
      <c r="B33" s="4">
        <v>2</v>
      </c>
      <c r="C33" s="4">
        <v>103</v>
      </c>
      <c r="D33" s="5" t="s">
        <v>451</v>
      </c>
      <c r="E33" s="6" t="s">
        <v>159</v>
      </c>
      <c r="F33" s="7">
        <f ca="1">IFERROR(__xludf.DUMMYFUNCTION("split(E33,"","")"),15)</f>
        <v>15</v>
      </c>
      <c r="G33" s="8"/>
      <c r="H33" s="8"/>
      <c r="I33" s="6">
        <f t="shared" ca="1" si="0"/>
        <v>1</v>
      </c>
      <c r="J33" s="9" t="s">
        <v>159</v>
      </c>
      <c r="K33" s="6">
        <f t="shared" si="1"/>
        <v>0</v>
      </c>
      <c r="L33" s="9" t="s">
        <v>159</v>
      </c>
      <c r="O33" s="6">
        <f t="shared" si="2"/>
        <v>0</v>
      </c>
    </row>
    <row r="34" spans="1:15" ht="12" customHeight="1" x14ac:dyDescent="0.25">
      <c r="A34" s="4">
        <v>9</v>
      </c>
      <c r="B34" s="4">
        <v>1</v>
      </c>
      <c r="C34" s="4">
        <v>69</v>
      </c>
      <c r="D34" s="5" t="s">
        <v>455</v>
      </c>
      <c r="E34" s="6" t="s">
        <v>54</v>
      </c>
      <c r="F34" s="7">
        <f ca="1">IFERROR(__xludf.DUMMYFUNCTION("split(E34,"","")"),9)</f>
        <v>9</v>
      </c>
      <c r="G34" s="8"/>
      <c r="H34" s="8"/>
      <c r="I34" s="6">
        <f t="shared" ca="1" si="0"/>
        <v>1</v>
      </c>
      <c r="J34" s="9" t="s">
        <v>218</v>
      </c>
      <c r="K34" s="6">
        <f t="shared" si="1"/>
        <v>0</v>
      </c>
      <c r="L34" s="9" t="s">
        <v>54</v>
      </c>
      <c r="O34" s="6">
        <f t="shared" si="2"/>
        <v>0</v>
      </c>
    </row>
    <row r="35" spans="1:15" ht="12" customHeight="1" x14ac:dyDescent="0.25">
      <c r="A35" s="16">
        <v>3</v>
      </c>
      <c r="B35" s="16">
        <v>1</v>
      </c>
      <c r="C35" s="16">
        <v>14</v>
      </c>
      <c r="D35" s="17">
        <v>-1</v>
      </c>
      <c r="E35" s="6" t="s">
        <v>849</v>
      </c>
      <c r="F35" s="7">
        <f ca="1">IFERROR(__xludf.DUMMYFUNCTION("split(E35,"","")"),3)</f>
        <v>3</v>
      </c>
      <c r="G35" s="8">
        <f ca="1">IFERROR(__xludf.DUMMYFUNCTION("""COMPUTED_VALUE"""),16)</f>
        <v>16</v>
      </c>
      <c r="H35" s="8"/>
      <c r="I35" s="6">
        <f t="shared" ca="1" si="0"/>
        <v>1</v>
      </c>
      <c r="J35" s="9" t="s">
        <v>26</v>
      </c>
      <c r="K35" s="6">
        <f t="shared" si="1"/>
        <v>0</v>
      </c>
      <c r="L35" s="9" t="s">
        <v>26</v>
      </c>
      <c r="O35" s="6">
        <f t="shared" si="2"/>
        <v>0</v>
      </c>
    </row>
    <row r="36" spans="1:15" ht="12" customHeight="1" x14ac:dyDescent="0.25">
      <c r="A36" s="20">
        <v>3</v>
      </c>
      <c r="B36" s="20">
        <v>63</v>
      </c>
      <c r="C36" s="20">
        <v>908</v>
      </c>
      <c r="D36" s="17" t="s">
        <v>852</v>
      </c>
      <c r="E36" s="6" t="s">
        <v>26</v>
      </c>
      <c r="F36" s="7">
        <f ca="1">IFERROR(__xludf.DUMMYFUNCTION("split(E36,"","")"),3)</f>
        <v>3</v>
      </c>
      <c r="G36" s="8"/>
      <c r="H36" s="8"/>
      <c r="I36" s="6">
        <f t="shared" ca="1" si="0"/>
        <v>1</v>
      </c>
      <c r="J36" s="9" t="s">
        <v>26</v>
      </c>
      <c r="K36" s="6">
        <f t="shared" si="1"/>
        <v>0</v>
      </c>
      <c r="L36" s="9" t="s">
        <v>112</v>
      </c>
      <c r="O36" s="6">
        <f t="shared" si="2"/>
        <v>0</v>
      </c>
    </row>
    <row r="37" spans="1:15" ht="12" customHeight="1" x14ac:dyDescent="0.25">
      <c r="A37" s="16">
        <v>4</v>
      </c>
      <c r="B37" s="16">
        <v>106</v>
      </c>
      <c r="C37" s="16">
        <v>859</v>
      </c>
      <c r="D37" s="17" t="s">
        <v>852</v>
      </c>
      <c r="E37" s="6" t="s">
        <v>856</v>
      </c>
      <c r="F37" s="7">
        <f ca="1">IFERROR(__xludf.DUMMYFUNCTION("split(E37,"","")"),4)</f>
        <v>4</v>
      </c>
      <c r="G37" s="8">
        <f ca="1">IFERROR(__xludf.DUMMYFUNCTION("""COMPUTED_VALUE"""),1)</f>
        <v>1</v>
      </c>
      <c r="H37" s="8"/>
      <c r="I37" s="6">
        <f t="shared" ca="1" si="0"/>
        <v>1</v>
      </c>
      <c r="J37" s="9" t="s">
        <v>59</v>
      </c>
      <c r="K37" s="6">
        <f t="shared" si="1"/>
        <v>0</v>
      </c>
      <c r="L37" s="9" t="s">
        <v>32</v>
      </c>
      <c r="O37" s="6">
        <f t="shared" si="2"/>
        <v>0</v>
      </c>
    </row>
    <row r="38" spans="1:15" ht="12" customHeight="1" x14ac:dyDescent="0.25">
      <c r="A38" s="16">
        <v>3</v>
      </c>
      <c r="B38" s="16">
        <v>9</v>
      </c>
      <c r="C38" s="16">
        <v>0</v>
      </c>
      <c r="D38" s="22" t="s">
        <v>888</v>
      </c>
      <c r="E38" s="6" t="s">
        <v>32</v>
      </c>
      <c r="F38" s="7">
        <f ca="1">IFERROR(__xludf.DUMMYFUNCTION("split(E38,"","")"),4)</f>
        <v>4</v>
      </c>
      <c r="G38" s="8"/>
      <c r="H38" s="8"/>
      <c r="I38" s="6">
        <f t="shared" ca="1" si="0"/>
        <v>0</v>
      </c>
      <c r="J38" s="9" t="s">
        <v>32</v>
      </c>
      <c r="K38" s="6">
        <f t="shared" si="1"/>
        <v>0</v>
      </c>
      <c r="L38" s="9" t="s">
        <v>32</v>
      </c>
      <c r="O38" s="6">
        <f t="shared" si="2"/>
        <v>0</v>
      </c>
    </row>
    <row r="39" spans="1:15" ht="12" customHeight="1" x14ac:dyDescent="0.25">
      <c r="A39" s="20">
        <v>3</v>
      </c>
      <c r="B39" s="20">
        <v>0</v>
      </c>
      <c r="C39" s="20">
        <v>13</v>
      </c>
      <c r="D39" s="22" t="s">
        <v>888</v>
      </c>
      <c r="E39" s="6" t="s">
        <v>26</v>
      </c>
      <c r="F39" s="7">
        <f ca="1">IFERROR(__xludf.DUMMYFUNCTION("split(E39,"","")"),3)</f>
        <v>3</v>
      </c>
      <c r="G39" s="8"/>
      <c r="H39" s="8"/>
      <c r="I39" s="6">
        <f t="shared" ca="1" si="0"/>
        <v>1</v>
      </c>
      <c r="J39" s="9" t="s">
        <v>53</v>
      </c>
      <c r="K39" s="6">
        <f t="shared" si="1"/>
        <v>0</v>
      </c>
      <c r="L39" s="9" t="s">
        <v>26</v>
      </c>
      <c r="O39" s="6">
        <f t="shared" si="2"/>
        <v>0</v>
      </c>
    </row>
    <row r="40" spans="1:15" ht="12" customHeight="1" x14ac:dyDescent="0.25">
      <c r="A40" s="16">
        <v>3</v>
      </c>
      <c r="B40" s="16">
        <v>0</v>
      </c>
      <c r="C40" s="16">
        <v>12</v>
      </c>
      <c r="D40" s="22" t="s">
        <v>888</v>
      </c>
      <c r="E40" s="6" t="s">
        <v>867</v>
      </c>
      <c r="F40" s="7">
        <f ca="1">IFERROR(__xludf.DUMMYFUNCTION("split(E40,"","")"),10)</f>
        <v>10</v>
      </c>
      <c r="G40" s="8">
        <f ca="1">IFERROR(__xludf.DUMMYFUNCTION("""COMPUTED_VALUE"""),2)</f>
        <v>2</v>
      </c>
      <c r="H40" s="8"/>
      <c r="I40" s="6">
        <f t="shared" ca="1" si="0"/>
        <v>0</v>
      </c>
      <c r="J40" s="9" t="s">
        <v>26</v>
      </c>
      <c r="K40" s="6">
        <f t="shared" si="1"/>
        <v>0</v>
      </c>
      <c r="L40" s="9" t="s">
        <v>26</v>
      </c>
      <c r="O40" s="6">
        <f t="shared" si="2"/>
        <v>0</v>
      </c>
    </row>
    <row r="41" spans="1:15" ht="12" customHeight="1" x14ac:dyDescent="0.25">
      <c r="A41" s="20">
        <v>3</v>
      </c>
      <c r="B41" s="20">
        <v>9</v>
      </c>
      <c r="C41" s="20">
        <v>0</v>
      </c>
      <c r="D41" s="22" t="s">
        <v>888</v>
      </c>
      <c r="E41" s="6" t="s">
        <v>31</v>
      </c>
      <c r="F41" s="7">
        <f ca="1">IFERROR(__xludf.DUMMYFUNCTION("split(E41,"","")"),8)</f>
        <v>8</v>
      </c>
      <c r="G41" s="8"/>
      <c r="H41" s="8"/>
      <c r="I41" s="6">
        <f t="shared" ca="1" si="0"/>
        <v>0</v>
      </c>
      <c r="J41" s="9" t="s">
        <v>31</v>
      </c>
      <c r="K41" s="6">
        <f t="shared" si="1"/>
        <v>0</v>
      </c>
      <c r="L41" s="9" t="s">
        <v>32</v>
      </c>
      <c r="O41" s="6">
        <f t="shared" si="2"/>
        <v>0</v>
      </c>
    </row>
    <row r="42" spans="1:15" ht="12" customHeight="1" x14ac:dyDescent="0.25">
      <c r="A42" s="16">
        <v>3</v>
      </c>
      <c r="B42" s="16">
        <v>9</v>
      </c>
      <c r="C42" s="16">
        <v>0</v>
      </c>
      <c r="D42" s="22" t="s">
        <v>888</v>
      </c>
      <c r="E42" s="6" t="s">
        <v>31</v>
      </c>
      <c r="F42" s="7">
        <f ca="1">IFERROR(__xludf.DUMMYFUNCTION("split(E42,"","")"),8)</f>
        <v>8</v>
      </c>
      <c r="G42" s="8"/>
      <c r="H42" s="8"/>
      <c r="I42" s="6">
        <f t="shared" ca="1" si="0"/>
        <v>0</v>
      </c>
      <c r="J42" s="9" t="s">
        <v>53</v>
      </c>
      <c r="K42" s="6">
        <f t="shared" si="1"/>
        <v>0</v>
      </c>
      <c r="L42" s="9" t="s">
        <v>75</v>
      </c>
      <c r="O42" s="6">
        <f t="shared" si="2"/>
        <v>0</v>
      </c>
    </row>
    <row r="43" spans="1:15" ht="12" customHeight="1" x14ac:dyDescent="0.25">
      <c r="A43" s="20">
        <v>3</v>
      </c>
      <c r="B43" s="20">
        <v>9</v>
      </c>
      <c r="C43" s="20">
        <v>0</v>
      </c>
      <c r="D43" s="22" t="s">
        <v>888</v>
      </c>
      <c r="E43" s="6" t="s">
        <v>31</v>
      </c>
      <c r="F43" s="7">
        <f ca="1">IFERROR(__xludf.DUMMYFUNCTION("split(E43,"","")"),8)</f>
        <v>8</v>
      </c>
      <c r="G43" s="8"/>
      <c r="H43" s="8"/>
      <c r="I43" s="6">
        <f t="shared" ca="1" si="0"/>
        <v>0</v>
      </c>
      <c r="J43" s="9" t="s">
        <v>31</v>
      </c>
      <c r="K43" s="6">
        <f t="shared" si="1"/>
        <v>0</v>
      </c>
      <c r="L43" s="9" t="s">
        <v>64</v>
      </c>
      <c r="O43" s="6">
        <f t="shared" si="2"/>
        <v>0</v>
      </c>
    </row>
    <row r="44" spans="1:15" ht="12" customHeight="1" x14ac:dyDescent="0.25">
      <c r="A44" s="16">
        <v>3</v>
      </c>
      <c r="B44" s="16">
        <v>9</v>
      </c>
      <c r="C44" s="16">
        <v>0</v>
      </c>
      <c r="D44" s="22" t="s">
        <v>888</v>
      </c>
      <c r="E44" s="6" t="s">
        <v>54</v>
      </c>
      <c r="F44" s="7">
        <f ca="1">IFERROR(__xludf.DUMMYFUNCTION("split(E44,"","")"),9)</f>
        <v>9</v>
      </c>
      <c r="G44" s="8"/>
      <c r="H44" s="8"/>
      <c r="I44" s="6">
        <f t="shared" ca="1" si="0"/>
        <v>0</v>
      </c>
      <c r="J44" s="9" t="s">
        <v>74</v>
      </c>
      <c r="K44" s="6">
        <f t="shared" si="1"/>
        <v>0</v>
      </c>
      <c r="L44" s="9" t="s">
        <v>26</v>
      </c>
      <c r="O44" s="6">
        <f t="shared" si="2"/>
        <v>0</v>
      </c>
    </row>
    <row r="45" spans="1:15" ht="12" customHeight="1" x14ac:dyDescent="0.25">
      <c r="A45" s="16">
        <v>1</v>
      </c>
      <c r="B45" s="16">
        <v>0</v>
      </c>
      <c r="C45" s="16">
        <v>12</v>
      </c>
      <c r="D45" s="22"/>
      <c r="E45" s="6" t="s">
        <v>59</v>
      </c>
      <c r="F45" s="7">
        <f ca="1">IFERROR(__xludf.DUMMYFUNCTION("split(E45,"","")"),1)</f>
        <v>1</v>
      </c>
      <c r="G45" s="8"/>
      <c r="H45" s="8">
        <v>8</v>
      </c>
      <c r="I45" s="6">
        <f t="shared" ca="1" si="0"/>
        <v>1</v>
      </c>
      <c r="J45" s="9" t="s">
        <v>59</v>
      </c>
      <c r="K45" s="6">
        <f t="shared" si="1"/>
        <v>0</v>
      </c>
      <c r="L45" s="9" t="s">
        <v>59</v>
      </c>
      <c r="O45" s="6">
        <f t="shared" si="2"/>
        <v>0</v>
      </c>
    </row>
    <row r="46" spans="1:15" ht="12" customHeight="1" x14ac:dyDescent="0.2">
      <c r="A46" s="23">
        <f>COUNTIF(A$2:$A$45,1)</f>
        <v>1</v>
      </c>
      <c r="E46" s="7"/>
      <c r="F46" s="23">
        <f ca="1">COUNTIF(F$2:F$45,1)</f>
        <v>2</v>
      </c>
      <c r="J46" s="23">
        <f>COUNTIF(J$2:J$45,1)</f>
        <v>6</v>
      </c>
      <c r="L46" s="23">
        <f>COUNTIF(L$2:L$45,1)</f>
        <v>2</v>
      </c>
    </row>
    <row r="47" spans="1:15" ht="12" customHeight="1" x14ac:dyDescent="0.2">
      <c r="A47" s="23">
        <f>COUNTIF(A$2:A$45,2)</f>
        <v>1</v>
      </c>
      <c r="D47" s="7"/>
      <c r="E47" s="7"/>
      <c r="F47" s="23">
        <f ca="1">COUNTIF(F$2:F$45,2)</f>
        <v>0</v>
      </c>
      <c r="J47" s="23">
        <f>COUNTIF(J$2:J$45,2)</f>
        <v>3</v>
      </c>
      <c r="L47" s="23">
        <f>COUNTIF(L$2:L$45,2)</f>
        <v>1</v>
      </c>
    </row>
    <row r="48" spans="1:15" ht="12" customHeight="1" x14ac:dyDescent="0.2">
      <c r="A48" s="23">
        <f>COUNTIF(A$2:A$45,3)</f>
        <v>9</v>
      </c>
      <c r="D48" s="7"/>
      <c r="E48" s="7"/>
      <c r="F48" s="23">
        <f ca="1">COUNTIF(F$2:F$45,3)</f>
        <v>3</v>
      </c>
      <c r="J48" s="23">
        <f>COUNTIF(J$2:J$45,3)</f>
        <v>4</v>
      </c>
      <c r="L48" s="23">
        <f>COUNTIF(L$2:L$45,3)</f>
        <v>4</v>
      </c>
    </row>
    <row r="49" spans="1:12" ht="12" customHeight="1" x14ac:dyDescent="0.2">
      <c r="A49" s="23">
        <f>COUNTIF(A$2:A$45,4)</f>
        <v>1</v>
      </c>
      <c r="D49" s="7"/>
      <c r="E49" s="7"/>
      <c r="F49" s="23">
        <f ca="1">COUNTIF(F$2:F$45,4)</f>
        <v>4</v>
      </c>
      <c r="J49" s="23">
        <f>COUNTIF(J$2:J$45,4)</f>
        <v>1</v>
      </c>
      <c r="L49" s="23">
        <f>COUNTIF(L$2:L$45,4)</f>
        <v>4</v>
      </c>
    </row>
    <row r="50" spans="1:12" ht="12" customHeight="1" x14ac:dyDescent="0.2">
      <c r="A50" s="23">
        <f>COUNTIF(A$2:A$45,5)</f>
        <v>0</v>
      </c>
      <c r="D50" s="7"/>
      <c r="E50" s="7"/>
      <c r="F50" s="23">
        <f ca="1">COUNTIF(F$2:F$45,5)</f>
        <v>0</v>
      </c>
      <c r="J50" s="23">
        <f>COUNTIF(J$2:J$45,5)</f>
        <v>1</v>
      </c>
      <c r="L50" s="23">
        <f>COUNTIF(L$2:L$45,5)</f>
        <v>1</v>
      </c>
    </row>
    <row r="51" spans="1:12" ht="12" customHeight="1" x14ac:dyDescent="0.2">
      <c r="A51" s="23">
        <f>COUNTIF(A$2:A$45,6)</f>
        <v>0</v>
      </c>
      <c r="D51" s="7"/>
      <c r="E51" s="7"/>
      <c r="F51" s="23">
        <f ca="1">COUNTIF(F$2:F$45,6)</f>
        <v>0</v>
      </c>
      <c r="J51" s="23">
        <f>COUNTIF(J$2:J$45,6)</f>
        <v>1</v>
      </c>
      <c r="L51" s="23">
        <f>COUNTIF(L$2:L$45,6)</f>
        <v>2</v>
      </c>
    </row>
    <row r="52" spans="1:12" ht="12" customHeight="1" x14ac:dyDescent="0.2">
      <c r="A52" s="23">
        <f>COUNTIF(A$2:A$45,7)</f>
        <v>1</v>
      </c>
      <c r="D52" s="7"/>
      <c r="E52" s="7"/>
      <c r="F52" s="23">
        <f ca="1">COUNTIF(F$2:F$45,7)</f>
        <v>1</v>
      </c>
      <c r="J52" s="23">
        <f>COUNTIF(J$2:J$45,7)</f>
        <v>0</v>
      </c>
      <c r="L52" s="23">
        <f>COUNTIF(L$2:L$45,7)</f>
        <v>1</v>
      </c>
    </row>
    <row r="53" spans="1:12" ht="12" customHeight="1" x14ac:dyDescent="0.2">
      <c r="A53" s="23">
        <f>COUNTIF(A$2:A$45,8)</f>
        <v>0</v>
      </c>
      <c r="D53" s="7"/>
      <c r="E53" s="7"/>
      <c r="F53" s="23">
        <f ca="1">COUNTIF(F$2:F$45,8)</f>
        <v>6</v>
      </c>
      <c r="J53" s="23">
        <f>COUNTIF(J$2:J$45,8)</f>
        <v>4</v>
      </c>
      <c r="L53" s="23">
        <f>COUNTIF(L$2:L$45,8)</f>
        <v>1</v>
      </c>
    </row>
    <row r="54" spans="1:12" ht="12" customHeight="1" x14ac:dyDescent="0.2">
      <c r="A54" s="23">
        <f>COUNTIF(A$2:A$45,9)</f>
        <v>3</v>
      </c>
      <c r="D54" s="7"/>
      <c r="E54" s="7"/>
      <c r="F54" s="23">
        <f ca="1">COUNTIF(F$2:F$45,9)</f>
        <v>3</v>
      </c>
      <c r="J54" s="23">
        <f>COUNTIF(J$2:J$45,9)</f>
        <v>0</v>
      </c>
      <c r="L54" s="23">
        <f>COUNTIF(L$2:L$45,9)</f>
        <v>3</v>
      </c>
    </row>
    <row r="55" spans="1:12" ht="12" customHeight="1" x14ac:dyDescent="0.2">
      <c r="A55" s="23">
        <f>COUNTIF(A$2:A$45,10)</f>
        <v>4</v>
      </c>
      <c r="D55" s="7"/>
      <c r="E55" s="7"/>
      <c r="F55" s="23">
        <f ca="1">COUNTIF(F$2:F$45,10)</f>
        <v>4</v>
      </c>
      <c r="J55" s="23">
        <f>COUNTIF(J$2:J$45,10)</f>
        <v>1</v>
      </c>
      <c r="L55" s="23">
        <f>COUNTIF(L$2:L$45,10)</f>
        <v>2</v>
      </c>
    </row>
    <row r="56" spans="1:12" ht="12" customHeight="1" x14ac:dyDescent="0.2">
      <c r="A56" s="23">
        <f>COUNTIF(A$2:A$45,11)</f>
        <v>2</v>
      </c>
      <c r="D56" s="7"/>
      <c r="E56" s="7"/>
      <c r="F56" s="23">
        <f ca="1">COUNTIF(F$2:F$45,11)</f>
        <v>2</v>
      </c>
      <c r="J56" s="23">
        <f>COUNTIF(J$2:J$45,11)</f>
        <v>2</v>
      </c>
      <c r="L56" s="23">
        <f>COUNTIF(L$2:L$45,11)</f>
        <v>4</v>
      </c>
    </row>
    <row r="57" spans="1:12" ht="12" customHeight="1" x14ac:dyDescent="0.2">
      <c r="A57" s="23">
        <f>COUNTIF(A$2:A$45,12)</f>
        <v>6</v>
      </c>
      <c r="D57" s="7"/>
      <c r="E57" s="7"/>
      <c r="F57" s="23">
        <f ca="1">COUNTIF(F$2:F$45,12)</f>
        <v>3</v>
      </c>
      <c r="J57" s="23">
        <f>COUNTIF(J$2:J$45,12)</f>
        <v>3</v>
      </c>
      <c r="L57" s="23">
        <f>COUNTIF(L$2:L$45,12)</f>
        <v>3</v>
      </c>
    </row>
    <row r="58" spans="1:12" ht="12" customHeight="1" x14ac:dyDescent="0.2">
      <c r="A58" s="23">
        <f>COUNTIF(A$2:A$45,13)</f>
        <v>2</v>
      </c>
      <c r="D58" s="7"/>
      <c r="E58" s="7"/>
      <c r="F58" s="23">
        <f ca="1">COUNTIF(F$2:F$45,13)</f>
        <v>1</v>
      </c>
      <c r="J58" s="23">
        <f>COUNTIF(J$2:J$45,13)</f>
        <v>3</v>
      </c>
      <c r="L58" s="23">
        <f>COUNTIF(L$2:L$45,13)</f>
        <v>1</v>
      </c>
    </row>
    <row r="59" spans="1:12" ht="12" customHeight="1" x14ac:dyDescent="0.2">
      <c r="A59" s="23">
        <f>COUNTIF(A$2:A$45,14)</f>
        <v>0</v>
      </c>
      <c r="D59" s="7"/>
      <c r="E59" s="7"/>
      <c r="F59" s="23">
        <f ca="1">COUNTIF(F$2:F$45,14)</f>
        <v>1</v>
      </c>
      <c r="J59" s="23">
        <f>COUNTIF(J$2:J$45,14)</f>
        <v>1</v>
      </c>
      <c r="L59" s="23">
        <f>COUNTIF(L$2:L$45,14)</f>
        <v>1</v>
      </c>
    </row>
    <row r="60" spans="1:12" ht="12" customHeight="1" x14ac:dyDescent="0.2">
      <c r="A60" s="23">
        <f>COUNTIF(A$2:A$45,15)</f>
        <v>5</v>
      </c>
      <c r="D60" s="7"/>
      <c r="E60" s="7"/>
      <c r="F60" s="23">
        <f ca="1">COUNTIF(F$2:F$45,15)</f>
        <v>2</v>
      </c>
      <c r="J60" s="23">
        <f>COUNTIF(J$2:J$45,15)</f>
        <v>3</v>
      </c>
      <c r="L60" s="23">
        <f>COUNTIF(L$2:L$45,15)</f>
        <v>5</v>
      </c>
    </row>
    <row r="61" spans="1:12" ht="12" customHeight="1" x14ac:dyDescent="0.2">
      <c r="A61" s="23">
        <f>COUNTIF(A$2:A$45,16)</f>
        <v>9</v>
      </c>
      <c r="D61" s="7"/>
      <c r="E61" s="7"/>
      <c r="F61" s="23">
        <f ca="1">COUNTIF(F$2:F$45,16)</f>
        <v>7</v>
      </c>
      <c r="J61" s="23">
        <f>COUNTIF(J$2:J$45,16)</f>
        <v>7</v>
      </c>
      <c r="L61" s="23">
        <f>COUNTIF(L$2:L$45,16)</f>
        <v>9</v>
      </c>
    </row>
    <row r="62" spans="1:12" ht="12" customHeight="1" x14ac:dyDescent="0.2">
      <c r="A62" s="23">
        <f>COUNTIF(A$2:A$45,17)</f>
        <v>0</v>
      </c>
      <c r="D62" s="7"/>
      <c r="E62" s="7"/>
      <c r="F62" s="23">
        <f ca="1">COUNTIF(F$2:F$45,17)</f>
        <v>0</v>
      </c>
      <c r="J62" s="23">
        <f>COUNTIF(J$2:J$45,17)</f>
        <v>4</v>
      </c>
      <c r="L62" s="23">
        <f>COUNTIF(L$2:L$45,17)</f>
        <v>0</v>
      </c>
    </row>
    <row r="63" spans="1:12" ht="12" customHeight="1" x14ac:dyDescent="0.2">
      <c r="A63" s="23">
        <f>SUM(A46:A62)</f>
        <v>44</v>
      </c>
      <c r="F63" s="23">
        <f ca="1">SUM(F46:F62)</f>
        <v>39</v>
      </c>
      <c r="J63" s="23">
        <f>SUM(J46:J62)</f>
        <v>44</v>
      </c>
      <c r="L63" s="23">
        <f>SUM(L46:L62)</f>
        <v>44</v>
      </c>
    </row>
    <row r="64" spans="1: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spans="1:15" ht="12" customHeight="1" x14ac:dyDescent="0.25">
      <c r="A2" s="16">
        <v>6</v>
      </c>
      <c r="B2" s="16">
        <v>0</v>
      </c>
      <c r="C2" s="16">
        <v>10</v>
      </c>
      <c r="D2" s="17" t="s">
        <v>59</v>
      </c>
      <c r="E2" s="6" t="s">
        <v>499</v>
      </c>
      <c r="F2" s="7" t="str">
        <f ca="1">IFERROR(__xludf.DUMMYFUNCTION("split(H128,"","")"),"#VALUE!")</f>
        <v>#VALUE!</v>
      </c>
      <c r="G2" s="8"/>
      <c r="H2" s="8"/>
      <c r="I2" s="6">
        <f t="shared" ref="I2:I55" ca="1" si="0">COUNTIF(F2, "="&amp;A2)</f>
        <v>0</v>
      </c>
      <c r="J2" s="9" t="s">
        <v>113</v>
      </c>
      <c r="K2" s="6">
        <f t="shared" ref="K2:K55" si="1">COUNTIF(J2, "="&amp;$D2)</f>
        <v>0</v>
      </c>
      <c r="L2" s="9" t="s">
        <v>113</v>
      </c>
      <c r="O2" s="6">
        <f t="shared" ref="O2:O55" si="2">COUNTIF(L2, "="&amp;$D2)</f>
        <v>0</v>
      </c>
    </row>
    <row r="3" spans="1:15" ht="12" customHeight="1" x14ac:dyDescent="0.25">
      <c r="A3" s="20">
        <v>2</v>
      </c>
      <c r="B3" s="20">
        <v>0</v>
      </c>
      <c r="C3" s="16">
        <v>10</v>
      </c>
      <c r="D3" s="17" t="s">
        <v>59</v>
      </c>
      <c r="E3" s="6" t="s">
        <v>688</v>
      </c>
      <c r="F3" s="7" t="str">
        <f ca="1">IFERROR(__xludf.DUMMYFUNCTION("split(H181,"","")"),"#VALUE!")</f>
        <v>#VALUE!</v>
      </c>
      <c r="G3" s="8"/>
      <c r="H3" s="8"/>
      <c r="I3" s="6">
        <f t="shared" ca="1" si="0"/>
        <v>0</v>
      </c>
      <c r="J3" s="9" t="s">
        <v>74</v>
      </c>
      <c r="K3" s="6">
        <f t="shared" si="1"/>
        <v>0</v>
      </c>
      <c r="L3" s="9" t="s">
        <v>74</v>
      </c>
      <c r="O3" s="6">
        <f t="shared" si="2"/>
        <v>0</v>
      </c>
    </row>
    <row r="4" spans="1:15" ht="12" customHeight="1" x14ac:dyDescent="0.25">
      <c r="A4" s="16">
        <v>2</v>
      </c>
      <c r="B4" s="16">
        <v>0</v>
      </c>
      <c r="C4" s="20">
        <v>10</v>
      </c>
      <c r="D4" s="21" t="s">
        <v>59</v>
      </c>
      <c r="E4" s="6" t="s">
        <v>31</v>
      </c>
      <c r="F4" s="7" t="str">
        <f ca="1">IFERROR(__xludf.DUMMYFUNCTION("split(H201,"","")"),"#VALUE!")</f>
        <v>#VALUE!</v>
      </c>
      <c r="G4" s="8"/>
      <c r="H4" s="8"/>
      <c r="I4" s="6">
        <f t="shared" ca="1" si="0"/>
        <v>0</v>
      </c>
      <c r="J4" s="9" t="s">
        <v>74</v>
      </c>
      <c r="K4" s="6">
        <f t="shared" si="1"/>
        <v>0</v>
      </c>
      <c r="L4" s="9" t="s">
        <v>74</v>
      </c>
      <c r="O4" s="6">
        <f t="shared" si="2"/>
        <v>0</v>
      </c>
    </row>
    <row r="5" spans="1:15" ht="12" customHeight="1" x14ac:dyDescent="0.25">
      <c r="A5" s="20">
        <v>2</v>
      </c>
      <c r="B5" s="20">
        <v>0</v>
      </c>
      <c r="C5" s="16">
        <v>10</v>
      </c>
      <c r="D5" s="17" t="s">
        <v>59</v>
      </c>
      <c r="E5" s="6" t="s">
        <v>59</v>
      </c>
      <c r="F5" s="7" t="str">
        <f ca="1">IFERROR(__xludf.DUMMYFUNCTION("split(H227,"","")"),"#VALUE!")</f>
        <v>#VALUE!</v>
      </c>
      <c r="G5" s="8"/>
      <c r="H5" s="8"/>
      <c r="I5" s="6">
        <f t="shared" ca="1" si="0"/>
        <v>0</v>
      </c>
      <c r="J5" s="9" t="s">
        <v>59</v>
      </c>
      <c r="K5" s="6">
        <f t="shared" si="1"/>
        <v>1</v>
      </c>
      <c r="L5" s="9" t="s">
        <v>59</v>
      </c>
      <c r="O5" s="6">
        <f t="shared" si="2"/>
        <v>1</v>
      </c>
    </row>
    <row r="6" spans="1:15" ht="12" customHeight="1" x14ac:dyDescent="0.25">
      <c r="A6" s="20">
        <v>2</v>
      </c>
      <c r="B6" s="20">
        <v>0</v>
      </c>
      <c r="C6" s="20">
        <v>10</v>
      </c>
      <c r="D6" s="21" t="s">
        <v>59</v>
      </c>
      <c r="E6" s="6" t="s">
        <v>31</v>
      </c>
      <c r="F6" s="7" t="str">
        <f ca="1">IFERROR(__xludf.DUMMYFUNCTION("split(H229,"","")"),"#VALUE!")</f>
        <v>#VALUE!</v>
      </c>
      <c r="G6" s="8"/>
      <c r="H6" s="8"/>
      <c r="I6" s="6">
        <f t="shared" ca="1" si="0"/>
        <v>0</v>
      </c>
      <c r="J6" s="9" t="s">
        <v>59</v>
      </c>
      <c r="K6" s="6">
        <f t="shared" si="1"/>
        <v>1</v>
      </c>
      <c r="L6" s="9" t="s">
        <v>74</v>
      </c>
      <c r="O6" s="6">
        <f t="shared" si="2"/>
        <v>0</v>
      </c>
    </row>
    <row r="7" spans="1:15" ht="12" customHeight="1" x14ac:dyDescent="0.25">
      <c r="A7" s="20">
        <v>13</v>
      </c>
      <c r="B7" s="20">
        <v>0</v>
      </c>
      <c r="C7" s="20">
        <v>11</v>
      </c>
      <c r="D7" s="21" t="s">
        <v>59</v>
      </c>
      <c r="E7" s="6" t="s">
        <v>104</v>
      </c>
      <c r="F7" s="7" t="str">
        <f ca="1">IFERROR(__xludf.DUMMYFUNCTION("split(H126,"","")"),"#VALUE!")</f>
        <v>#VALUE!</v>
      </c>
      <c r="G7" s="8"/>
      <c r="H7" s="8"/>
      <c r="I7" s="6">
        <f t="shared" ca="1" si="0"/>
        <v>0</v>
      </c>
      <c r="J7" s="9" t="s">
        <v>104</v>
      </c>
      <c r="K7" s="6">
        <f t="shared" si="1"/>
        <v>0</v>
      </c>
      <c r="L7" s="9" t="s">
        <v>104</v>
      </c>
      <c r="O7" s="6">
        <f t="shared" si="2"/>
        <v>0</v>
      </c>
    </row>
    <row r="8" spans="1:15" ht="12" customHeight="1" x14ac:dyDescent="0.25">
      <c r="A8" s="20">
        <v>11</v>
      </c>
      <c r="B8" s="20">
        <v>0</v>
      </c>
      <c r="C8" s="20">
        <v>11</v>
      </c>
      <c r="D8" s="21" t="s">
        <v>59</v>
      </c>
      <c r="E8" s="6" t="s">
        <v>25</v>
      </c>
      <c r="F8" s="7"/>
      <c r="G8" s="8"/>
      <c r="H8" s="8"/>
      <c r="I8" s="6">
        <f t="shared" si="0"/>
        <v>0</v>
      </c>
      <c r="J8" s="9" t="s">
        <v>75</v>
      </c>
      <c r="K8" s="6">
        <f t="shared" si="1"/>
        <v>0</v>
      </c>
      <c r="L8" s="9" t="s">
        <v>75</v>
      </c>
      <c r="O8" s="6">
        <f t="shared" si="2"/>
        <v>0</v>
      </c>
    </row>
    <row r="9" spans="1:15" ht="12" customHeight="1" x14ac:dyDescent="0.25">
      <c r="A9" s="16">
        <v>4</v>
      </c>
      <c r="B9" s="16">
        <v>0</v>
      </c>
      <c r="C9" s="16">
        <v>11</v>
      </c>
      <c r="D9" s="17" t="s">
        <v>59</v>
      </c>
      <c r="E9" s="6" t="s">
        <v>32</v>
      </c>
      <c r="F9" s="7" t="str">
        <f ca="1">IFERROR(__xludf.DUMMYFUNCTION("split(H134,"","")"),"#VALUE!")</f>
        <v>#VALUE!</v>
      </c>
      <c r="G9" s="8"/>
      <c r="H9" s="8"/>
      <c r="I9" s="6">
        <f t="shared" ca="1" si="0"/>
        <v>0</v>
      </c>
      <c r="J9" s="9" t="s">
        <v>32</v>
      </c>
      <c r="K9" s="6">
        <f t="shared" si="1"/>
        <v>0</v>
      </c>
      <c r="L9" s="9" t="s">
        <v>32</v>
      </c>
      <c r="O9" s="6">
        <f t="shared" si="2"/>
        <v>0</v>
      </c>
    </row>
    <row r="10" spans="1:15" ht="12" customHeight="1" x14ac:dyDescent="0.25">
      <c r="A10" s="20">
        <v>6</v>
      </c>
      <c r="B10" s="20">
        <v>0</v>
      </c>
      <c r="C10" s="20">
        <v>11</v>
      </c>
      <c r="D10" s="21" t="s">
        <v>59</v>
      </c>
      <c r="E10" s="6" t="s">
        <v>25</v>
      </c>
      <c r="F10" s="7" t="str">
        <f ca="1">IFERROR(__xludf.DUMMYFUNCTION("split(H137,"","")"),"#VALUE!")</f>
        <v>#VALUE!</v>
      </c>
      <c r="G10" s="8"/>
      <c r="H10" s="8"/>
      <c r="I10" s="6">
        <f t="shared" ca="1" si="0"/>
        <v>0</v>
      </c>
      <c r="J10" s="9" t="s">
        <v>113</v>
      </c>
      <c r="K10" s="6">
        <f t="shared" si="1"/>
        <v>0</v>
      </c>
      <c r="L10" s="9" t="s">
        <v>113</v>
      </c>
      <c r="O10" s="6">
        <f t="shared" si="2"/>
        <v>0</v>
      </c>
    </row>
    <row r="11" spans="1:15" ht="12" customHeight="1" x14ac:dyDescent="0.25">
      <c r="A11" s="16">
        <v>6</v>
      </c>
      <c r="B11" s="16">
        <v>0</v>
      </c>
      <c r="C11" s="16">
        <v>11</v>
      </c>
      <c r="D11" s="17" t="s">
        <v>59</v>
      </c>
      <c r="E11" s="6" t="s">
        <v>113</v>
      </c>
      <c r="F11" s="7" t="str">
        <f ca="1">IFERROR(__xludf.DUMMYFUNCTION("split(H143,"","")"),"#VALUE!")</f>
        <v>#VALUE!</v>
      </c>
      <c r="G11" s="8"/>
      <c r="H11" s="8"/>
      <c r="I11" s="6">
        <f t="shared" ca="1" si="0"/>
        <v>0</v>
      </c>
      <c r="J11" s="9" t="s">
        <v>113</v>
      </c>
      <c r="K11" s="6">
        <f t="shared" si="1"/>
        <v>0</v>
      </c>
      <c r="L11" s="9" t="s">
        <v>113</v>
      </c>
      <c r="O11" s="6">
        <f t="shared" si="2"/>
        <v>0</v>
      </c>
    </row>
    <row r="12" spans="1:15" ht="12" customHeight="1" x14ac:dyDescent="0.25">
      <c r="A12" s="16">
        <v>14</v>
      </c>
      <c r="B12" s="16">
        <v>0</v>
      </c>
      <c r="C12" s="16">
        <v>11</v>
      </c>
      <c r="D12" s="17" t="s">
        <v>59</v>
      </c>
      <c r="E12" s="6" t="s">
        <v>112</v>
      </c>
      <c r="F12" s="7" t="str">
        <f ca="1">IFERROR(__xludf.DUMMYFUNCTION("split(H144,"","")"),"#VALUE!")</f>
        <v>#VALUE!</v>
      </c>
      <c r="G12" s="8"/>
      <c r="H12" s="8"/>
      <c r="I12" s="6">
        <f t="shared" ca="1" si="0"/>
        <v>0</v>
      </c>
      <c r="J12" s="9" t="s">
        <v>112</v>
      </c>
      <c r="K12" s="6">
        <f t="shared" si="1"/>
        <v>0</v>
      </c>
      <c r="L12" s="9" t="s">
        <v>112</v>
      </c>
      <c r="O12" s="6">
        <f t="shared" si="2"/>
        <v>0</v>
      </c>
    </row>
    <row r="13" spans="1:15" ht="12" customHeight="1" x14ac:dyDescent="0.25">
      <c r="A13" s="16">
        <v>8</v>
      </c>
      <c r="B13" s="16">
        <v>0</v>
      </c>
      <c r="C13" s="16">
        <v>11</v>
      </c>
      <c r="D13" s="17" t="s">
        <v>59</v>
      </c>
      <c r="E13" s="6" t="s">
        <v>31</v>
      </c>
      <c r="F13" s="7" t="str">
        <f ca="1">IFERROR(__xludf.DUMMYFUNCTION("split(H152,"","")"),"#VALUE!")</f>
        <v>#VALUE!</v>
      </c>
      <c r="G13" s="8"/>
      <c r="H13" s="8"/>
      <c r="I13" s="6">
        <f t="shared" ca="1" si="0"/>
        <v>0</v>
      </c>
      <c r="J13" s="9" t="s">
        <v>59</v>
      </c>
      <c r="K13" s="6">
        <f t="shared" si="1"/>
        <v>1</v>
      </c>
      <c r="L13" s="9" t="s">
        <v>45</v>
      </c>
      <c r="O13" s="6">
        <f t="shared" si="2"/>
        <v>0</v>
      </c>
    </row>
    <row r="14" spans="1:15" ht="12" customHeight="1" x14ac:dyDescent="0.25">
      <c r="A14" s="16">
        <v>7</v>
      </c>
      <c r="B14" s="16">
        <v>0</v>
      </c>
      <c r="C14" s="16">
        <v>11</v>
      </c>
      <c r="D14" s="17" t="s">
        <v>59</v>
      </c>
      <c r="E14" s="6" t="s">
        <v>73</v>
      </c>
      <c r="F14" s="7" t="str">
        <f ca="1">IFERROR(__xludf.DUMMYFUNCTION("split(H155,"","")"),"#VALUE!")</f>
        <v>#VALUE!</v>
      </c>
      <c r="G14" s="8"/>
      <c r="H14" s="8"/>
      <c r="I14" s="6">
        <f t="shared" ca="1" si="0"/>
        <v>0</v>
      </c>
      <c r="J14" s="9" t="s">
        <v>104</v>
      </c>
      <c r="K14" s="6">
        <f t="shared" si="1"/>
        <v>0</v>
      </c>
      <c r="L14" s="9" t="s">
        <v>73</v>
      </c>
      <c r="O14" s="6">
        <f t="shared" si="2"/>
        <v>0</v>
      </c>
    </row>
    <row r="15" spans="1:15" ht="12" customHeight="1" x14ac:dyDescent="0.25">
      <c r="A15" s="20">
        <v>4</v>
      </c>
      <c r="B15" s="20">
        <v>0</v>
      </c>
      <c r="C15" s="20">
        <v>11</v>
      </c>
      <c r="D15" s="21" t="s">
        <v>59</v>
      </c>
      <c r="E15" s="6" t="s">
        <v>32</v>
      </c>
      <c r="F15" s="7" t="str">
        <f ca="1">IFERROR(__xludf.DUMMYFUNCTION("split(H168,"","")"),"#VALUE!")</f>
        <v>#VALUE!</v>
      </c>
      <c r="G15" s="8"/>
      <c r="H15" s="8"/>
      <c r="I15" s="6">
        <f t="shared" ca="1" si="0"/>
        <v>0</v>
      </c>
      <c r="J15" s="9" t="s">
        <v>32</v>
      </c>
      <c r="K15" s="6">
        <f t="shared" si="1"/>
        <v>0</v>
      </c>
      <c r="L15" s="9" t="s">
        <v>32</v>
      </c>
      <c r="O15" s="6">
        <f t="shared" si="2"/>
        <v>0</v>
      </c>
    </row>
    <row r="16" spans="1:15" ht="12" customHeight="1" x14ac:dyDescent="0.25">
      <c r="A16" s="16">
        <v>13</v>
      </c>
      <c r="B16" s="16">
        <v>0</v>
      </c>
      <c r="C16" s="16">
        <v>11</v>
      </c>
      <c r="D16" s="17" t="s">
        <v>59</v>
      </c>
      <c r="E16" s="6" t="s">
        <v>104</v>
      </c>
      <c r="F16" s="7" t="str">
        <f ca="1">IFERROR(__xludf.DUMMYFUNCTION("split(H170,"","")"),"#VALUE!")</f>
        <v>#VALUE!</v>
      </c>
      <c r="G16" s="8"/>
      <c r="H16" s="8"/>
      <c r="I16" s="6">
        <f t="shared" ca="1" si="0"/>
        <v>0</v>
      </c>
      <c r="J16" s="9" t="s">
        <v>104</v>
      </c>
      <c r="K16" s="6">
        <f t="shared" si="1"/>
        <v>0</v>
      </c>
      <c r="L16" s="9" t="s">
        <v>104</v>
      </c>
      <c r="O16" s="6">
        <f t="shared" si="2"/>
        <v>0</v>
      </c>
    </row>
    <row r="17" spans="1:15" ht="12" customHeight="1" x14ac:dyDescent="0.25">
      <c r="A17" s="20">
        <v>7</v>
      </c>
      <c r="B17" s="20">
        <v>0</v>
      </c>
      <c r="C17" s="20">
        <v>11</v>
      </c>
      <c r="D17" s="21" t="s">
        <v>59</v>
      </c>
      <c r="E17" s="6" t="s">
        <v>73</v>
      </c>
      <c r="F17" s="7" t="str">
        <f ca="1">IFERROR(__xludf.DUMMYFUNCTION("split(H180,"","")"),"#VALUE!")</f>
        <v>#VALUE!</v>
      </c>
      <c r="G17" s="8"/>
      <c r="H17" s="8"/>
      <c r="I17" s="6">
        <f t="shared" ca="1" si="0"/>
        <v>0</v>
      </c>
      <c r="J17" s="9" t="s">
        <v>73</v>
      </c>
      <c r="K17" s="6">
        <f t="shared" si="1"/>
        <v>0</v>
      </c>
      <c r="L17" s="9" t="s">
        <v>73</v>
      </c>
      <c r="O17" s="6">
        <f t="shared" si="2"/>
        <v>0</v>
      </c>
    </row>
    <row r="18" spans="1:15" ht="12" customHeight="1" x14ac:dyDescent="0.25">
      <c r="A18" s="16">
        <v>7</v>
      </c>
      <c r="B18" s="16">
        <v>0</v>
      </c>
      <c r="C18" s="16">
        <v>11</v>
      </c>
      <c r="D18" s="17" t="s">
        <v>59</v>
      </c>
      <c r="E18" s="6" t="s">
        <v>73</v>
      </c>
      <c r="F18" s="7" t="str">
        <f ca="1">IFERROR(__xludf.DUMMYFUNCTION("split(H182,"","")"),"#VALUE!")</f>
        <v>#VALUE!</v>
      </c>
      <c r="G18" s="8"/>
      <c r="H18" s="8"/>
      <c r="I18" s="6">
        <f t="shared" ca="1" si="0"/>
        <v>0</v>
      </c>
      <c r="J18" s="9" t="s">
        <v>36</v>
      </c>
      <c r="K18" s="6">
        <f t="shared" si="1"/>
        <v>0</v>
      </c>
      <c r="L18" s="9" t="s">
        <v>73</v>
      </c>
      <c r="O18" s="6">
        <f t="shared" si="2"/>
        <v>0</v>
      </c>
    </row>
    <row r="19" spans="1:15" ht="12" customHeight="1" x14ac:dyDescent="0.25">
      <c r="A19" s="16">
        <v>10</v>
      </c>
      <c r="B19" s="16">
        <v>0</v>
      </c>
      <c r="C19" s="16">
        <v>11</v>
      </c>
      <c r="D19" s="17" t="s">
        <v>59</v>
      </c>
      <c r="E19" s="6" t="s">
        <v>688</v>
      </c>
      <c r="F19" s="7" t="str">
        <f ca="1">IFERROR(__xludf.DUMMYFUNCTION("split(H187,"","")"),"#VALUE!")</f>
        <v>#VALUE!</v>
      </c>
      <c r="G19" s="8"/>
      <c r="H19" s="8"/>
      <c r="I19" s="6">
        <f t="shared" ca="1" si="0"/>
        <v>0</v>
      </c>
      <c r="J19" s="9" t="s">
        <v>31</v>
      </c>
      <c r="K19" s="6">
        <f t="shared" si="1"/>
        <v>0</v>
      </c>
      <c r="L19" s="9" t="s">
        <v>74</v>
      </c>
      <c r="O19" s="6">
        <f t="shared" si="2"/>
        <v>0</v>
      </c>
    </row>
    <row r="20" spans="1:15" ht="12" customHeight="1" x14ac:dyDescent="0.25">
      <c r="A20" s="20">
        <v>8</v>
      </c>
      <c r="B20" s="20">
        <v>0</v>
      </c>
      <c r="C20" s="20">
        <v>11</v>
      </c>
      <c r="D20" s="21" t="s">
        <v>59</v>
      </c>
      <c r="E20" s="6" t="s">
        <v>688</v>
      </c>
      <c r="F20" s="7" t="str">
        <f ca="1">IFERROR(__xludf.DUMMYFUNCTION("split(H188,"","")"),"#VALUE!")</f>
        <v>#VALUE!</v>
      </c>
      <c r="G20" s="8"/>
      <c r="H20" s="8"/>
      <c r="I20" s="6">
        <f t="shared" ca="1" si="0"/>
        <v>0</v>
      </c>
      <c r="J20" s="9" t="s">
        <v>31</v>
      </c>
      <c r="K20" s="6">
        <f t="shared" si="1"/>
        <v>0</v>
      </c>
      <c r="L20" s="9" t="s">
        <v>59</v>
      </c>
      <c r="O20" s="6">
        <f t="shared" si="2"/>
        <v>1</v>
      </c>
    </row>
    <row r="21" spans="1:15" ht="12" customHeight="1" x14ac:dyDescent="0.25">
      <c r="A21" s="20">
        <v>14</v>
      </c>
      <c r="B21" s="20">
        <v>0</v>
      </c>
      <c r="C21" s="20">
        <v>11</v>
      </c>
      <c r="D21" s="21" t="s">
        <v>59</v>
      </c>
      <c r="E21" s="6" t="s">
        <v>25</v>
      </c>
      <c r="F21" s="7"/>
      <c r="G21" s="8"/>
      <c r="H21" s="8"/>
      <c r="I21" s="6">
        <f t="shared" si="0"/>
        <v>0</v>
      </c>
      <c r="J21" s="9" t="s">
        <v>112</v>
      </c>
      <c r="K21" s="6">
        <f t="shared" si="1"/>
        <v>0</v>
      </c>
      <c r="L21" s="9" t="s">
        <v>112</v>
      </c>
      <c r="O21" s="6">
        <f t="shared" si="2"/>
        <v>0</v>
      </c>
    </row>
    <row r="22" spans="1:15" ht="12" customHeight="1" x14ac:dyDescent="0.25">
      <c r="A22" s="16">
        <v>14</v>
      </c>
      <c r="B22" s="16">
        <v>0</v>
      </c>
      <c r="C22" s="16">
        <v>11</v>
      </c>
      <c r="D22" s="17" t="s">
        <v>59</v>
      </c>
      <c r="E22" s="6" t="s">
        <v>112</v>
      </c>
      <c r="F22" s="7" t="str">
        <f ca="1">IFERROR(__xludf.DUMMYFUNCTION("split(H203,"","")"),"#VALUE!")</f>
        <v>#VALUE!</v>
      </c>
      <c r="G22" s="8"/>
      <c r="H22" s="8"/>
      <c r="I22" s="6">
        <f t="shared" ca="1" si="0"/>
        <v>0</v>
      </c>
      <c r="J22" s="9" t="s">
        <v>112</v>
      </c>
      <c r="K22" s="6">
        <f t="shared" si="1"/>
        <v>0</v>
      </c>
      <c r="L22" s="9" t="s">
        <v>112</v>
      </c>
      <c r="O22" s="6">
        <f t="shared" si="2"/>
        <v>0</v>
      </c>
    </row>
    <row r="23" spans="1:15" ht="12" customHeight="1" x14ac:dyDescent="0.25">
      <c r="A23" s="16">
        <v>8</v>
      </c>
      <c r="B23" s="16">
        <v>0</v>
      </c>
      <c r="C23" s="16">
        <v>11</v>
      </c>
      <c r="D23" s="17" t="s">
        <v>59</v>
      </c>
      <c r="E23" s="6" t="s">
        <v>31</v>
      </c>
      <c r="F23" s="7" t="str">
        <f ca="1">IFERROR(__xludf.DUMMYFUNCTION("split(H216,"","")"),"#VALUE!")</f>
        <v>#VALUE!</v>
      </c>
      <c r="G23" s="8"/>
      <c r="H23" s="8"/>
      <c r="I23" s="6">
        <f t="shared" ca="1" si="0"/>
        <v>0</v>
      </c>
      <c r="J23" s="9" t="s">
        <v>31</v>
      </c>
      <c r="K23" s="6">
        <f t="shared" si="1"/>
        <v>0</v>
      </c>
      <c r="L23" s="9" t="s">
        <v>31</v>
      </c>
      <c r="O23" s="6">
        <f t="shared" si="2"/>
        <v>0</v>
      </c>
    </row>
    <row r="24" spans="1:15" ht="12" customHeight="1" x14ac:dyDescent="0.25">
      <c r="A24" s="20">
        <v>10</v>
      </c>
      <c r="B24" s="20">
        <v>0</v>
      </c>
      <c r="C24" s="20">
        <v>11</v>
      </c>
      <c r="D24" s="21" t="s">
        <v>59</v>
      </c>
      <c r="E24" s="6" t="s">
        <v>747</v>
      </c>
      <c r="F24" s="7" t="str">
        <f ca="1">IFERROR(__xludf.DUMMYFUNCTION("split(H218,"","")"),"#VALUE!")</f>
        <v>#VALUE!</v>
      </c>
      <c r="G24" s="8"/>
      <c r="H24" s="8"/>
      <c r="I24" s="6">
        <f t="shared" ca="1" si="0"/>
        <v>0</v>
      </c>
      <c r="J24" s="9" t="s">
        <v>59</v>
      </c>
      <c r="K24" s="6">
        <f t="shared" si="1"/>
        <v>1</v>
      </c>
      <c r="L24" s="9" t="s">
        <v>45</v>
      </c>
      <c r="O24" s="6">
        <f t="shared" si="2"/>
        <v>0</v>
      </c>
    </row>
    <row r="25" spans="1:15" ht="12" customHeight="1" x14ac:dyDescent="0.25">
      <c r="A25" s="16">
        <v>4</v>
      </c>
      <c r="B25" s="16">
        <v>0</v>
      </c>
      <c r="C25" s="16">
        <v>11</v>
      </c>
      <c r="D25" s="17" t="s">
        <v>59</v>
      </c>
      <c r="E25" s="6" t="s">
        <v>32</v>
      </c>
      <c r="F25" s="7" t="str">
        <f ca="1">IFERROR(__xludf.DUMMYFUNCTION("split(H225,"","")"),"#VALUE!")</f>
        <v>#VALUE!</v>
      </c>
      <c r="G25" s="8"/>
      <c r="H25" s="8"/>
      <c r="I25" s="6">
        <f t="shared" ca="1" si="0"/>
        <v>0</v>
      </c>
      <c r="J25" s="9" t="s">
        <v>32</v>
      </c>
      <c r="K25" s="6">
        <f t="shared" si="1"/>
        <v>0</v>
      </c>
      <c r="L25" s="9" t="s">
        <v>32</v>
      </c>
      <c r="O25" s="6">
        <f t="shared" si="2"/>
        <v>0</v>
      </c>
    </row>
    <row r="26" spans="1:15" ht="12" customHeight="1" x14ac:dyDescent="0.25">
      <c r="A26" s="20">
        <v>14</v>
      </c>
      <c r="B26" s="20">
        <v>0</v>
      </c>
      <c r="C26" s="20">
        <v>12</v>
      </c>
      <c r="D26" s="21" t="s">
        <v>59</v>
      </c>
      <c r="E26" s="6" t="s">
        <v>112</v>
      </c>
      <c r="F26" s="7" t="str">
        <f ca="1">IFERROR(__xludf.DUMMYFUNCTION("split(H120,"","")"),"#VALUE!")</f>
        <v>#VALUE!</v>
      </c>
      <c r="G26" s="8"/>
      <c r="H26" s="8"/>
      <c r="I26" s="6">
        <f t="shared" ca="1" si="0"/>
        <v>0</v>
      </c>
      <c r="J26" s="9" t="s">
        <v>112</v>
      </c>
      <c r="K26" s="6">
        <f t="shared" si="1"/>
        <v>0</v>
      </c>
      <c r="L26" s="9" t="s">
        <v>112</v>
      </c>
      <c r="O26" s="6">
        <f t="shared" si="2"/>
        <v>0</v>
      </c>
    </row>
    <row r="27" spans="1:15" ht="12" customHeight="1" x14ac:dyDescent="0.25">
      <c r="A27" s="16">
        <v>6</v>
      </c>
      <c r="B27" s="16">
        <v>0</v>
      </c>
      <c r="C27" s="16">
        <v>12</v>
      </c>
      <c r="D27" s="17" t="s">
        <v>59</v>
      </c>
      <c r="E27" s="6" t="s">
        <v>596</v>
      </c>
      <c r="F27" s="7" t="str">
        <f ca="1">IFERROR(__xludf.DUMMYFUNCTION("split(H154,"","")"),"#VALUE!")</f>
        <v>#VALUE!</v>
      </c>
      <c r="G27" s="8"/>
      <c r="H27" s="8"/>
      <c r="I27" s="6">
        <f t="shared" ca="1" si="0"/>
        <v>0</v>
      </c>
      <c r="J27" s="9" t="s">
        <v>113</v>
      </c>
      <c r="K27" s="6">
        <f t="shared" si="1"/>
        <v>0</v>
      </c>
      <c r="L27" s="9" t="s">
        <v>113</v>
      </c>
      <c r="O27" s="6">
        <f t="shared" si="2"/>
        <v>0</v>
      </c>
    </row>
    <row r="28" spans="1:15" ht="12" customHeight="1" x14ac:dyDescent="0.25">
      <c r="A28" s="20">
        <v>8</v>
      </c>
      <c r="B28" s="20">
        <v>0</v>
      </c>
      <c r="C28" s="20">
        <v>12</v>
      </c>
      <c r="D28" s="21" t="s">
        <v>59</v>
      </c>
      <c r="E28" s="6" t="s">
        <v>31</v>
      </c>
      <c r="F28" s="7" t="str">
        <f ca="1">IFERROR(__xludf.DUMMYFUNCTION("split(H161,"","")"),"#VALUE!")</f>
        <v>#VALUE!</v>
      </c>
      <c r="G28" s="8"/>
      <c r="H28" s="8"/>
      <c r="I28" s="6">
        <f t="shared" ca="1" si="0"/>
        <v>0</v>
      </c>
      <c r="J28" s="9" t="s">
        <v>31</v>
      </c>
      <c r="K28" s="6">
        <f t="shared" si="1"/>
        <v>0</v>
      </c>
      <c r="L28" s="9" t="s">
        <v>31</v>
      </c>
      <c r="O28" s="6">
        <f t="shared" si="2"/>
        <v>0</v>
      </c>
    </row>
    <row r="29" spans="1:15" ht="12" customHeight="1" x14ac:dyDescent="0.25">
      <c r="A29" s="16">
        <v>11</v>
      </c>
      <c r="B29" s="16">
        <v>0</v>
      </c>
      <c r="C29" s="16">
        <v>12</v>
      </c>
      <c r="D29" s="17" t="s">
        <v>59</v>
      </c>
      <c r="E29" s="6" t="s">
        <v>25</v>
      </c>
      <c r="F29" s="7"/>
      <c r="G29" s="8"/>
      <c r="H29" s="8"/>
      <c r="I29" s="6">
        <f t="shared" si="0"/>
        <v>0</v>
      </c>
      <c r="J29" s="9" t="s">
        <v>45</v>
      </c>
      <c r="K29" s="6">
        <f t="shared" si="1"/>
        <v>0</v>
      </c>
      <c r="L29" s="9" t="s">
        <v>75</v>
      </c>
      <c r="O29" s="6">
        <f t="shared" si="2"/>
        <v>0</v>
      </c>
    </row>
    <row r="30" spans="1:15" ht="12" customHeight="1" x14ac:dyDescent="0.25">
      <c r="A30" s="16">
        <v>5</v>
      </c>
      <c r="B30" s="16">
        <v>0</v>
      </c>
      <c r="C30" s="16">
        <v>12</v>
      </c>
      <c r="D30" s="17" t="s">
        <v>59</v>
      </c>
      <c r="E30" s="6" t="s">
        <v>64</v>
      </c>
      <c r="F30" s="7" t="str">
        <f ca="1">IFERROR(__xludf.DUMMYFUNCTION("split(H176,"","")"),"#VALUE!")</f>
        <v>#VALUE!</v>
      </c>
      <c r="G30" s="8"/>
      <c r="H30" s="8"/>
      <c r="I30" s="6">
        <f t="shared" ca="1" si="0"/>
        <v>0</v>
      </c>
      <c r="J30" s="9" t="s">
        <v>64</v>
      </c>
      <c r="K30" s="6">
        <f t="shared" si="1"/>
        <v>0</v>
      </c>
      <c r="L30" s="9" t="s">
        <v>64</v>
      </c>
      <c r="O30" s="6">
        <f t="shared" si="2"/>
        <v>0</v>
      </c>
    </row>
    <row r="31" spans="1:15" ht="12" customHeight="1" x14ac:dyDescent="0.25">
      <c r="A31" s="20">
        <v>4</v>
      </c>
      <c r="B31" s="20">
        <v>0</v>
      </c>
      <c r="C31" s="20">
        <v>12</v>
      </c>
      <c r="D31" s="21" t="s">
        <v>59</v>
      </c>
      <c r="E31" s="6" t="s">
        <v>32</v>
      </c>
      <c r="F31" s="7" t="str">
        <f ca="1">IFERROR(__xludf.DUMMYFUNCTION("split(H179,"","")"),"#VALUE!")</f>
        <v>#VALUE!</v>
      </c>
      <c r="G31" s="8"/>
      <c r="H31" s="8"/>
      <c r="I31" s="6">
        <f t="shared" ca="1" si="0"/>
        <v>0</v>
      </c>
      <c r="J31" s="9" t="s">
        <v>75</v>
      </c>
      <c r="K31" s="6">
        <f t="shared" si="1"/>
        <v>0</v>
      </c>
      <c r="L31" s="9" t="s">
        <v>32</v>
      </c>
      <c r="O31" s="6">
        <f t="shared" si="2"/>
        <v>0</v>
      </c>
    </row>
    <row r="32" spans="1:15" ht="12" customHeight="1" x14ac:dyDescent="0.25">
      <c r="A32" s="20">
        <v>5</v>
      </c>
      <c r="B32" s="20">
        <v>0</v>
      </c>
      <c r="C32" s="20">
        <v>12</v>
      </c>
      <c r="D32" s="21" t="s">
        <v>59</v>
      </c>
      <c r="E32" s="6" t="s">
        <v>696</v>
      </c>
      <c r="F32" s="7" t="str">
        <f ca="1">IFERROR(__xludf.DUMMYFUNCTION("split(H183,"","")"),"#VALUE!")</f>
        <v>#VALUE!</v>
      </c>
      <c r="G32" s="8"/>
      <c r="H32" s="8"/>
      <c r="I32" s="6">
        <f t="shared" ca="1" si="0"/>
        <v>0</v>
      </c>
      <c r="J32" s="9" t="s">
        <v>64</v>
      </c>
      <c r="K32" s="6">
        <f t="shared" si="1"/>
        <v>0</v>
      </c>
      <c r="L32" s="9" t="s">
        <v>64</v>
      </c>
      <c r="O32" s="6">
        <f t="shared" si="2"/>
        <v>0</v>
      </c>
    </row>
    <row r="33" spans="1:15" ht="12" customHeight="1" x14ac:dyDescent="0.25">
      <c r="A33" s="16">
        <v>13</v>
      </c>
      <c r="B33" s="16">
        <v>0</v>
      </c>
      <c r="C33" s="16">
        <v>12</v>
      </c>
      <c r="D33" s="17" t="s">
        <v>59</v>
      </c>
      <c r="E33" s="6" t="s">
        <v>104</v>
      </c>
      <c r="F33" s="7" t="str">
        <f ca="1">IFERROR(__xludf.DUMMYFUNCTION("split(H192,"","")"),"#VALUE!")</f>
        <v>#VALUE!</v>
      </c>
      <c r="G33" s="8"/>
      <c r="H33" s="8"/>
      <c r="I33" s="6">
        <f t="shared" ca="1" si="0"/>
        <v>0</v>
      </c>
      <c r="J33" s="9" t="s">
        <v>104</v>
      </c>
      <c r="K33" s="6">
        <f t="shared" si="1"/>
        <v>0</v>
      </c>
      <c r="L33" s="9" t="s">
        <v>104</v>
      </c>
      <c r="O33" s="6">
        <f t="shared" si="2"/>
        <v>0</v>
      </c>
    </row>
    <row r="34" spans="1:15" ht="12" customHeight="1" x14ac:dyDescent="0.25">
      <c r="A34" s="20">
        <v>1</v>
      </c>
      <c r="B34" s="20">
        <v>0</v>
      </c>
      <c r="C34" s="20">
        <v>12</v>
      </c>
      <c r="D34" s="21" t="s">
        <v>59</v>
      </c>
      <c r="E34" s="6" t="s">
        <v>734</v>
      </c>
      <c r="F34" s="7" t="str">
        <f ca="1">IFERROR(__xludf.DUMMYFUNCTION("split(H194,"","")"),"#VALUE!")</f>
        <v>#VALUE!</v>
      </c>
      <c r="G34" s="8"/>
      <c r="H34" s="8"/>
      <c r="I34" s="6">
        <f t="shared" ca="1" si="0"/>
        <v>0</v>
      </c>
      <c r="J34" s="9" t="s">
        <v>59</v>
      </c>
      <c r="K34" s="6">
        <f t="shared" si="1"/>
        <v>1</v>
      </c>
      <c r="L34" s="9" t="s">
        <v>59</v>
      </c>
      <c r="O34" s="6">
        <f t="shared" si="2"/>
        <v>1</v>
      </c>
    </row>
    <row r="35" spans="1:15" ht="12" customHeight="1" x14ac:dyDescent="0.25">
      <c r="A35" s="20">
        <v>1</v>
      </c>
      <c r="B35" s="20">
        <v>0</v>
      </c>
      <c r="C35" s="20">
        <v>12</v>
      </c>
      <c r="D35" s="21" t="s">
        <v>59</v>
      </c>
      <c r="E35" s="6" t="s">
        <v>89</v>
      </c>
      <c r="F35" s="7" t="str">
        <f ca="1">IFERROR(__xludf.DUMMYFUNCTION("split(H206,"","")"),"#VALUE!")</f>
        <v>#VALUE!</v>
      </c>
      <c r="G35" s="8"/>
      <c r="H35" s="8"/>
      <c r="I35" s="6">
        <f t="shared" ca="1" si="0"/>
        <v>0</v>
      </c>
      <c r="J35" s="9" t="s">
        <v>59</v>
      </c>
      <c r="K35" s="6">
        <f t="shared" si="1"/>
        <v>1</v>
      </c>
      <c r="L35" s="9" t="s">
        <v>59</v>
      </c>
      <c r="O35" s="6">
        <f t="shared" si="2"/>
        <v>1</v>
      </c>
    </row>
    <row r="36" spans="1:15" ht="12" customHeight="1" x14ac:dyDescent="0.25">
      <c r="A36" s="16">
        <v>5</v>
      </c>
      <c r="B36" s="16">
        <v>0</v>
      </c>
      <c r="C36" s="16">
        <v>12</v>
      </c>
      <c r="D36" s="17" t="s">
        <v>59</v>
      </c>
      <c r="E36" s="6" t="s">
        <v>696</v>
      </c>
      <c r="F36" s="7" t="str">
        <f ca="1">IFERROR(__xludf.DUMMYFUNCTION("split(H212,"","")"),"#VALUE!")</f>
        <v>#VALUE!</v>
      </c>
      <c r="G36" s="8"/>
      <c r="H36" s="8"/>
      <c r="I36" s="6">
        <f t="shared" ca="1" si="0"/>
        <v>0</v>
      </c>
      <c r="J36" s="9" t="s">
        <v>64</v>
      </c>
      <c r="K36" s="6">
        <f t="shared" si="1"/>
        <v>0</v>
      </c>
      <c r="L36" s="9" t="s">
        <v>64</v>
      </c>
      <c r="O36" s="6">
        <f t="shared" si="2"/>
        <v>0</v>
      </c>
    </row>
    <row r="37" spans="1:15" ht="12" customHeight="1" x14ac:dyDescent="0.25">
      <c r="A37" s="16">
        <v>3</v>
      </c>
      <c r="B37" s="16">
        <v>0</v>
      </c>
      <c r="C37" s="16">
        <v>12</v>
      </c>
      <c r="D37" s="22" t="s">
        <v>888</v>
      </c>
      <c r="E37" s="6" t="s">
        <v>867</v>
      </c>
      <c r="F37" s="7" t="str">
        <f ca="1">IFERROR(__xludf.DUMMYFUNCTION("split(H233,"","")"),"#VALUE!")</f>
        <v>#VALUE!</v>
      </c>
      <c r="G37" s="8"/>
      <c r="H37" s="8"/>
      <c r="I37" s="6">
        <f t="shared" ca="1" si="0"/>
        <v>0</v>
      </c>
      <c r="J37" s="9" t="s">
        <v>26</v>
      </c>
      <c r="K37" s="6">
        <f t="shared" si="1"/>
        <v>0</v>
      </c>
      <c r="L37" s="9" t="s">
        <v>26</v>
      </c>
      <c r="O37" s="6">
        <f t="shared" si="2"/>
        <v>0</v>
      </c>
    </row>
    <row r="38" spans="1:15" ht="12" customHeight="1" x14ac:dyDescent="0.25">
      <c r="A38" s="16">
        <v>1</v>
      </c>
      <c r="B38" s="16">
        <v>0</v>
      </c>
      <c r="C38" s="16">
        <v>12</v>
      </c>
      <c r="D38" s="22" t="s">
        <v>59</v>
      </c>
      <c r="E38" s="6" t="s">
        <v>59</v>
      </c>
      <c r="F38" s="7" t="str">
        <f ca="1">IFERROR(__xludf.DUMMYFUNCTION("split(H238,"","")"),"#VALUE!")</f>
        <v>#VALUE!</v>
      </c>
      <c r="G38" s="8"/>
      <c r="H38" s="8">
        <v>8</v>
      </c>
      <c r="I38" s="6">
        <f t="shared" ca="1" si="0"/>
        <v>0</v>
      </c>
      <c r="J38" s="9" t="s">
        <v>59</v>
      </c>
      <c r="K38" s="6">
        <f t="shared" si="1"/>
        <v>1</v>
      </c>
      <c r="L38" s="9" t="s">
        <v>59</v>
      </c>
      <c r="O38" s="6">
        <f t="shared" si="2"/>
        <v>1</v>
      </c>
    </row>
    <row r="39" spans="1:15" ht="12" customHeight="1" x14ac:dyDescent="0.25">
      <c r="A39" s="20">
        <v>7</v>
      </c>
      <c r="B39" s="20">
        <v>0</v>
      </c>
      <c r="C39" s="20">
        <v>13</v>
      </c>
      <c r="D39" s="21" t="s">
        <v>59</v>
      </c>
      <c r="E39" s="6" t="s">
        <v>25</v>
      </c>
      <c r="F39" s="7"/>
      <c r="G39" s="8"/>
      <c r="H39" s="8"/>
      <c r="I39" s="6">
        <f t="shared" si="0"/>
        <v>0</v>
      </c>
      <c r="J39" s="9" t="s">
        <v>159</v>
      </c>
      <c r="K39" s="6">
        <f t="shared" si="1"/>
        <v>0</v>
      </c>
      <c r="L39" s="9" t="s">
        <v>104</v>
      </c>
      <c r="O39" s="6">
        <f t="shared" si="2"/>
        <v>0</v>
      </c>
    </row>
    <row r="40" spans="1:15" ht="12" customHeight="1" x14ac:dyDescent="0.25">
      <c r="A40" s="16">
        <v>1</v>
      </c>
      <c r="B40" s="16">
        <v>0</v>
      </c>
      <c r="C40" s="16">
        <v>13</v>
      </c>
      <c r="D40" s="17" t="s">
        <v>59</v>
      </c>
      <c r="E40" s="6" t="s">
        <v>59</v>
      </c>
      <c r="F40" s="7" t="str">
        <f ca="1">IFERROR(__xludf.DUMMYFUNCTION("split(H211,"","")"),"#VALUE!")</f>
        <v>#VALUE!</v>
      </c>
      <c r="G40" s="8"/>
      <c r="H40" s="8"/>
      <c r="I40" s="6">
        <f t="shared" ca="1" si="0"/>
        <v>0</v>
      </c>
      <c r="J40" s="9" t="s">
        <v>59</v>
      </c>
      <c r="K40" s="6">
        <f t="shared" si="1"/>
        <v>1</v>
      </c>
      <c r="L40" s="9" t="s">
        <v>59</v>
      </c>
      <c r="O40" s="6">
        <f t="shared" si="2"/>
        <v>1</v>
      </c>
    </row>
    <row r="41" spans="1:15" ht="12" customHeight="1" x14ac:dyDescent="0.25">
      <c r="A41" s="16">
        <v>8</v>
      </c>
      <c r="B41" s="16">
        <v>0</v>
      </c>
      <c r="C41" s="16">
        <v>13</v>
      </c>
      <c r="D41" s="17" t="s">
        <v>59</v>
      </c>
      <c r="E41" s="6" t="s">
        <v>40</v>
      </c>
      <c r="F41" s="7" t="str">
        <f ca="1">IFERROR(__xludf.DUMMYFUNCTION("split(H220,"","")"),"#VALUE!")</f>
        <v>#VALUE!</v>
      </c>
      <c r="G41" s="8"/>
      <c r="H41" s="8"/>
      <c r="I41" s="6">
        <f t="shared" ca="1" si="0"/>
        <v>0</v>
      </c>
      <c r="J41" s="9" t="s">
        <v>54</v>
      </c>
      <c r="K41" s="6">
        <f t="shared" si="1"/>
        <v>0</v>
      </c>
      <c r="L41" s="9" t="s">
        <v>73</v>
      </c>
      <c r="O41" s="6">
        <f t="shared" si="2"/>
        <v>0</v>
      </c>
    </row>
    <row r="42" spans="1:15" ht="12" customHeight="1" x14ac:dyDescent="0.25">
      <c r="A42" s="20">
        <v>3</v>
      </c>
      <c r="B42" s="20">
        <v>0</v>
      </c>
      <c r="C42" s="20">
        <v>13</v>
      </c>
      <c r="D42" s="22" t="s">
        <v>888</v>
      </c>
      <c r="E42" s="6" t="s">
        <v>26</v>
      </c>
      <c r="F42" s="7" t="str">
        <f ca="1">IFERROR(__xludf.DUMMYFUNCTION("split(H232,"","")"),"#VALUE!")</f>
        <v>#VALUE!</v>
      </c>
      <c r="G42" s="8"/>
      <c r="H42" s="8"/>
      <c r="I42" s="6">
        <f t="shared" ca="1" si="0"/>
        <v>0</v>
      </c>
      <c r="J42" s="9" t="s">
        <v>53</v>
      </c>
      <c r="K42" s="6">
        <f t="shared" si="1"/>
        <v>0</v>
      </c>
      <c r="L42" s="9" t="s">
        <v>26</v>
      </c>
      <c r="O42" s="6">
        <f t="shared" si="2"/>
        <v>0</v>
      </c>
    </row>
    <row r="43" spans="1:15" ht="12" customHeight="1" x14ac:dyDescent="0.25">
      <c r="A43" s="20">
        <v>5</v>
      </c>
      <c r="B43" s="20">
        <v>0</v>
      </c>
      <c r="C43" s="20">
        <v>14</v>
      </c>
      <c r="D43" s="21" t="s">
        <v>59</v>
      </c>
      <c r="E43" s="6" t="s">
        <v>720</v>
      </c>
      <c r="F43" s="7" t="str">
        <f ca="1">IFERROR(__xludf.DUMMYFUNCTION("split(H190,"","")"),"#VALUE!")</f>
        <v>#VALUE!</v>
      </c>
      <c r="G43" s="8"/>
      <c r="H43" s="8"/>
      <c r="I43" s="6">
        <f t="shared" ca="1" si="0"/>
        <v>0</v>
      </c>
      <c r="J43" s="9" t="s">
        <v>64</v>
      </c>
      <c r="K43" s="6">
        <f t="shared" si="1"/>
        <v>0</v>
      </c>
      <c r="L43" s="9" t="s">
        <v>64</v>
      </c>
      <c r="O43" s="6">
        <f t="shared" si="2"/>
        <v>0</v>
      </c>
    </row>
    <row r="44" spans="1:15" ht="12" customHeight="1" x14ac:dyDescent="0.25">
      <c r="A44" s="20">
        <v>1</v>
      </c>
      <c r="B44" s="20">
        <v>0</v>
      </c>
      <c r="C44" s="20">
        <v>14</v>
      </c>
      <c r="D44" s="21" t="s">
        <v>59</v>
      </c>
      <c r="E44" s="6" t="s">
        <v>82</v>
      </c>
      <c r="F44" s="7" t="str">
        <f ca="1">IFERROR(__xludf.DUMMYFUNCTION("split(H207,"","")"),"#VALUE!")</f>
        <v>#VALUE!</v>
      </c>
      <c r="G44" s="8"/>
      <c r="H44" s="8"/>
      <c r="I44" s="6">
        <f t="shared" ca="1" si="0"/>
        <v>0</v>
      </c>
      <c r="J44" s="9" t="s">
        <v>59</v>
      </c>
      <c r="K44" s="6">
        <f t="shared" si="1"/>
        <v>1</v>
      </c>
      <c r="L44" s="9" t="s">
        <v>59</v>
      </c>
      <c r="O44" s="6">
        <f t="shared" si="2"/>
        <v>1</v>
      </c>
    </row>
    <row r="45" spans="1:15" ht="12" customHeight="1" x14ac:dyDescent="0.25">
      <c r="A45" s="20">
        <v>14</v>
      </c>
      <c r="B45" s="20">
        <v>0</v>
      </c>
      <c r="C45" s="20">
        <v>14</v>
      </c>
      <c r="D45" s="21" t="s">
        <v>59</v>
      </c>
      <c r="E45" s="6" t="s">
        <v>800</v>
      </c>
      <c r="F45" s="7" t="str">
        <f ca="1">IFERROR(__xludf.DUMMYFUNCTION("split(H215,"","")"),"#VALUE!")</f>
        <v>#VALUE!</v>
      </c>
      <c r="G45" s="8"/>
      <c r="H45" s="8"/>
      <c r="I45" s="6">
        <f t="shared" ca="1" si="0"/>
        <v>0</v>
      </c>
      <c r="J45" s="9" t="s">
        <v>112</v>
      </c>
      <c r="K45" s="6">
        <f t="shared" si="1"/>
        <v>0</v>
      </c>
      <c r="L45" s="9" t="s">
        <v>112</v>
      </c>
      <c r="O45" s="6">
        <f t="shared" si="2"/>
        <v>0</v>
      </c>
    </row>
    <row r="46" spans="1:15" ht="12" customHeight="1" x14ac:dyDescent="0.25">
      <c r="A46" s="20">
        <v>6</v>
      </c>
      <c r="B46" s="20">
        <v>0</v>
      </c>
      <c r="C46" s="20">
        <v>15</v>
      </c>
      <c r="D46" s="21" t="s">
        <v>59</v>
      </c>
      <c r="E46" s="6" t="s">
        <v>529</v>
      </c>
      <c r="F46" s="7" t="str">
        <f ca="1">IFERROR(__xludf.DUMMYFUNCTION("split(H136,"","")"),"#VALUE!")</f>
        <v>#VALUE!</v>
      </c>
      <c r="G46" s="8"/>
      <c r="H46" s="8"/>
      <c r="I46" s="6">
        <f t="shared" ca="1" si="0"/>
        <v>0</v>
      </c>
      <c r="J46" s="9" t="s">
        <v>113</v>
      </c>
      <c r="K46" s="6">
        <f t="shared" si="1"/>
        <v>0</v>
      </c>
      <c r="L46" s="9" t="s">
        <v>113</v>
      </c>
      <c r="O46" s="6">
        <f t="shared" si="2"/>
        <v>0</v>
      </c>
    </row>
    <row r="47" spans="1:15" ht="12" customHeight="1" x14ac:dyDescent="0.25">
      <c r="A47" s="16">
        <v>5</v>
      </c>
      <c r="B47" s="16">
        <v>0</v>
      </c>
      <c r="C47" s="16">
        <v>16</v>
      </c>
      <c r="D47" s="17" t="s">
        <v>59</v>
      </c>
      <c r="E47" s="6" t="s">
        <v>31</v>
      </c>
      <c r="F47" s="7" t="str">
        <f ca="1">IFERROR(__xludf.DUMMYFUNCTION("split(H117,"","")"),"#VALUE!")</f>
        <v>#VALUE!</v>
      </c>
      <c r="G47" s="8"/>
      <c r="H47" s="8"/>
      <c r="I47" s="6">
        <f t="shared" ca="1" si="0"/>
        <v>0</v>
      </c>
      <c r="J47" s="9" t="s">
        <v>64</v>
      </c>
      <c r="K47" s="6">
        <f t="shared" si="1"/>
        <v>0</v>
      </c>
      <c r="L47" s="9" t="s">
        <v>64</v>
      </c>
      <c r="O47" s="6">
        <f t="shared" si="2"/>
        <v>0</v>
      </c>
    </row>
    <row r="48" spans="1:15" ht="12" customHeight="1" x14ac:dyDescent="0.25">
      <c r="A48" s="20">
        <v>10</v>
      </c>
      <c r="B48" s="20">
        <v>0</v>
      </c>
      <c r="C48" s="20">
        <v>18</v>
      </c>
      <c r="D48" s="21" t="s">
        <v>59</v>
      </c>
      <c r="E48" s="6" t="s">
        <v>31</v>
      </c>
      <c r="F48" s="7" t="str">
        <f ca="1">IFERROR(__xludf.DUMMYFUNCTION("split(H158,"","")"),"#VALUE!")</f>
        <v>#VALUE!</v>
      </c>
      <c r="G48" s="8"/>
      <c r="H48" s="8"/>
      <c r="I48" s="6">
        <f t="shared" ca="1" si="0"/>
        <v>0</v>
      </c>
      <c r="J48" s="9" t="s">
        <v>31</v>
      </c>
      <c r="K48" s="6">
        <f t="shared" si="1"/>
        <v>0</v>
      </c>
      <c r="L48" s="9" t="s">
        <v>31</v>
      </c>
      <c r="O48" s="6">
        <f t="shared" si="2"/>
        <v>0</v>
      </c>
    </row>
    <row r="49" spans="1:15" ht="12" customHeight="1" x14ac:dyDescent="0.25">
      <c r="A49" s="20">
        <v>11</v>
      </c>
      <c r="B49" s="20">
        <v>0</v>
      </c>
      <c r="C49" s="20">
        <v>19</v>
      </c>
      <c r="D49" s="21" t="s">
        <v>59</v>
      </c>
      <c r="E49" s="6" t="s">
        <v>25</v>
      </c>
      <c r="F49" s="7"/>
      <c r="G49" s="8"/>
      <c r="H49" s="8"/>
      <c r="I49" s="6">
        <f t="shared" si="0"/>
        <v>0</v>
      </c>
      <c r="J49" s="9" t="s">
        <v>73</v>
      </c>
      <c r="K49" s="6">
        <f t="shared" si="1"/>
        <v>0</v>
      </c>
      <c r="L49" s="9" t="s">
        <v>75</v>
      </c>
      <c r="O49" s="6">
        <f t="shared" si="2"/>
        <v>0</v>
      </c>
    </row>
    <row r="50" spans="1:15" ht="12" customHeight="1" x14ac:dyDescent="0.25">
      <c r="A50" s="16">
        <v>12</v>
      </c>
      <c r="B50" s="16">
        <v>0</v>
      </c>
      <c r="C50" s="16">
        <v>28</v>
      </c>
      <c r="D50" s="17" t="s">
        <v>59</v>
      </c>
      <c r="E50" s="6" t="s">
        <v>612</v>
      </c>
      <c r="F50" s="7" t="str">
        <f ca="1">IFERROR(__xludf.DUMMYFUNCTION("split(H159,"","")"),"#VALUE!")</f>
        <v>#VALUE!</v>
      </c>
      <c r="G50" s="8"/>
      <c r="H50" s="8"/>
      <c r="I50" s="6">
        <f t="shared" ca="1" si="0"/>
        <v>0</v>
      </c>
      <c r="J50" s="9" t="s">
        <v>31</v>
      </c>
      <c r="K50" s="6">
        <f t="shared" si="1"/>
        <v>0</v>
      </c>
      <c r="L50" s="9" t="s">
        <v>73</v>
      </c>
      <c r="O50" s="6">
        <f t="shared" si="2"/>
        <v>0</v>
      </c>
    </row>
    <row r="51" spans="1:15" ht="12" customHeight="1" x14ac:dyDescent="0.25">
      <c r="A51" s="16">
        <v>12</v>
      </c>
      <c r="B51" s="16">
        <v>0</v>
      </c>
      <c r="C51" s="16">
        <v>29</v>
      </c>
      <c r="D51" s="17" t="s">
        <v>59</v>
      </c>
      <c r="E51" s="6" t="s">
        <v>54</v>
      </c>
      <c r="F51" s="7" t="str">
        <f ca="1">IFERROR(__xludf.DUMMYFUNCTION("split(H127,"","")"),"#VALUE!")</f>
        <v>#VALUE!</v>
      </c>
      <c r="G51" s="8"/>
      <c r="H51" s="8"/>
      <c r="I51" s="6">
        <f t="shared" ca="1" si="0"/>
        <v>0</v>
      </c>
      <c r="J51" s="9" t="s">
        <v>54</v>
      </c>
      <c r="K51" s="6">
        <f t="shared" si="1"/>
        <v>0</v>
      </c>
      <c r="L51" s="9" t="s">
        <v>218</v>
      </c>
      <c r="O51" s="6">
        <f t="shared" si="2"/>
        <v>0</v>
      </c>
    </row>
    <row r="52" spans="1:15" ht="12" customHeight="1" x14ac:dyDescent="0.25">
      <c r="A52" s="20">
        <v>12</v>
      </c>
      <c r="B52" s="20">
        <v>0</v>
      </c>
      <c r="C52" s="20">
        <v>41</v>
      </c>
      <c r="D52" s="21" t="s">
        <v>59</v>
      </c>
      <c r="E52" s="6" t="s">
        <v>218</v>
      </c>
      <c r="F52" s="7" t="str">
        <f ca="1">IFERROR(__xludf.DUMMYFUNCTION("split(H169,"","")"),"#VALUE!")</f>
        <v>#VALUE!</v>
      </c>
      <c r="G52" s="8"/>
      <c r="H52" s="8"/>
      <c r="I52" s="6">
        <f t="shared" ca="1" si="0"/>
        <v>0</v>
      </c>
      <c r="J52" s="9" t="s">
        <v>218</v>
      </c>
      <c r="K52" s="6">
        <f t="shared" si="1"/>
        <v>0</v>
      </c>
      <c r="L52" s="9" t="s">
        <v>218</v>
      </c>
      <c r="O52" s="6">
        <f t="shared" si="2"/>
        <v>0</v>
      </c>
    </row>
    <row r="53" spans="1:15" ht="12" customHeight="1" x14ac:dyDescent="0.25">
      <c r="A53" s="20">
        <v>9</v>
      </c>
      <c r="B53" s="20">
        <v>0</v>
      </c>
      <c r="C53" s="20">
        <v>47</v>
      </c>
      <c r="D53" s="21" t="s">
        <v>59</v>
      </c>
      <c r="E53" s="6" t="s">
        <v>31</v>
      </c>
      <c r="F53" s="7" t="str">
        <f ca="1">IFERROR(__xludf.DUMMYFUNCTION("split(H202,"","")"),"#VALUE!")</f>
        <v>#VALUE!</v>
      </c>
      <c r="G53" s="8"/>
      <c r="H53" s="8"/>
      <c r="I53" s="6">
        <f t="shared" ca="1" si="0"/>
        <v>0</v>
      </c>
      <c r="J53" s="9" t="s">
        <v>59</v>
      </c>
      <c r="K53" s="6">
        <f t="shared" si="1"/>
        <v>1</v>
      </c>
      <c r="L53" s="9" t="s">
        <v>54</v>
      </c>
      <c r="O53" s="6">
        <f t="shared" si="2"/>
        <v>0</v>
      </c>
    </row>
    <row r="54" spans="1:15" ht="12" customHeight="1" x14ac:dyDescent="0.25">
      <c r="A54" s="16">
        <v>9</v>
      </c>
      <c r="B54" s="16">
        <v>0</v>
      </c>
      <c r="C54" s="16">
        <v>56</v>
      </c>
      <c r="D54" s="17" t="s">
        <v>59</v>
      </c>
      <c r="E54" s="6" t="s">
        <v>32</v>
      </c>
      <c r="F54" s="7" t="str">
        <f ca="1">IFERROR(__xludf.DUMMYFUNCTION("split(H224,"","")"),"#VALUE!")</f>
        <v>#VALUE!</v>
      </c>
      <c r="G54" s="8"/>
      <c r="H54" s="8"/>
      <c r="I54" s="6">
        <f t="shared" ca="1" si="0"/>
        <v>0</v>
      </c>
      <c r="J54" s="9" t="s">
        <v>31</v>
      </c>
      <c r="K54" s="6">
        <f t="shared" si="1"/>
        <v>0</v>
      </c>
      <c r="L54" s="9" t="s">
        <v>54</v>
      </c>
      <c r="O54" s="6">
        <f t="shared" si="2"/>
        <v>0</v>
      </c>
    </row>
    <row r="55" spans="1:15" ht="12" customHeight="1" x14ac:dyDescent="0.25">
      <c r="A55" s="20">
        <v>9</v>
      </c>
      <c r="B55" s="20">
        <v>0</v>
      </c>
      <c r="C55" s="20">
        <v>64</v>
      </c>
      <c r="D55" s="21" t="s">
        <v>59</v>
      </c>
      <c r="E55" s="6" t="s">
        <v>54</v>
      </c>
      <c r="F55" s="7" t="str">
        <f ca="1">IFERROR(__xludf.DUMMYFUNCTION("split(H184,"","")"),"#VALUE!")</f>
        <v>#VALUE!</v>
      </c>
      <c r="G55" s="8"/>
      <c r="H55" s="8"/>
      <c r="I55" s="6">
        <f t="shared" ca="1" si="0"/>
        <v>0</v>
      </c>
      <c r="J55" s="9" t="s">
        <v>31</v>
      </c>
      <c r="K55" s="6">
        <f t="shared" si="1"/>
        <v>0</v>
      </c>
      <c r="L55" s="9" t="s">
        <v>54</v>
      </c>
      <c r="O55" s="6">
        <f t="shared" si="2"/>
        <v>0</v>
      </c>
    </row>
    <row r="56" spans="1:15" ht="12" customHeight="1" x14ac:dyDescent="0.2">
      <c r="A56" s="23">
        <f>COUNTIF(A$2:$A$55,1)</f>
        <v>5</v>
      </c>
      <c r="E56" s="7"/>
      <c r="F56" s="23">
        <f ca="1">COUNTIF(F$2:F$55,1)</f>
        <v>0</v>
      </c>
      <c r="J56" s="23">
        <f>COUNTIF(J$2:J$55,1)</f>
        <v>10</v>
      </c>
      <c r="L56" s="23">
        <f>COUNTIF(L$2:L$55,1)</f>
        <v>7</v>
      </c>
    </row>
    <row r="57" spans="1:15" ht="12" customHeight="1" x14ac:dyDescent="0.2">
      <c r="A57" s="23">
        <f>COUNTIF(A$2:A$55,2)</f>
        <v>4</v>
      </c>
      <c r="D57" s="7"/>
      <c r="E57" s="7"/>
      <c r="F57" s="23">
        <f ca="1">COUNTIF(F$2:F$55,2)</f>
        <v>0</v>
      </c>
      <c r="J57" s="23">
        <f>COUNTIF(J$2:J$55,2)</f>
        <v>2</v>
      </c>
      <c r="L57" s="23">
        <f>COUNTIF(L$2:L$55,2)</f>
        <v>4</v>
      </c>
    </row>
    <row r="58" spans="1:15" ht="12" customHeight="1" x14ac:dyDescent="0.2">
      <c r="A58" s="23">
        <f>COUNTIF(A$2:A$55,3)</f>
        <v>2</v>
      </c>
      <c r="D58" s="7"/>
      <c r="E58" s="7"/>
      <c r="F58" s="23">
        <f ca="1">COUNTIF(F$2:F$55,3)</f>
        <v>0</v>
      </c>
      <c r="J58" s="23">
        <f>COUNTIF(J$2:J$55,3)</f>
        <v>1</v>
      </c>
      <c r="L58" s="23">
        <f>COUNTIF(L$2:L$55,3)</f>
        <v>2</v>
      </c>
    </row>
    <row r="59" spans="1:15" ht="12" customHeight="1" x14ac:dyDescent="0.2">
      <c r="A59" s="23">
        <f>COUNTIF(A$2:A$55,4)</f>
        <v>4</v>
      </c>
      <c r="D59" s="7"/>
      <c r="E59" s="7"/>
      <c r="F59" s="23">
        <f ca="1">COUNTIF(F$2:F$55,4)</f>
        <v>0</v>
      </c>
      <c r="J59" s="23">
        <f>COUNTIF(J$2:J$55,4)</f>
        <v>3</v>
      </c>
      <c r="L59" s="23">
        <f>COUNTIF(L$2:L$55,4)</f>
        <v>4</v>
      </c>
    </row>
    <row r="60" spans="1:15" ht="12" customHeight="1" x14ac:dyDescent="0.2">
      <c r="A60" s="23">
        <f>COUNTIF(A$2:A$55,5)</f>
        <v>5</v>
      </c>
      <c r="D60" s="7"/>
      <c r="E60" s="7"/>
      <c r="F60" s="23">
        <f ca="1">COUNTIF(F$2:F$55,5)</f>
        <v>0</v>
      </c>
      <c r="J60" s="23">
        <f>COUNTIF(J$2:J$55,5)</f>
        <v>5</v>
      </c>
      <c r="L60" s="23">
        <f>COUNTIF(L$2:L$55,5)</f>
        <v>5</v>
      </c>
    </row>
    <row r="61" spans="1:15" ht="12" customHeight="1" x14ac:dyDescent="0.2">
      <c r="A61" s="23">
        <f>COUNTIF(A$2:A$55,6)</f>
        <v>5</v>
      </c>
      <c r="D61" s="7"/>
      <c r="E61" s="7"/>
      <c r="F61" s="23">
        <f ca="1">COUNTIF(F$2:F$55,6)</f>
        <v>0</v>
      </c>
      <c r="J61" s="23">
        <f>COUNTIF(J$2:J$55,6)</f>
        <v>5</v>
      </c>
      <c r="L61" s="23">
        <f>COUNTIF(L$2:L$55,6)</f>
        <v>5</v>
      </c>
    </row>
    <row r="62" spans="1:15" ht="12" customHeight="1" x14ac:dyDescent="0.2">
      <c r="A62" s="23">
        <f>COUNTIF(A$2:A$55,7)</f>
        <v>4</v>
      </c>
      <c r="D62" s="7"/>
      <c r="E62" s="7"/>
      <c r="F62" s="23">
        <f ca="1">COUNTIF(F$2:F$55,7)</f>
        <v>0</v>
      </c>
      <c r="J62" s="23">
        <f>COUNTIF(J$2:J$55,7)</f>
        <v>2</v>
      </c>
      <c r="L62" s="23">
        <f>COUNTIF(L$2:L$55,7)</f>
        <v>5</v>
      </c>
    </row>
    <row r="63" spans="1:15" ht="12" customHeight="1" x14ac:dyDescent="0.2">
      <c r="A63" s="23">
        <f>COUNTIF(A$2:A$55,8)</f>
        <v>5</v>
      </c>
      <c r="D63" s="7"/>
      <c r="E63" s="7"/>
      <c r="F63" s="23">
        <f ca="1">COUNTIF(F$2:F$55,8)</f>
        <v>0</v>
      </c>
      <c r="J63" s="23">
        <f>COUNTIF(J$2:J$55,8)</f>
        <v>8</v>
      </c>
      <c r="L63" s="23">
        <f>COUNTIF(L$2:L$55,8)</f>
        <v>3</v>
      </c>
    </row>
    <row r="64" spans="1:15" ht="12" customHeight="1" x14ac:dyDescent="0.2">
      <c r="A64" s="23">
        <f>COUNTIF(A$2:A$55,9)</f>
        <v>3</v>
      </c>
      <c r="D64" s="7"/>
      <c r="E64" s="7"/>
      <c r="F64" s="23">
        <f ca="1">COUNTIF(F$2:F$55,9)</f>
        <v>0</v>
      </c>
      <c r="J64" s="23">
        <f>COUNTIF(J$2:J$55,9)</f>
        <v>2</v>
      </c>
      <c r="L64" s="23">
        <f>COUNTIF(L$2:L$55,9)</f>
        <v>3</v>
      </c>
    </row>
    <row r="65" spans="1:12" ht="12" customHeight="1" x14ac:dyDescent="0.2">
      <c r="A65" s="23">
        <f>COUNTIF(A$2:A$55,10)</f>
        <v>3</v>
      </c>
      <c r="D65" s="7"/>
      <c r="E65" s="7"/>
      <c r="F65" s="23">
        <f ca="1">COUNTIF(F$2:F$55,10)</f>
        <v>0</v>
      </c>
      <c r="J65" s="23">
        <f>COUNTIF(J$2:J$55,10)</f>
        <v>1</v>
      </c>
      <c r="L65" s="23">
        <f>COUNTIF(L$2:L$55,10)</f>
        <v>2</v>
      </c>
    </row>
    <row r="66" spans="1:12" ht="12" customHeight="1" x14ac:dyDescent="0.2">
      <c r="A66" s="23">
        <f>COUNTIF(A$2:A$55,11)</f>
        <v>3</v>
      </c>
      <c r="D66" s="7"/>
      <c r="E66" s="7"/>
      <c r="F66" s="23">
        <f ca="1">COUNTIF(F$2:F$55,11)</f>
        <v>0</v>
      </c>
      <c r="J66" s="23">
        <f>COUNTIF(J$2:J$55,11)</f>
        <v>2</v>
      </c>
      <c r="L66" s="23">
        <f>COUNTIF(L$2:L$55,11)</f>
        <v>3</v>
      </c>
    </row>
    <row r="67" spans="1:12" ht="12" customHeight="1" x14ac:dyDescent="0.2">
      <c r="A67" s="23">
        <f>COUNTIF(A$2:A$55,12)</f>
        <v>3</v>
      </c>
      <c r="D67" s="7"/>
      <c r="E67" s="7"/>
      <c r="F67" s="23">
        <f ca="1">COUNTIF(F$2:F$55,12)</f>
        <v>0</v>
      </c>
      <c r="J67" s="23">
        <f>COUNTIF(J$2:J$55,12)</f>
        <v>1</v>
      </c>
      <c r="L67" s="23">
        <f>COUNTIF(L$2:L$55,12)</f>
        <v>2</v>
      </c>
    </row>
    <row r="68" spans="1:12" ht="12" customHeight="1" x14ac:dyDescent="0.2">
      <c r="A68" s="23">
        <f>COUNTIF(A$2:A$55,13)</f>
        <v>3</v>
      </c>
      <c r="D68" s="7"/>
      <c r="E68" s="7"/>
      <c r="F68" s="23">
        <f ca="1">COUNTIF(F$2:F$55,13)</f>
        <v>0</v>
      </c>
      <c r="J68" s="23">
        <f>COUNTIF(J$2:J$55,13)</f>
        <v>4</v>
      </c>
      <c r="L68" s="23">
        <f>COUNTIF(L$2:L$55,13)</f>
        <v>4</v>
      </c>
    </row>
    <row r="69" spans="1:12" ht="12" customHeight="1" x14ac:dyDescent="0.2">
      <c r="A69" s="23">
        <f>COUNTIF(A$2:A$55,14)</f>
        <v>5</v>
      </c>
      <c r="D69" s="7"/>
      <c r="E69" s="7"/>
      <c r="F69" s="23">
        <f ca="1">COUNTIF(F$2:F$55,14)</f>
        <v>0</v>
      </c>
      <c r="J69" s="23">
        <f>COUNTIF(J$2:J$55,14)</f>
        <v>5</v>
      </c>
      <c r="L69" s="23">
        <f>COUNTIF(L$2:L$55,14)</f>
        <v>5</v>
      </c>
    </row>
    <row r="70" spans="1:12" ht="12" customHeight="1" x14ac:dyDescent="0.2">
      <c r="A70" s="23">
        <f>COUNTIF(A$2:A$55,15)</f>
        <v>0</v>
      </c>
      <c r="D70" s="7"/>
      <c r="E70" s="7"/>
      <c r="F70" s="23">
        <f ca="1">COUNTIF(F$2:F$55,15)</f>
        <v>0</v>
      </c>
      <c r="J70" s="23">
        <f>COUNTIF(J$2:J$55,15)</f>
        <v>1</v>
      </c>
      <c r="L70" s="23">
        <f>COUNTIF(L$2:L$55,15)</f>
        <v>0</v>
      </c>
    </row>
    <row r="71" spans="1:12" ht="12" customHeight="1" x14ac:dyDescent="0.2">
      <c r="A71" s="23">
        <f>COUNTIF(A$2:A$55,16)</f>
        <v>0</v>
      </c>
      <c r="D71" s="7"/>
      <c r="E71" s="7"/>
      <c r="F71" s="23">
        <f ca="1">COUNTIF(F$2:F$55,16)</f>
        <v>0</v>
      </c>
      <c r="J71" s="23">
        <f>COUNTIF(J$2:J$55,16)</f>
        <v>1</v>
      </c>
      <c r="L71" s="23">
        <f>COUNTIF(L$2:L$55,16)</f>
        <v>0</v>
      </c>
    </row>
    <row r="72" spans="1:12" ht="12" customHeight="1" x14ac:dyDescent="0.2">
      <c r="A72" s="23">
        <f>COUNTIF(A$2:A$55,17)</f>
        <v>0</v>
      </c>
      <c r="D72" s="7"/>
      <c r="E72" s="7"/>
      <c r="F72" s="23">
        <f ca="1">COUNTIF(F$2:F$55,17)</f>
        <v>0</v>
      </c>
      <c r="J72" s="23">
        <f>COUNTIF(J$2:J$55,17)</f>
        <v>1</v>
      </c>
      <c r="L72" s="23">
        <f>COUNTIF(L$2:L$55,17)</f>
        <v>0</v>
      </c>
    </row>
    <row r="73" spans="1:12" ht="12" customHeight="1" x14ac:dyDescent="0.2">
      <c r="A73" s="23">
        <f>SUM(A56:A72)</f>
        <v>54</v>
      </c>
      <c r="F73" s="23">
        <f ca="1">SUM(F56:F72)</f>
        <v>0</v>
      </c>
      <c r="J73" s="23">
        <f>SUM(J56:J72)</f>
        <v>54</v>
      </c>
      <c r="L73" s="23">
        <f>SUM(L56:L72)</f>
        <v>54</v>
      </c>
    </row>
    <row r="74" spans="1:12" ht="12" customHeight="1" x14ac:dyDescent="0.2"/>
    <row r="75" spans="1:12" ht="12" customHeight="1" x14ac:dyDescent="0.2"/>
    <row r="76" spans="1:12" ht="12" customHeight="1" x14ac:dyDescent="0.2"/>
    <row r="77" spans="1:12" ht="12" customHeight="1" x14ac:dyDescent="0.2"/>
    <row r="78" spans="1:12" ht="12" customHeight="1" x14ac:dyDescent="0.2"/>
    <row r="79" spans="1:12" ht="12" customHeight="1" x14ac:dyDescent="0.2"/>
    <row r="80" spans="1:12"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spans="1:15" ht="12" customHeight="1" x14ac:dyDescent="0.25">
      <c r="A2" s="4">
        <v>2</v>
      </c>
      <c r="B2" s="4">
        <v>9</v>
      </c>
      <c r="C2" s="4">
        <v>0</v>
      </c>
      <c r="D2" s="5" t="s">
        <v>59</v>
      </c>
      <c r="E2" s="6" t="s">
        <v>73</v>
      </c>
      <c r="F2" s="7" t="str">
        <f ca="1">IFERROR(__xludf.DUMMYFUNCTION("split(H118,"","")"),"#VALUE!")</f>
        <v>#VALUE!</v>
      </c>
      <c r="G2" s="8"/>
      <c r="H2" s="8"/>
      <c r="I2" s="6">
        <f t="shared" ref="I2:I123" ca="1" si="0">COUNTIF(F2, "="&amp;A2)</f>
        <v>0</v>
      </c>
      <c r="J2" s="9" t="s">
        <v>36</v>
      </c>
      <c r="K2" s="6">
        <f t="shared" ref="K2:K123" si="1">COUNTIF(J2, "="&amp;$D2)</f>
        <v>0</v>
      </c>
      <c r="L2" s="9" t="s">
        <v>74</v>
      </c>
      <c r="O2" s="6">
        <f t="shared" ref="O2:O123" si="2">COUNTIF(L2, "="&amp;$D2)</f>
        <v>0</v>
      </c>
    </row>
    <row r="3" spans="1:15" ht="12" customHeight="1" x14ac:dyDescent="0.25">
      <c r="A3" s="4">
        <v>5</v>
      </c>
      <c r="B3" s="4">
        <v>9</v>
      </c>
      <c r="C3" s="4">
        <v>0</v>
      </c>
      <c r="D3" s="5" t="s">
        <v>59</v>
      </c>
      <c r="E3" s="6" t="s">
        <v>31</v>
      </c>
      <c r="F3" s="7" t="str">
        <f ca="1">IFERROR(__xludf.DUMMYFUNCTION("split(H119,"","")"),"#VALUE!")</f>
        <v>#VALUE!</v>
      </c>
      <c r="G3" s="8"/>
      <c r="H3" s="8"/>
      <c r="I3" s="6">
        <f t="shared" ca="1" si="0"/>
        <v>0</v>
      </c>
      <c r="J3" s="9" t="s">
        <v>31</v>
      </c>
      <c r="K3" s="6">
        <f t="shared" si="1"/>
        <v>0</v>
      </c>
      <c r="L3" s="9" t="s">
        <v>31</v>
      </c>
      <c r="O3" s="6">
        <f t="shared" si="2"/>
        <v>0</v>
      </c>
    </row>
    <row r="4" spans="1:15" ht="12" customHeight="1" x14ac:dyDescent="0.25">
      <c r="A4" s="11">
        <v>5</v>
      </c>
      <c r="B4" s="11">
        <v>9</v>
      </c>
      <c r="C4" s="11">
        <v>0</v>
      </c>
      <c r="D4" s="12" t="s">
        <v>59</v>
      </c>
      <c r="E4" s="6" t="s">
        <v>25</v>
      </c>
      <c r="F4" s="7"/>
      <c r="G4" s="8"/>
      <c r="H4" s="8"/>
      <c r="I4" s="6">
        <f t="shared" si="0"/>
        <v>0</v>
      </c>
      <c r="J4" s="9" t="s">
        <v>64</v>
      </c>
      <c r="K4" s="6">
        <f t="shared" si="1"/>
        <v>0</v>
      </c>
      <c r="L4" s="9" t="s">
        <v>74</v>
      </c>
      <c r="O4" s="6">
        <f t="shared" si="2"/>
        <v>0</v>
      </c>
    </row>
    <row r="5" spans="1:15" ht="12" customHeight="1" x14ac:dyDescent="0.25">
      <c r="A5" s="4">
        <v>5</v>
      </c>
      <c r="B5" s="4">
        <v>9</v>
      </c>
      <c r="C5" s="4">
        <v>0</v>
      </c>
      <c r="D5" s="5" t="s">
        <v>59</v>
      </c>
      <c r="E5" s="6" t="s">
        <v>25</v>
      </c>
      <c r="F5" s="7"/>
      <c r="G5" s="8"/>
      <c r="H5" s="8"/>
      <c r="I5" s="6">
        <f t="shared" si="0"/>
        <v>0</v>
      </c>
      <c r="J5" s="9" t="s">
        <v>36</v>
      </c>
      <c r="K5" s="6">
        <f t="shared" si="1"/>
        <v>0</v>
      </c>
      <c r="L5" s="9" t="s">
        <v>32</v>
      </c>
      <c r="O5" s="6">
        <f t="shared" si="2"/>
        <v>0</v>
      </c>
    </row>
    <row r="6" spans="1:15" ht="12" customHeight="1" x14ac:dyDescent="0.25">
      <c r="A6" s="11">
        <v>5</v>
      </c>
      <c r="B6" s="11">
        <v>9</v>
      </c>
      <c r="C6" s="11">
        <v>0</v>
      </c>
      <c r="D6" s="12" t="s">
        <v>59</v>
      </c>
      <c r="E6" s="6" t="s">
        <v>31</v>
      </c>
      <c r="F6" s="7" t="str">
        <f ca="1">IFERROR(__xludf.DUMMYFUNCTION("split(H123,"","")"),"#VALUE!")</f>
        <v>#VALUE!</v>
      </c>
      <c r="G6" s="8"/>
      <c r="H6" s="8"/>
      <c r="I6" s="6">
        <f t="shared" ca="1" si="0"/>
        <v>0</v>
      </c>
      <c r="J6" s="9" t="s">
        <v>31</v>
      </c>
      <c r="K6" s="6">
        <f t="shared" si="1"/>
        <v>0</v>
      </c>
      <c r="L6" s="9" t="s">
        <v>64</v>
      </c>
      <c r="O6" s="6">
        <f t="shared" si="2"/>
        <v>0</v>
      </c>
    </row>
    <row r="7" spans="1:15" ht="12" customHeight="1" x14ac:dyDescent="0.25">
      <c r="A7" s="4">
        <v>4</v>
      </c>
      <c r="B7" s="4">
        <v>9</v>
      </c>
      <c r="C7" s="4">
        <v>0</v>
      </c>
      <c r="D7" s="5" t="s">
        <v>59</v>
      </c>
      <c r="E7" s="6" t="s">
        <v>31</v>
      </c>
      <c r="F7" s="7" t="str">
        <f ca="1">IFERROR(__xludf.DUMMYFUNCTION("split(H124,"","")"),"#VALUE!")</f>
        <v>#VALUE!</v>
      </c>
      <c r="G7" s="8"/>
      <c r="H7" s="8"/>
      <c r="I7" s="6">
        <f t="shared" ca="1" si="0"/>
        <v>0</v>
      </c>
      <c r="J7" s="9" t="s">
        <v>54</v>
      </c>
      <c r="K7" s="6">
        <f t="shared" si="1"/>
        <v>0</v>
      </c>
      <c r="L7" s="9" t="s">
        <v>32</v>
      </c>
      <c r="O7" s="6">
        <f t="shared" si="2"/>
        <v>0</v>
      </c>
    </row>
    <row r="8" spans="1:15" ht="12" customHeight="1" x14ac:dyDescent="0.25">
      <c r="A8" s="4">
        <v>5</v>
      </c>
      <c r="B8" s="4">
        <v>9</v>
      </c>
      <c r="C8" s="4">
        <v>0</v>
      </c>
      <c r="D8" s="5" t="s">
        <v>59</v>
      </c>
      <c r="E8" s="6" t="s">
        <v>25</v>
      </c>
      <c r="F8" s="7"/>
      <c r="G8" s="8"/>
      <c r="H8" s="8"/>
      <c r="I8" s="6">
        <f t="shared" si="0"/>
        <v>0</v>
      </c>
      <c r="J8" s="9" t="s">
        <v>36</v>
      </c>
      <c r="K8" s="6">
        <f t="shared" si="1"/>
        <v>0</v>
      </c>
      <c r="L8" s="9" t="s">
        <v>75</v>
      </c>
      <c r="O8" s="6">
        <f t="shared" si="2"/>
        <v>0</v>
      </c>
    </row>
    <row r="9" spans="1:15" ht="12" customHeight="1" x14ac:dyDescent="0.25">
      <c r="A9" s="4">
        <v>8</v>
      </c>
      <c r="B9" s="4">
        <v>3</v>
      </c>
      <c r="C9" s="4">
        <v>0</v>
      </c>
      <c r="D9" s="5" t="s">
        <v>59</v>
      </c>
      <c r="E9" s="6" t="s">
        <v>460</v>
      </c>
      <c r="F9" s="7" t="str">
        <f ca="1">IFERROR(__xludf.DUMMYFUNCTION("split(H129,"","")"),"#VALUE!")</f>
        <v>#VALUE!</v>
      </c>
      <c r="G9" s="8"/>
      <c r="H9" s="8"/>
      <c r="I9" s="6">
        <f t="shared" ca="1" si="0"/>
        <v>0</v>
      </c>
      <c r="J9" s="9" t="s">
        <v>64</v>
      </c>
      <c r="K9" s="6">
        <f t="shared" si="1"/>
        <v>0</v>
      </c>
      <c r="L9" s="9" t="s">
        <v>64</v>
      </c>
      <c r="O9" s="6">
        <f t="shared" si="2"/>
        <v>0</v>
      </c>
    </row>
    <row r="10" spans="1:15" ht="12" customHeight="1" x14ac:dyDescent="0.25">
      <c r="A10" s="4">
        <v>1</v>
      </c>
      <c r="B10" s="4">
        <v>9</v>
      </c>
      <c r="C10" s="4">
        <v>0</v>
      </c>
      <c r="D10" s="5" t="s">
        <v>59</v>
      </c>
      <c r="E10" s="6" t="s">
        <v>411</v>
      </c>
      <c r="F10" s="7" t="str">
        <f ca="1">IFERROR(__xludf.DUMMYFUNCTION("split(H130,"","")"),"#VALUE!")</f>
        <v>#VALUE!</v>
      </c>
      <c r="G10" s="8"/>
      <c r="H10" s="8"/>
      <c r="I10" s="6">
        <f t="shared" ca="1" si="0"/>
        <v>0</v>
      </c>
      <c r="J10" s="9" t="s">
        <v>53</v>
      </c>
      <c r="K10" s="6">
        <f t="shared" si="1"/>
        <v>0</v>
      </c>
      <c r="L10" s="9" t="s">
        <v>53</v>
      </c>
      <c r="O10" s="6">
        <f t="shared" si="2"/>
        <v>0</v>
      </c>
    </row>
    <row r="11" spans="1:15" ht="12" customHeight="1" x14ac:dyDescent="0.25">
      <c r="A11" s="4">
        <v>9</v>
      </c>
      <c r="B11" s="4">
        <v>9</v>
      </c>
      <c r="C11" s="4">
        <v>0</v>
      </c>
      <c r="D11" s="5" t="s">
        <v>59</v>
      </c>
      <c r="E11" s="6" t="s">
        <v>64</v>
      </c>
      <c r="F11" s="7" t="str">
        <f ca="1">IFERROR(__xludf.DUMMYFUNCTION("split(H131,"","")"),"#VALUE!")</f>
        <v>#VALUE!</v>
      </c>
      <c r="G11" s="8"/>
      <c r="H11" s="8"/>
      <c r="I11" s="6">
        <f t="shared" ca="1" si="0"/>
        <v>0</v>
      </c>
      <c r="J11" s="9" t="s">
        <v>53</v>
      </c>
      <c r="K11" s="6">
        <f t="shared" si="1"/>
        <v>0</v>
      </c>
      <c r="L11" s="9" t="s">
        <v>32</v>
      </c>
      <c r="O11" s="6">
        <f t="shared" si="2"/>
        <v>0</v>
      </c>
    </row>
    <row r="12" spans="1:15" ht="12" customHeight="1" x14ac:dyDescent="0.25">
      <c r="A12" s="4">
        <v>10</v>
      </c>
      <c r="B12" s="4">
        <v>9</v>
      </c>
      <c r="C12" s="4">
        <v>0</v>
      </c>
      <c r="D12" s="5" t="s">
        <v>59</v>
      </c>
      <c r="E12" s="6" t="s">
        <v>25</v>
      </c>
      <c r="F12" s="7" t="str">
        <f ca="1">IFERROR(__xludf.DUMMYFUNCTION("split(H132,"","")"),"#VALUE!")</f>
        <v>#VALUE!</v>
      </c>
      <c r="G12" s="8"/>
      <c r="H12" s="8"/>
      <c r="I12" s="6">
        <f t="shared" ca="1" si="0"/>
        <v>0</v>
      </c>
      <c r="J12" s="9" t="s">
        <v>54</v>
      </c>
      <c r="K12" s="6">
        <f t="shared" si="1"/>
        <v>0</v>
      </c>
      <c r="L12" s="9" t="s">
        <v>73</v>
      </c>
      <c r="O12" s="6">
        <f t="shared" si="2"/>
        <v>0</v>
      </c>
    </row>
    <row r="13" spans="1:15" ht="12" customHeight="1" x14ac:dyDescent="0.25">
      <c r="A13" s="11">
        <v>2</v>
      </c>
      <c r="B13" s="11">
        <v>9</v>
      </c>
      <c r="C13" s="11">
        <v>0</v>
      </c>
      <c r="D13" s="12" t="s">
        <v>59</v>
      </c>
      <c r="E13" s="6" t="s">
        <v>25</v>
      </c>
      <c r="F13" s="7" t="str">
        <f ca="1">IFERROR(__xludf.DUMMYFUNCTION("split(H135,"","")"),"#VALUE!")</f>
        <v>#VALUE!</v>
      </c>
      <c r="G13" s="8"/>
      <c r="H13" s="8"/>
      <c r="I13" s="6">
        <f t="shared" ca="1" si="0"/>
        <v>0</v>
      </c>
      <c r="J13" s="9" t="s">
        <v>59</v>
      </c>
      <c r="K13" s="6">
        <f t="shared" si="1"/>
        <v>1</v>
      </c>
      <c r="L13" s="9" t="s">
        <v>74</v>
      </c>
      <c r="O13" s="6">
        <f t="shared" si="2"/>
        <v>0</v>
      </c>
    </row>
    <row r="14" spans="1:15" ht="12" customHeight="1" x14ac:dyDescent="0.25">
      <c r="A14" s="4">
        <v>2</v>
      </c>
      <c r="B14" s="4">
        <v>9</v>
      </c>
      <c r="C14" s="4">
        <v>0</v>
      </c>
      <c r="D14" s="5" t="s">
        <v>59</v>
      </c>
      <c r="E14" s="6" t="s">
        <v>25</v>
      </c>
      <c r="F14" s="7" t="str">
        <f ca="1">IFERROR(__xludf.DUMMYFUNCTION("split(H138,"","")"),"#VALUE!")</f>
        <v>#VALUE!</v>
      </c>
      <c r="G14" s="8"/>
      <c r="H14" s="8"/>
      <c r="I14" s="6">
        <f t="shared" ca="1" si="0"/>
        <v>0</v>
      </c>
      <c r="J14" s="9" t="s">
        <v>64</v>
      </c>
      <c r="K14" s="6">
        <f t="shared" si="1"/>
        <v>0</v>
      </c>
      <c r="L14" s="9" t="s">
        <v>64</v>
      </c>
      <c r="O14" s="6">
        <f t="shared" si="2"/>
        <v>0</v>
      </c>
    </row>
    <row r="15" spans="1:15" ht="12" customHeight="1" x14ac:dyDescent="0.25">
      <c r="A15" s="11">
        <v>1</v>
      </c>
      <c r="B15" s="11">
        <v>9</v>
      </c>
      <c r="C15" s="11">
        <v>0</v>
      </c>
      <c r="D15" s="12" t="s">
        <v>59</v>
      </c>
      <c r="E15" s="6" t="s">
        <v>542</v>
      </c>
      <c r="F15" s="7" t="str">
        <f ca="1">IFERROR(__xludf.DUMMYFUNCTION("split(H139,"","")"),"#VALUE!")</f>
        <v>#VALUE!</v>
      </c>
      <c r="G15" s="8"/>
      <c r="H15" s="8"/>
      <c r="I15" s="6">
        <f t="shared" ca="1" si="0"/>
        <v>0</v>
      </c>
      <c r="J15" s="9" t="s">
        <v>64</v>
      </c>
      <c r="K15" s="6">
        <f t="shared" si="1"/>
        <v>0</v>
      </c>
      <c r="L15" s="9" t="s">
        <v>64</v>
      </c>
      <c r="O15" s="6">
        <f t="shared" si="2"/>
        <v>0</v>
      </c>
    </row>
    <row r="16" spans="1:15" ht="12" customHeight="1" x14ac:dyDescent="0.25">
      <c r="A16" s="11">
        <v>4</v>
      </c>
      <c r="B16" s="11">
        <v>9</v>
      </c>
      <c r="C16" s="11">
        <v>0</v>
      </c>
      <c r="D16" s="12" t="s">
        <v>59</v>
      </c>
      <c r="E16" s="6" t="s">
        <v>25</v>
      </c>
      <c r="F16" s="7"/>
      <c r="G16" s="8"/>
      <c r="H16" s="8"/>
      <c r="I16" s="6">
        <f t="shared" si="0"/>
        <v>0</v>
      </c>
      <c r="J16" s="9" t="s">
        <v>45</v>
      </c>
      <c r="K16" s="6">
        <f t="shared" si="1"/>
        <v>0</v>
      </c>
      <c r="L16" s="9" t="s">
        <v>32</v>
      </c>
      <c r="O16" s="6">
        <f t="shared" si="2"/>
        <v>0</v>
      </c>
    </row>
    <row r="17" spans="1:15" ht="12" customHeight="1" x14ac:dyDescent="0.25">
      <c r="A17" s="4">
        <v>15</v>
      </c>
      <c r="B17" s="4">
        <v>9</v>
      </c>
      <c r="C17" s="4">
        <v>0</v>
      </c>
      <c r="D17" s="5" t="s">
        <v>59</v>
      </c>
      <c r="E17" s="6" t="s">
        <v>45</v>
      </c>
      <c r="F17" s="7" t="str">
        <f ca="1">IFERROR(__xludf.DUMMYFUNCTION("split(H141,"","")"),"#VALUE!")</f>
        <v>#VALUE!</v>
      </c>
      <c r="G17" s="8"/>
      <c r="H17" s="8"/>
      <c r="I17" s="6">
        <f t="shared" ca="1" si="0"/>
        <v>0</v>
      </c>
      <c r="J17" s="9" t="s">
        <v>53</v>
      </c>
      <c r="K17" s="6">
        <f t="shared" si="1"/>
        <v>0</v>
      </c>
      <c r="L17" s="9" t="s">
        <v>159</v>
      </c>
      <c r="O17" s="6">
        <f t="shared" si="2"/>
        <v>0</v>
      </c>
    </row>
    <row r="18" spans="1:15" ht="12" customHeight="1" x14ac:dyDescent="0.25">
      <c r="A18" s="4">
        <v>4</v>
      </c>
      <c r="B18" s="4">
        <v>9</v>
      </c>
      <c r="C18" s="4">
        <v>0</v>
      </c>
      <c r="D18" s="5" t="s">
        <v>59</v>
      </c>
      <c r="E18" s="6" t="s">
        <v>25</v>
      </c>
      <c r="F18" s="7"/>
      <c r="G18" s="8"/>
      <c r="H18" s="8"/>
      <c r="I18" s="6">
        <f t="shared" si="0"/>
        <v>0</v>
      </c>
      <c r="J18" s="9" t="s">
        <v>53</v>
      </c>
      <c r="K18" s="6">
        <f t="shared" si="1"/>
        <v>0</v>
      </c>
      <c r="L18" s="9" t="s">
        <v>159</v>
      </c>
      <c r="O18" s="6">
        <f t="shared" si="2"/>
        <v>0</v>
      </c>
    </row>
    <row r="19" spans="1:15" ht="12" customHeight="1" x14ac:dyDescent="0.25">
      <c r="A19" s="11">
        <v>6</v>
      </c>
      <c r="B19" s="11">
        <v>9</v>
      </c>
      <c r="C19" s="11">
        <v>0</v>
      </c>
      <c r="D19" s="12" t="s">
        <v>59</v>
      </c>
      <c r="E19" s="6" t="s">
        <v>25</v>
      </c>
      <c r="F19" s="7"/>
      <c r="G19" s="8"/>
      <c r="H19" s="8"/>
      <c r="I19" s="6">
        <f t="shared" si="0"/>
        <v>0</v>
      </c>
      <c r="J19" s="9" t="s">
        <v>36</v>
      </c>
      <c r="K19" s="6">
        <f t="shared" si="1"/>
        <v>0</v>
      </c>
      <c r="L19" s="9" t="s">
        <v>104</v>
      </c>
      <c r="O19" s="6">
        <f t="shared" si="2"/>
        <v>0</v>
      </c>
    </row>
    <row r="20" spans="1:15" ht="12" customHeight="1" x14ac:dyDescent="0.25">
      <c r="A20" s="4">
        <v>1</v>
      </c>
      <c r="B20" s="4">
        <v>9</v>
      </c>
      <c r="C20" s="4">
        <v>0</v>
      </c>
      <c r="D20" s="5" t="s">
        <v>59</v>
      </c>
      <c r="E20" s="6" t="s">
        <v>25</v>
      </c>
      <c r="F20" s="7"/>
      <c r="G20" s="8"/>
      <c r="H20" s="8"/>
      <c r="I20" s="6">
        <f t="shared" si="0"/>
        <v>0</v>
      </c>
      <c r="J20" s="9" t="s">
        <v>36</v>
      </c>
      <c r="K20" s="6">
        <f t="shared" si="1"/>
        <v>0</v>
      </c>
      <c r="L20" s="9" t="s">
        <v>59</v>
      </c>
      <c r="O20" s="6">
        <f t="shared" si="2"/>
        <v>1</v>
      </c>
    </row>
    <row r="21" spans="1:15" ht="12" customHeight="1" x14ac:dyDescent="0.25">
      <c r="A21" s="11">
        <v>7</v>
      </c>
      <c r="B21" s="11">
        <v>9</v>
      </c>
      <c r="C21" s="11">
        <v>0</v>
      </c>
      <c r="D21" s="12" t="s">
        <v>59</v>
      </c>
      <c r="E21" s="6" t="s">
        <v>31</v>
      </c>
      <c r="F21" s="7" t="str">
        <f ca="1">IFERROR(__xludf.DUMMYFUNCTION("split(H147,"","")"),"#VALUE!")</f>
        <v>#VALUE!</v>
      </c>
      <c r="G21" s="8"/>
      <c r="H21" s="8"/>
      <c r="I21" s="6">
        <f t="shared" ca="1" si="0"/>
        <v>0</v>
      </c>
      <c r="J21" s="9" t="s">
        <v>36</v>
      </c>
      <c r="K21" s="6">
        <f t="shared" si="1"/>
        <v>0</v>
      </c>
      <c r="L21" s="9" t="s">
        <v>73</v>
      </c>
      <c r="O21" s="6">
        <f t="shared" si="2"/>
        <v>0</v>
      </c>
    </row>
    <row r="22" spans="1:15" ht="12" customHeight="1" x14ac:dyDescent="0.25">
      <c r="A22" s="11">
        <v>2</v>
      </c>
      <c r="B22" s="11">
        <v>9</v>
      </c>
      <c r="C22" s="11">
        <v>0</v>
      </c>
      <c r="D22" s="12" t="s">
        <v>59</v>
      </c>
      <c r="E22" s="6" t="s">
        <v>574</v>
      </c>
      <c r="F22" s="7" t="str">
        <f ca="1">IFERROR(__xludf.DUMMYFUNCTION("split(H148,"","")"),"#VALUE!")</f>
        <v>#VALUE!</v>
      </c>
      <c r="G22" s="8"/>
      <c r="H22" s="8"/>
      <c r="I22" s="6">
        <f t="shared" ca="1" si="0"/>
        <v>0</v>
      </c>
      <c r="J22" s="9" t="s">
        <v>59</v>
      </c>
      <c r="K22" s="6">
        <f t="shared" si="1"/>
        <v>1</v>
      </c>
      <c r="L22" s="9" t="s">
        <v>32</v>
      </c>
      <c r="O22" s="6">
        <f t="shared" si="2"/>
        <v>0</v>
      </c>
    </row>
    <row r="23" spans="1:15" ht="12" customHeight="1" x14ac:dyDescent="0.25">
      <c r="A23" s="11">
        <v>4</v>
      </c>
      <c r="B23" s="11">
        <v>9</v>
      </c>
      <c r="C23" s="11">
        <v>0</v>
      </c>
      <c r="D23" s="12" t="s">
        <v>59</v>
      </c>
      <c r="E23" s="6" t="s">
        <v>25</v>
      </c>
      <c r="F23" s="7"/>
      <c r="G23" s="8"/>
      <c r="H23" s="8"/>
      <c r="I23" s="6">
        <f t="shared" si="0"/>
        <v>0</v>
      </c>
      <c r="J23" s="9" t="s">
        <v>159</v>
      </c>
      <c r="K23" s="6">
        <f t="shared" si="1"/>
        <v>0</v>
      </c>
      <c r="L23" s="9" t="s">
        <v>113</v>
      </c>
      <c r="O23" s="6">
        <f t="shared" si="2"/>
        <v>0</v>
      </c>
    </row>
    <row r="24" spans="1:15" ht="12" customHeight="1" x14ac:dyDescent="0.25">
      <c r="A24" s="4">
        <v>2</v>
      </c>
      <c r="B24" s="4">
        <v>9</v>
      </c>
      <c r="C24" s="4">
        <v>0</v>
      </c>
      <c r="D24" s="5" t="s">
        <v>59</v>
      </c>
      <c r="E24" s="6" t="s">
        <v>25</v>
      </c>
      <c r="F24" s="7"/>
      <c r="G24" s="8"/>
      <c r="H24" s="8"/>
      <c r="I24" s="6">
        <f t="shared" si="0"/>
        <v>0</v>
      </c>
      <c r="J24" s="9" t="s">
        <v>45</v>
      </c>
      <c r="K24" s="6">
        <f t="shared" si="1"/>
        <v>0</v>
      </c>
      <c r="L24" s="9" t="s">
        <v>75</v>
      </c>
      <c r="O24" s="6">
        <f t="shared" si="2"/>
        <v>0</v>
      </c>
    </row>
    <row r="25" spans="1:15" ht="12" customHeight="1" x14ac:dyDescent="0.25">
      <c r="A25" s="4">
        <v>15</v>
      </c>
      <c r="B25" s="4">
        <v>9</v>
      </c>
      <c r="C25" s="4">
        <v>0</v>
      </c>
      <c r="D25" s="5" t="s">
        <v>59</v>
      </c>
      <c r="E25" s="6" t="s">
        <v>25</v>
      </c>
      <c r="F25" s="7"/>
      <c r="G25" s="8"/>
      <c r="H25" s="8"/>
      <c r="I25" s="6">
        <f t="shared" si="0"/>
        <v>0</v>
      </c>
      <c r="J25" s="9" t="s">
        <v>36</v>
      </c>
      <c r="K25" s="6">
        <f t="shared" si="1"/>
        <v>0</v>
      </c>
      <c r="L25" s="9" t="s">
        <v>218</v>
      </c>
      <c r="O25" s="6">
        <f t="shared" si="2"/>
        <v>0</v>
      </c>
    </row>
    <row r="26" spans="1:15" ht="12" customHeight="1" x14ac:dyDescent="0.25">
      <c r="A26" s="11">
        <v>11</v>
      </c>
      <c r="B26" s="11">
        <v>4</v>
      </c>
      <c r="C26" s="11">
        <v>0</v>
      </c>
      <c r="D26" s="12" t="s">
        <v>59</v>
      </c>
      <c r="E26" s="6" t="s">
        <v>25</v>
      </c>
      <c r="F26" s="7"/>
      <c r="G26" s="8"/>
      <c r="H26" s="8"/>
      <c r="I26" s="6">
        <f t="shared" si="0"/>
        <v>0</v>
      </c>
      <c r="J26" s="9" t="s">
        <v>26</v>
      </c>
      <c r="K26" s="6">
        <f t="shared" si="1"/>
        <v>0</v>
      </c>
      <c r="L26" s="9" t="s">
        <v>75</v>
      </c>
      <c r="O26" s="6">
        <f t="shared" si="2"/>
        <v>0</v>
      </c>
    </row>
    <row r="27" spans="1:15" ht="12" customHeight="1" x14ac:dyDescent="0.25">
      <c r="A27" s="11">
        <v>13</v>
      </c>
      <c r="B27" s="11">
        <v>9</v>
      </c>
      <c r="C27" s="11">
        <v>0</v>
      </c>
      <c r="D27" s="12" t="s">
        <v>59</v>
      </c>
      <c r="E27" s="6" t="s">
        <v>25</v>
      </c>
      <c r="F27" s="7"/>
      <c r="G27" s="8"/>
      <c r="H27" s="8"/>
      <c r="I27" s="6">
        <f t="shared" si="0"/>
        <v>0</v>
      </c>
      <c r="J27" s="9" t="s">
        <v>36</v>
      </c>
      <c r="K27" s="6">
        <f t="shared" si="1"/>
        <v>0</v>
      </c>
      <c r="L27" s="9" t="s">
        <v>54</v>
      </c>
      <c r="O27" s="6">
        <f t="shared" si="2"/>
        <v>0</v>
      </c>
    </row>
    <row r="28" spans="1:15" ht="12" customHeight="1" x14ac:dyDescent="0.25">
      <c r="A28" s="11">
        <v>9</v>
      </c>
      <c r="B28" s="11">
        <v>4</v>
      </c>
      <c r="C28" s="11">
        <v>0</v>
      </c>
      <c r="D28" s="12" t="s">
        <v>59</v>
      </c>
      <c r="E28" s="6" t="s">
        <v>616</v>
      </c>
      <c r="F28" s="7" t="str">
        <f ca="1">IFERROR(__xludf.DUMMYFUNCTION("split(H160,"","")"),"#VALUE!")</f>
        <v>#VALUE!</v>
      </c>
      <c r="G28" s="8"/>
      <c r="H28" s="8"/>
      <c r="I28" s="6">
        <f t="shared" ca="1" si="0"/>
        <v>0</v>
      </c>
      <c r="J28" s="9" t="s">
        <v>31</v>
      </c>
      <c r="K28" s="6">
        <f t="shared" si="1"/>
        <v>0</v>
      </c>
      <c r="L28" s="9" t="s">
        <v>54</v>
      </c>
      <c r="O28" s="6">
        <f t="shared" si="2"/>
        <v>0</v>
      </c>
    </row>
    <row r="29" spans="1:15" ht="12" customHeight="1" x14ac:dyDescent="0.25">
      <c r="A29" s="4">
        <v>7</v>
      </c>
      <c r="B29" s="4">
        <v>9</v>
      </c>
      <c r="C29" s="4">
        <v>0</v>
      </c>
      <c r="D29" s="5" t="s">
        <v>59</v>
      </c>
      <c r="E29" s="6" t="s">
        <v>622</v>
      </c>
      <c r="F29" s="7" t="str">
        <f ca="1">IFERROR(__xludf.DUMMYFUNCTION("split(H162,"","")"),"#VALUE!")</f>
        <v>#VALUE!</v>
      </c>
      <c r="G29" s="8"/>
      <c r="H29" s="8"/>
      <c r="I29" s="6">
        <f t="shared" ca="1" si="0"/>
        <v>0</v>
      </c>
      <c r="J29" s="9" t="s">
        <v>31</v>
      </c>
      <c r="K29" s="6">
        <f t="shared" si="1"/>
        <v>0</v>
      </c>
      <c r="L29" s="9" t="s">
        <v>32</v>
      </c>
      <c r="O29" s="6">
        <f t="shared" si="2"/>
        <v>0</v>
      </c>
    </row>
    <row r="30" spans="1:15" ht="12" customHeight="1" x14ac:dyDescent="0.25">
      <c r="A30" s="11">
        <v>1</v>
      </c>
      <c r="B30" s="11">
        <v>9</v>
      </c>
      <c r="C30" s="11">
        <v>0</v>
      </c>
      <c r="D30" s="12" t="s">
        <v>59</v>
      </c>
      <c r="E30" s="6" t="s">
        <v>627</v>
      </c>
      <c r="F30" s="7" t="str">
        <f ca="1">IFERROR(__xludf.DUMMYFUNCTION("split(H163,"","")"),"#VALUE!")</f>
        <v>#VALUE!</v>
      </c>
      <c r="G30" s="8"/>
      <c r="H30" s="8"/>
      <c r="I30" s="6">
        <f t="shared" ca="1" si="0"/>
        <v>0</v>
      </c>
      <c r="J30" s="9" t="s">
        <v>64</v>
      </c>
      <c r="K30" s="6">
        <f t="shared" si="1"/>
        <v>0</v>
      </c>
      <c r="L30" s="9" t="s">
        <v>64</v>
      </c>
      <c r="O30" s="6">
        <f t="shared" si="2"/>
        <v>0</v>
      </c>
    </row>
    <row r="31" spans="1:15" ht="12" customHeight="1" x14ac:dyDescent="0.25">
      <c r="A31" s="4">
        <v>1</v>
      </c>
      <c r="B31" s="4">
        <v>9</v>
      </c>
      <c r="C31" s="4">
        <v>0</v>
      </c>
      <c r="D31" s="5" t="s">
        <v>59</v>
      </c>
      <c r="E31" s="6" t="s">
        <v>25</v>
      </c>
      <c r="F31" s="7"/>
      <c r="G31" s="8"/>
      <c r="H31" s="8"/>
      <c r="I31" s="6">
        <f t="shared" si="0"/>
        <v>0</v>
      </c>
      <c r="J31" s="9" t="s">
        <v>26</v>
      </c>
      <c r="K31" s="6">
        <f t="shared" si="1"/>
        <v>0</v>
      </c>
      <c r="L31" s="9" t="s">
        <v>64</v>
      </c>
      <c r="O31" s="6">
        <f t="shared" si="2"/>
        <v>0</v>
      </c>
    </row>
    <row r="32" spans="1:15" ht="12" customHeight="1" x14ac:dyDescent="0.25">
      <c r="A32" s="11">
        <v>15</v>
      </c>
      <c r="B32" s="11">
        <v>9</v>
      </c>
      <c r="C32" s="11">
        <v>0</v>
      </c>
      <c r="D32" s="12" t="s">
        <v>59</v>
      </c>
      <c r="E32" s="6" t="s">
        <v>25</v>
      </c>
      <c r="F32" s="7"/>
      <c r="G32" s="8"/>
      <c r="H32" s="8"/>
      <c r="I32" s="6">
        <f t="shared" si="0"/>
        <v>0</v>
      </c>
      <c r="J32" s="9" t="s">
        <v>53</v>
      </c>
      <c r="K32" s="6">
        <f t="shared" si="1"/>
        <v>0</v>
      </c>
      <c r="L32" s="9" t="s">
        <v>113</v>
      </c>
      <c r="O32" s="6">
        <f t="shared" si="2"/>
        <v>0</v>
      </c>
    </row>
    <row r="33" spans="1:15" ht="12" customHeight="1" x14ac:dyDescent="0.25">
      <c r="A33" s="11">
        <v>7</v>
      </c>
      <c r="B33" s="11">
        <v>9</v>
      </c>
      <c r="C33" s="11">
        <v>0</v>
      </c>
      <c r="D33" s="12" t="s">
        <v>59</v>
      </c>
      <c r="E33" s="6" t="s">
        <v>53</v>
      </c>
      <c r="F33" s="7" t="str">
        <f ca="1">IFERROR(__xludf.DUMMYFUNCTION("split(H166,"","")"),"#VALUE!")</f>
        <v>#VALUE!</v>
      </c>
      <c r="G33" s="8"/>
      <c r="H33" s="8"/>
      <c r="I33" s="6">
        <f t="shared" ca="1" si="0"/>
        <v>0</v>
      </c>
      <c r="J33" s="9" t="s">
        <v>36</v>
      </c>
      <c r="K33" s="6">
        <f t="shared" si="1"/>
        <v>0</v>
      </c>
      <c r="L33" s="9" t="s">
        <v>73</v>
      </c>
      <c r="O33" s="6">
        <f t="shared" si="2"/>
        <v>0</v>
      </c>
    </row>
    <row r="34" spans="1:15" ht="12" customHeight="1" x14ac:dyDescent="0.25">
      <c r="A34" s="11">
        <v>14</v>
      </c>
      <c r="B34" s="11">
        <v>9</v>
      </c>
      <c r="C34" s="11">
        <v>0</v>
      </c>
      <c r="D34" s="12" t="s">
        <v>59</v>
      </c>
      <c r="E34" s="6" t="s">
        <v>640</v>
      </c>
      <c r="F34" s="7" t="str">
        <f ca="1">IFERROR(__xludf.DUMMYFUNCTION("split(H167,"","")"),"#VALUE!")</f>
        <v>#VALUE!</v>
      </c>
      <c r="G34" s="8"/>
      <c r="H34" s="8"/>
      <c r="I34" s="6">
        <f t="shared" ca="1" si="0"/>
        <v>0</v>
      </c>
      <c r="J34" s="9" t="s">
        <v>74</v>
      </c>
      <c r="K34" s="6">
        <f t="shared" si="1"/>
        <v>0</v>
      </c>
      <c r="L34" s="9" t="s">
        <v>74</v>
      </c>
      <c r="O34" s="6">
        <f t="shared" si="2"/>
        <v>0</v>
      </c>
    </row>
    <row r="35" spans="1:15" ht="12" customHeight="1" x14ac:dyDescent="0.25">
      <c r="A35" s="4">
        <v>6</v>
      </c>
      <c r="B35" s="4">
        <v>9</v>
      </c>
      <c r="C35" s="4">
        <v>0</v>
      </c>
      <c r="D35" s="5" t="s">
        <v>59</v>
      </c>
      <c r="E35" s="6" t="s">
        <v>25</v>
      </c>
      <c r="F35" s="7"/>
      <c r="G35" s="8"/>
      <c r="H35" s="8"/>
      <c r="I35" s="6">
        <f t="shared" si="0"/>
        <v>0</v>
      </c>
      <c r="J35" s="9" t="s">
        <v>159</v>
      </c>
      <c r="K35" s="6">
        <f t="shared" si="1"/>
        <v>0</v>
      </c>
      <c r="L35" s="9" t="s">
        <v>113</v>
      </c>
      <c r="O35" s="6">
        <f t="shared" si="2"/>
        <v>0</v>
      </c>
    </row>
    <row r="36" spans="1:15" ht="12" customHeight="1" x14ac:dyDescent="0.25">
      <c r="A36" s="4">
        <v>7</v>
      </c>
      <c r="B36" s="4">
        <v>10</v>
      </c>
      <c r="C36" s="4">
        <v>0</v>
      </c>
      <c r="D36" s="5" t="s">
        <v>59</v>
      </c>
      <c r="E36" s="6" t="s">
        <v>31</v>
      </c>
      <c r="F36" s="7" t="str">
        <f ca="1">IFERROR(__xludf.DUMMYFUNCTION("split(H172,"","")"),"#VALUE!")</f>
        <v>#VALUE!</v>
      </c>
      <c r="G36" s="8"/>
      <c r="H36" s="8"/>
      <c r="I36" s="6">
        <f t="shared" ca="1" si="0"/>
        <v>0</v>
      </c>
      <c r="J36" s="9" t="s">
        <v>31</v>
      </c>
      <c r="K36" s="6">
        <f t="shared" si="1"/>
        <v>0</v>
      </c>
      <c r="L36" s="9" t="s">
        <v>31</v>
      </c>
      <c r="O36" s="6">
        <f t="shared" si="2"/>
        <v>0</v>
      </c>
    </row>
    <row r="37" spans="1:15" ht="12" customHeight="1" x14ac:dyDescent="0.25">
      <c r="A37" s="11">
        <v>8</v>
      </c>
      <c r="B37" s="11">
        <v>4</v>
      </c>
      <c r="C37" s="11">
        <v>0</v>
      </c>
      <c r="D37" s="12" t="s">
        <v>59</v>
      </c>
      <c r="E37" s="6" t="s">
        <v>104</v>
      </c>
      <c r="F37" s="7" t="str">
        <f ca="1">IFERROR(__xludf.DUMMYFUNCTION("split(H173,"","")"),"#VALUE!")</f>
        <v>#VALUE!</v>
      </c>
      <c r="G37" s="8"/>
      <c r="H37" s="8"/>
      <c r="I37" s="6">
        <f t="shared" ca="1" si="0"/>
        <v>0</v>
      </c>
      <c r="J37" s="9" t="s">
        <v>113</v>
      </c>
      <c r="K37" s="6">
        <f t="shared" si="1"/>
        <v>0</v>
      </c>
      <c r="L37" s="9" t="s">
        <v>113</v>
      </c>
      <c r="O37" s="6">
        <f t="shared" si="2"/>
        <v>0</v>
      </c>
    </row>
    <row r="38" spans="1:15" ht="12" customHeight="1" x14ac:dyDescent="0.25">
      <c r="A38" s="4">
        <v>11</v>
      </c>
      <c r="B38" s="4">
        <v>4</v>
      </c>
      <c r="C38" s="4">
        <v>0</v>
      </c>
      <c r="D38" s="5" t="s">
        <v>59</v>
      </c>
      <c r="E38" s="6" t="s">
        <v>25</v>
      </c>
      <c r="F38" s="7" t="str">
        <f ca="1">IFERROR(__xludf.DUMMYFUNCTION("split(H174,"","")"),"#VALUE!")</f>
        <v>#VALUE!</v>
      </c>
      <c r="G38" s="8"/>
      <c r="H38" s="8"/>
      <c r="I38" s="6">
        <f t="shared" ca="1" si="0"/>
        <v>0</v>
      </c>
      <c r="J38" s="9" t="s">
        <v>36</v>
      </c>
      <c r="K38" s="6">
        <f t="shared" si="1"/>
        <v>0</v>
      </c>
      <c r="L38" s="9" t="s">
        <v>45</v>
      </c>
      <c r="O38" s="6">
        <f t="shared" si="2"/>
        <v>0</v>
      </c>
    </row>
    <row r="39" spans="1:15" ht="12" customHeight="1" x14ac:dyDescent="0.25">
      <c r="A39" s="11">
        <v>6</v>
      </c>
      <c r="B39" s="11">
        <v>9</v>
      </c>
      <c r="C39" s="11">
        <v>0</v>
      </c>
      <c r="D39" s="12" t="s">
        <v>59</v>
      </c>
      <c r="E39" s="6" t="s">
        <v>75</v>
      </c>
      <c r="F39" s="7" t="str">
        <f ca="1">IFERROR(__xludf.DUMMYFUNCTION("split(H177,"","")"),"#VALUE!")</f>
        <v>#VALUE!</v>
      </c>
      <c r="G39" s="8"/>
      <c r="H39" s="8"/>
      <c r="I39" s="6">
        <f t="shared" ca="1" si="0"/>
        <v>0</v>
      </c>
      <c r="J39" s="9" t="s">
        <v>75</v>
      </c>
      <c r="K39" s="6">
        <f t="shared" si="1"/>
        <v>0</v>
      </c>
      <c r="L39" s="9" t="s">
        <v>75</v>
      </c>
      <c r="O39" s="6">
        <f t="shared" si="2"/>
        <v>0</v>
      </c>
    </row>
    <row r="40" spans="1:15" ht="12" customHeight="1" x14ac:dyDescent="0.25">
      <c r="A40" s="4">
        <v>13</v>
      </c>
      <c r="B40" s="4">
        <v>9</v>
      </c>
      <c r="C40" s="4">
        <v>0</v>
      </c>
      <c r="D40" s="5" t="s">
        <v>59</v>
      </c>
      <c r="E40" s="6" t="s">
        <v>31</v>
      </c>
      <c r="F40" s="7" t="str">
        <f ca="1">IFERROR(__xludf.DUMMYFUNCTION("split(H178,"","")"),"#VALUE!")</f>
        <v>#VALUE!</v>
      </c>
      <c r="G40" s="8"/>
      <c r="H40" s="8"/>
      <c r="I40" s="6">
        <f t="shared" ca="1" si="0"/>
        <v>0</v>
      </c>
      <c r="J40" s="9" t="s">
        <v>59</v>
      </c>
      <c r="K40" s="6">
        <f t="shared" si="1"/>
        <v>1</v>
      </c>
      <c r="L40" s="9" t="s">
        <v>59</v>
      </c>
      <c r="O40" s="6">
        <f t="shared" si="2"/>
        <v>1</v>
      </c>
    </row>
    <row r="41" spans="1:15" ht="12" customHeight="1" x14ac:dyDescent="0.25">
      <c r="A41" s="4">
        <v>6</v>
      </c>
      <c r="B41" s="4">
        <v>9</v>
      </c>
      <c r="C41" s="4">
        <v>0</v>
      </c>
      <c r="D41" s="5" t="s">
        <v>59</v>
      </c>
      <c r="E41" s="6" t="s">
        <v>73</v>
      </c>
      <c r="F41" s="7" t="str">
        <f ca="1">IFERROR(__xludf.DUMMYFUNCTION("split(H185,"","")"),"#VALUE!")</f>
        <v>#VALUE!</v>
      </c>
      <c r="G41" s="8"/>
      <c r="H41" s="8"/>
      <c r="I41" s="6">
        <f t="shared" ca="1" si="0"/>
        <v>0</v>
      </c>
      <c r="J41" s="9" t="s">
        <v>73</v>
      </c>
      <c r="K41" s="6">
        <f t="shared" si="1"/>
        <v>0</v>
      </c>
      <c r="L41" s="9" t="s">
        <v>113</v>
      </c>
      <c r="O41" s="6">
        <f t="shared" si="2"/>
        <v>0</v>
      </c>
    </row>
    <row r="42" spans="1:15" ht="12" customHeight="1" x14ac:dyDescent="0.25">
      <c r="A42" s="11">
        <v>13</v>
      </c>
      <c r="B42" s="11">
        <v>9</v>
      </c>
      <c r="C42" s="11">
        <v>0</v>
      </c>
      <c r="D42" s="12" t="s">
        <v>59</v>
      </c>
      <c r="E42" s="6" t="s">
        <v>25</v>
      </c>
      <c r="F42" s="7"/>
      <c r="G42" s="8"/>
      <c r="H42" s="8"/>
      <c r="I42" s="6">
        <f t="shared" si="0"/>
        <v>0</v>
      </c>
      <c r="J42" s="9" t="s">
        <v>36</v>
      </c>
      <c r="K42" s="6">
        <f t="shared" si="1"/>
        <v>0</v>
      </c>
      <c r="L42" s="9" t="s">
        <v>104</v>
      </c>
      <c r="O42" s="6">
        <f t="shared" si="2"/>
        <v>0</v>
      </c>
    </row>
    <row r="43" spans="1:15" ht="12" customHeight="1" x14ac:dyDescent="0.25">
      <c r="A43" s="11">
        <v>9</v>
      </c>
      <c r="B43" s="11">
        <v>6</v>
      </c>
      <c r="C43" s="11">
        <v>0</v>
      </c>
      <c r="D43" s="12" t="s">
        <v>59</v>
      </c>
      <c r="E43" s="6" t="s">
        <v>31</v>
      </c>
      <c r="F43" s="7" t="str">
        <f ca="1">IFERROR(__xludf.DUMMYFUNCTION("split(H191,"","")"),"#VALUE!")</f>
        <v>#VALUE!</v>
      </c>
      <c r="G43" s="8"/>
      <c r="H43" s="8"/>
      <c r="I43" s="6">
        <f t="shared" ca="1" si="0"/>
        <v>0</v>
      </c>
      <c r="J43" s="9" t="s">
        <v>31</v>
      </c>
      <c r="K43" s="6">
        <f t="shared" si="1"/>
        <v>0</v>
      </c>
      <c r="L43" s="9" t="s">
        <v>45</v>
      </c>
      <c r="O43" s="6">
        <f t="shared" si="2"/>
        <v>0</v>
      </c>
    </row>
    <row r="44" spans="1:15" ht="12" customHeight="1" x14ac:dyDescent="0.25">
      <c r="A44" s="11">
        <v>11</v>
      </c>
      <c r="B44" s="11">
        <v>4</v>
      </c>
      <c r="C44" s="11">
        <v>0</v>
      </c>
      <c r="D44" s="12" t="s">
        <v>59</v>
      </c>
      <c r="E44" s="6" t="s">
        <v>730</v>
      </c>
      <c r="F44" s="7" t="str">
        <f ca="1">IFERROR(__xludf.DUMMYFUNCTION("split(H193,"","")"),"#VALUE!")</f>
        <v>#VALUE!</v>
      </c>
      <c r="G44" s="8"/>
      <c r="H44" s="8"/>
      <c r="I44" s="6">
        <f t="shared" ca="1" si="0"/>
        <v>0</v>
      </c>
      <c r="J44" s="9" t="s">
        <v>31</v>
      </c>
      <c r="K44" s="6">
        <f t="shared" si="1"/>
        <v>0</v>
      </c>
      <c r="L44" s="9" t="s">
        <v>218</v>
      </c>
      <c r="O44" s="6">
        <f t="shared" si="2"/>
        <v>0</v>
      </c>
    </row>
    <row r="45" spans="1:15" ht="12" customHeight="1" x14ac:dyDescent="0.25">
      <c r="A45" s="4">
        <v>13</v>
      </c>
      <c r="B45" s="4">
        <v>9</v>
      </c>
      <c r="C45" s="4">
        <v>0</v>
      </c>
      <c r="D45" s="5" t="s">
        <v>59</v>
      </c>
      <c r="E45" s="6" t="s">
        <v>53</v>
      </c>
      <c r="F45" s="7" t="str">
        <f ca="1">IFERROR(__xludf.DUMMYFUNCTION("split(H195,"","")"),"#VALUE!")</f>
        <v>#VALUE!</v>
      </c>
      <c r="G45" s="8"/>
      <c r="H45" s="8"/>
      <c r="I45" s="6">
        <f t="shared" ca="1" si="0"/>
        <v>0</v>
      </c>
      <c r="J45" s="9" t="s">
        <v>53</v>
      </c>
      <c r="K45" s="6">
        <f t="shared" si="1"/>
        <v>0</v>
      </c>
      <c r="L45" s="9" t="s">
        <v>104</v>
      </c>
      <c r="O45" s="6">
        <f t="shared" si="2"/>
        <v>0</v>
      </c>
    </row>
    <row r="46" spans="1:15" ht="12" customHeight="1" x14ac:dyDescent="0.25">
      <c r="A46" s="11">
        <v>10</v>
      </c>
      <c r="B46" s="11">
        <v>9</v>
      </c>
      <c r="C46" s="11">
        <v>0</v>
      </c>
      <c r="D46" s="12" t="s">
        <v>59</v>
      </c>
      <c r="E46" s="6" t="s">
        <v>104</v>
      </c>
      <c r="F46" s="7" t="str">
        <f ca="1">IFERROR(__xludf.DUMMYFUNCTION("split(H196,"","")"),"#VALUE!")</f>
        <v>#VALUE!</v>
      </c>
      <c r="G46" s="8"/>
      <c r="H46" s="8"/>
      <c r="I46" s="6">
        <f t="shared" ca="1" si="0"/>
        <v>0</v>
      </c>
      <c r="J46" s="9" t="s">
        <v>73</v>
      </c>
      <c r="K46" s="6">
        <f t="shared" si="1"/>
        <v>0</v>
      </c>
      <c r="L46" s="9" t="s">
        <v>73</v>
      </c>
      <c r="O46" s="6">
        <f t="shared" si="2"/>
        <v>0</v>
      </c>
    </row>
    <row r="47" spans="1:15" ht="12" customHeight="1" x14ac:dyDescent="0.25">
      <c r="A47" s="11">
        <v>13</v>
      </c>
      <c r="B47" s="11">
        <v>9</v>
      </c>
      <c r="C47" s="11">
        <v>0</v>
      </c>
      <c r="D47" s="12" t="s">
        <v>59</v>
      </c>
      <c r="E47" s="6" t="s">
        <v>25</v>
      </c>
      <c r="F47" s="7"/>
      <c r="G47" s="8"/>
      <c r="H47" s="8"/>
      <c r="I47" s="6">
        <f t="shared" si="0"/>
        <v>0</v>
      </c>
      <c r="J47" s="9" t="s">
        <v>54</v>
      </c>
      <c r="K47" s="6">
        <f t="shared" si="1"/>
        <v>0</v>
      </c>
      <c r="L47" s="9" t="s">
        <v>54</v>
      </c>
      <c r="O47" s="6">
        <f t="shared" si="2"/>
        <v>0</v>
      </c>
    </row>
    <row r="48" spans="1:15" ht="12" customHeight="1" x14ac:dyDescent="0.25">
      <c r="A48" s="4">
        <v>7</v>
      </c>
      <c r="B48" s="4">
        <v>9</v>
      </c>
      <c r="C48" s="4">
        <v>0</v>
      </c>
      <c r="D48" s="5" t="s">
        <v>59</v>
      </c>
      <c r="E48" s="6" t="s">
        <v>747</v>
      </c>
      <c r="F48" s="7" t="str">
        <f ca="1">IFERROR(__xludf.DUMMYFUNCTION("split(H198,"","")"),"#VALUE!")</f>
        <v>#VALUE!</v>
      </c>
      <c r="G48" s="8"/>
      <c r="H48" s="8"/>
      <c r="I48" s="6">
        <f t="shared" ca="1" si="0"/>
        <v>0</v>
      </c>
      <c r="J48" s="9" t="s">
        <v>59</v>
      </c>
      <c r="K48" s="6">
        <f t="shared" si="1"/>
        <v>1</v>
      </c>
      <c r="L48" s="9" t="s">
        <v>54</v>
      </c>
      <c r="O48" s="6">
        <f t="shared" si="2"/>
        <v>0</v>
      </c>
    </row>
    <row r="49" spans="1:15" ht="12" customHeight="1" x14ac:dyDescent="0.25">
      <c r="A49" s="20">
        <v>4</v>
      </c>
      <c r="B49" s="20">
        <v>10</v>
      </c>
      <c r="C49" s="20">
        <v>0</v>
      </c>
      <c r="D49" s="21" t="s">
        <v>59</v>
      </c>
      <c r="E49" s="6" t="s">
        <v>54</v>
      </c>
      <c r="F49" s="7" t="str">
        <f ca="1">IFERROR(__xludf.DUMMYFUNCTION("split(H199,"","")"),"#VALUE!")</f>
        <v>#VALUE!</v>
      </c>
      <c r="G49" s="8"/>
      <c r="H49" s="8"/>
      <c r="I49" s="6">
        <f t="shared" ca="1" si="0"/>
        <v>0</v>
      </c>
      <c r="J49" s="9" t="s">
        <v>36</v>
      </c>
      <c r="K49" s="6">
        <f t="shared" si="1"/>
        <v>0</v>
      </c>
      <c r="L49" s="9" t="s">
        <v>32</v>
      </c>
      <c r="O49" s="6">
        <f t="shared" si="2"/>
        <v>0</v>
      </c>
    </row>
    <row r="50" spans="1:15" ht="12" customHeight="1" x14ac:dyDescent="0.25">
      <c r="A50" s="16">
        <v>15</v>
      </c>
      <c r="B50" s="16">
        <v>9</v>
      </c>
      <c r="C50" s="16">
        <v>0</v>
      </c>
      <c r="D50" s="17" t="s">
        <v>59</v>
      </c>
      <c r="E50" s="6" t="s">
        <v>25</v>
      </c>
      <c r="F50" s="7" t="str">
        <f ca="1">IFERROR(__xludf.DUMMYFUNCTION("split(H204,"","")"),"#VALUE!")</f>
        <v>#VALUE!</v>
      </c>
      <c r="G50" s="8"/>
      <c r="H50" s="8"/>
      <c r="I50" s="6">
        <f t="shared" ca="1" si="0"/>
        <v>0</v>
      </c>
      <c r="J50" s="9" t="s">
        <v>31</v>
      </c>
      <c r="K50" s="6">
        <f t="shared" si="1"/>
        <v>0</v>
      </c>
      <c r="L50" s="9" t="s">
        <v>31</v>
      </c>
      <c r="O50" s="6">
        <f t="shared" si="2"/>
        <v>0</v>
      </c>
    </row>
    <row r="51" spans="1:15" ht="12" customHeight="1" x14ac:dyDescent="0.25">
      <c r="A51" s="16">
        <v>11</v>
      </c>
      <c r="B51" s="16">
        <v>4</v>
      </c>
      <c r="C51" s="16">
        <v>0</v>
      </c>
      <c r="D51" s="17" t="s">
        <v>59</v>
      </c>
      <c r="E51" s="6" t="s">
        <v>25</v>
      </c>
      <c r="F51" s="7"/>
      <c r="G51" s="8"/>
      <c r="H51" s="8"/>
      <c r="I51" s="6">
        <f t="shared" si="0"/>
        <v>0</v>
      </c>
      <c r="J51" s="9" t="s">
        <v>104</v>
      </c>
      <c r="K51" s="6">
        <f t="shared" si="1"/>
        <v>0</v>
      </c>
      <c r="L51" s="9" t="s">
        <v>104</v>
      </c>
      <c r="O51" s="6">
        <f t="shared" si="2"/>
        <v>0</v>
      </c>
    </row>
    <row r="52" spans="1:15" ht="12" customHeight="1" x14ac:dyDescent="0.25">
      <c r="A52" s="20">
        <v>12</v>
      </c>
      <c r="B52" s="20">
        <v>9</v>
      </c>
      <c r="C52" s="20">
        <v>0</v>
      </c>
      <c r="D52" s="21" t="s">
        <v>59</v>
      </c>
      <c r="E52" s="6" t="s">
        <v>25</v>
      </c>
      <c r="F52" s="7"/>
      <c r="G52" s="8"/>
      <c r="H52" s="8"/>
      <c r="I52" s="6">
        <f t="shared" si="0"/>
        <v>0</v>
      </c>
      <c r="J52" s="9" t="s">
        <v>36</v>
      </c>
      <c r="K52" s="6">
        <f t="shared" si="1"/>
        <v>0</v>
      </c>
      <c r="L52" s="9" t="s">
        <v>159</v>
      </c>
      <c r="O52" s="6">
        <f t="shared" si="2"/>
        <v>0</v>
      </c>
    </row>
    <row r="53" spans="1:15" ht="12" customHeight="1" x14ac:dyDescent="0.25">
      <c r="A53" s="20">
        <v>6</v>
      </c>
      <c r="B53" s="20">
        <v>9</v>
      </c>
      <c r="C53" s="20">
        <v>0</v>
      </c>
      <c r="D53" s="21" t="s">
        <v>59</v>
      </c>
      <c r="E53" s="6" t="s">
        <v>54</v>
      </c>
      <c r="F53" s="7" t="str">
        <f ca="1">IFERROR(__xludf.DUMMYFUNCTION("split(H209,"","")"),"#VALUE!")</f>
        <v>#VALUE!</v>
      </c>
      <c r="G53" s="8"/>
      <c r="H53" s="8"/>
      <c r="I53" s="6">
        <f t="shared" ca="1" si="0"/>
        <v>0</v>
      </c>
      <c r="J53" s="9" t="s">
        <v>36</v>
      </c>
      <c r="K53" s="6">
        <f t="shared" si="1"/>
        <v>0</v>
      </c>
      <c r="L53" s="9" t="s">
        <v>73</v>
      </c>
      <c r="O53" s="6">
        <f t="shared" si="2"/>
        <v>0</v>
      </c>
    </row>
    <row r="54" spans="1:15" ht="12" customHeight="1" x14ac:dyDescent="0.25">
      <c r="A54" s="16">
        <v>11</v>
      </c>
      <c r="B54" s="16">
        <v>9</v>
      </c>
      <c r="C54" s="16">
        <v>0</v>
      </c>
      <c r="D54" s="17" t="s">
        <v>59</v>
      </c>
      <c r="E54" s="6" t="s">
        <v>25</v>
      </c>
      <c r="F54" s="7"/>
      <c r="G54" s="8"/>
      <c r="H54" s="8"/>
      <c r="I54" s="6">
        <f t="shared" si="0"/>
        <v>0</v>
      </c>
      <c r="J54" s="9" t="s">
        <v>31</v>
      </c>
      <c r="K54" s="6">
        <f t="shared" si="1"/>
        <v>0</v>
      </c>
      <c r="L54" s="9" t="s">
        <v>31</v>
      </c>
      <c r="O54" s="6">
        <f t="shared" si="2"/>
        <v>0</v>
      </c>
    </row>
    <row r="55" spans="1:15" ht="12" customHeight="1" x14ac:dyDescent="0.25">
      <c r="A55" s="16">
        <v>8</v>
      </c>
      <c r="B55" s="16">
        <v>4</v>
      </c>
      <c r="C55" s="16">
        <v>0</v>
      </c>
      <c r="D55" s="17" t="s">
        <v>59</v>
      </c>
      <c r="E55" s="6" t="s">
        <v>53</v>
      </c>
      <c r="F55" s="7" t="str">
        <f ca="1">IFERROR(__xludf.DUMMYFUNCTION("split(H213,"","")"),"#VALUE!")</f>
        <v>#VALUE!</v>
      </c>
      <c r="G55" s="8"/>
      <c r="H55" s="8"/>
      <c r="I55" s="6">
        <f t="shared" ca="1" si="0"/>
        <v>0</v>
      </c>
      <c r="J55" s="9" t="s">
        <v>53</v>
      </c>
      <c r="K55" s="6">
        <f t="shared" si="1"/>
        <v>0</v>
      </c>
      <c r="L55" s="9" t="s">
        <v>75</v>
      </c>
      <c r="O55" s="6">
        <f t="shared" si="2"/>
        <v>0</v>
      </c>
    </row>
    <row r="56" spans="1:15" ht="12" customHeight="1" x14ac:dyDescent="0.25">
      <c r="A56" s="20">
        <v>8</v>
      </c>
      <c r="B56" s="20">
        <v>4</v>
      </c>
      <c r="C56" s="20">
        <v>0</v>
      </c>
      <c r="D56" s="21" t="s">
        <v>59</v>
      </c>
      <c r="E56" s="6" t="s">
        <v>26</v>
      </c>
      <c r="F56" s="7" t="str">
        <f ca="1">IFERROR(__xludf.DUMMYFUNCTION("split(H214,"","")"),"#VALUE!")</f>
        <v>#VALUE!</v>
      </c>
      <c r="G56" s="8"/>
      <c r="H56" s="8"/>
      <c r="I56" s="6">
        <f t="shared" ca="1" si="0"/>
        <v>0</v>
      </c>
      <c r="J56" s="9" t="s">
        <v>26</v>
      </c>
      <c r="K56" s="6">
        <f t="shared" si="1"/>
        <v>0</v>
      </c>
      <c r="L56" s="9" t="s">
        <v>26</v>
      </c>
      <c r="O56" s="6">
        <f t="shared" si="2"/>
        <v>0</v>
      </c>
    </row>
    <row r="57" spans="1:15" ht="12" customHeight="1" x14ac:dyDescent="0.25">
      <c r="A57" s="16">
        <v>14</v>
      </c>
      <c r="B57" s="16">
        <v>9</v>
      </c>
      <c r="C57" s="16">
        <v>0</v>
      </c>
      <c r="D57" s="17" t="s">
        <v>59</v>
      </c>
      <c r="E57" s="6" t="s">
        <v>31</v>
      </c>
      <c r="F57" s="7" t="str">
        <f ca="1">IFERROR(__xludf.DUMMYFUNCTION("split(H217,"","")"),"#VALUE!")</f>
        <v>#VALUE!</v>
      </c>
      <c r="G57" s="8"/>
      <c r="H57" s="8"/>
      <c r="I57" s="6">
        <f t="shared" ca="1" si="0"/>
        <v>0</v>
      </c>
      <c r="J57" s="9" t="s">
        <v>31</v>
      </c>
      <c r="K57" s="6">
        <f t="shared" si="1"/>
        <v>0</v>
      </c>
      <c r="L57" s="9" t="s">
        <v>54</v>
      </c>
      <c r="O57" s="6">
        <f t="shared" si="2"/>
        <v>0</v>
      </c>
    </row>
    <row r="58" spans="1:15" ht="12" customHeight="1" x14ac:dyDescent="0.25">
      <c r="A58" s="20">
        <v>14</v>
      </c>
      <c r="B58" s="20">
        <v>9</v>
      </c>
      <c r="C58" s="20">
        <v>0</v>
      </c>
      <c r="D58" s="21" t="s">
        <v>59</v>
      </c>
      <c r="E58" s="6" t="s">
        <v>159</v>
      </c>
      <c r="F58" s="7" t="str">
        <f ca="1">IFERROR(__xludf.DUMMYFUNCTION("split(H219,"","")"),"#VALUE!")</f>
        <v>#VALUE!</v>
      </c>
      <c r="G58" s="8"/>
      <c r="H58" s="8"/>
      <c r="I58" s="6">
        <f t="shared" ca="1" si="0"/>
        <v>0</v>
      </c>
      <c r="J58" s="9" t="s">
        <v>74</v>
      </c>
      <c r="K58" s="6">
        <f t="shared" si="1"/>
        <v>0</v>
      </c>
      <c r="L58" s="9" t="s">
        <v>159</v>
      </c>
      <c r="O58" s="6">
        <f t="shared" si="2"/>
        <v>0</v>
      </c>
    </row>
    <row r="59" spans="1:15" ht="12" customHeight="1" x14ac:dyDescent="0.25">
      <c r="A59" s="16">
        <v>10</v>
      </c>
      <c r="B59" s="16">
        <v>9</v>
      </c>
      <c r="C59" s="16">
        <v>0</v>
      </c>
      <c r="D59" s="17" t="s">
        <v>59</v>
      </c>
      <c r="E59" s="6" t="s">
        <v>104</v>
      </c>
      <c r="F59" s="7" t="str">
        <f ca="1">IFERROR(__xludf.DUMMYFUNCTION("split(H221,"","")"),"#VALUE!")</f>
        <v>#VALUE!</v>
      </c>
      <c r="G59" s="8"/>
      <c r="H59" s="8"/>
      <c r="I59" s="6">
        <f t="shared" ca="1" si="0"/>
        <v>0</v>
      </c>
      <c r="J59" s="9" t="s">
        <v>75</v>
      </c>
      <c r="K59" s="6">
        <f t="shared" si="1"/>
        <v>0</v>
      </c>
      <c r="L59" s="9" t="s">
        <v>75</v>
      </c>
      <c r="O59" s="6">
        <f t="shared" si="2"/>
        <v>0</v>
      </c>
    </row>
    <row r="60" spans="1:15" ht="12" customHeight="1" x14ac:dyDescent="0.25">
      <c r="A60" s="16">
        <v>14</v>
      </c>
      <c r="B60" s="16">
        <v>9</v>
      </c>
      <c r="C60" s="16">
        <v>0</v>
      </c>
      <c r="D60" s="17" t="s">
        <v>59</v>
      </c>
      <c r="E60" s="6" t="s">
        <v>25</v>
      </c>
      <c r="F60" s="7"/>
      <c r="G60" s="8"/>
      <c r="H60" s="8"/>
      <c r="I60" s="6">
        <f t="shared" si="0"/>
        <v>0</v>
      </c>
      <c r="J60" s="9" t="s">
        <v>75</v>
      </c>
      <c r="K60" s="6">
        <f t="shared" si="1"/>
        <v>0</v>
      </c>
      <c r="L60" s="9" t="s">
        <v>159</v>
      </c>
      <c r="O60" s="6">
        <f t="shared" si="2"/>
        <v>0</v>
      </c>
    </row>
    <row r="61" spans="1:15" ht="12" customHeight="1" x14ac:dyDescent="0.25">
      <c r="A61" s="16">
        <v>9</v>
      </c>
      <c r="B61" s="16">
        <v>5</v>
      </c>
      <c r="C61" s="16">
        <v>0</v>
      </c>
      <c r="D61" s="17" t="s">
        <v>59</v>
      </c>
      <c r="E61" s="6" t="s">
        <v>75</v>
      </c>
      <c r="F61" s="7" t="str">
        <f ca="1">IFERROR(__xludf.DUMMYFUNCTION("split(H223,"","")"),"#VALUE!")</f>
        <v>#VALUE!</v>
      </c>
      <c r="G61" s="8"/>
      <c r="H61" s="8"/>
      <c r="I61" s="6">
        <f t="shared" ca="1" si="0"/>
        <v>0</v>
      </c>
      <c r="J61" s="9" t="s">
        <v>75</v>
      </c>
      <c r="K61" s="6">
        <f t="shared" si="1"/>
        <v>0</v>
      </c>
      <c r="L61" s="9" t="s">
        <v>54</v>
      </c>
      <c r="O61" s="6">
        <f t="shared" si="2"/>
        <v>0</v>
      </c>
    </row>
    <row r="62" spans="1:15" ht="12" customHeight="1" x14ac:dyDescent="0.25">
      <c r="A62" s="20">
        <v>15</v>
      </c>
      <c r="B62" s="20">
        <v>9</v>
      </c>
      <c r="C62" s="20">
        <v>0</v>
      </c>
      <c r="D62" s="21" t="s">
        <v>59</v>
      </c>
      <c r="E62" s="6" t="s">
        <v>26</v>
      </c>
      <c r="F62" s="7" t="str">
        <f ca="1">IFERROR(__xludf.DUMMYFUNCTION("split(H226,"","")"),"#VALUE!")</f>
        <v>#VALUE!</v>
      </c>
      <c r="G62" s="8"/>
      <c r="H62" s="8"/>
      <c r="I62" s="6">
        <f t="shared" ca="1" si="0"/>
        <v>0</v>
      </c>
      <c r="J62" s="9" t="s">
        <v>36</v>
      </c>
      <c r="K62" s="6">
        <f t="shared" si="1"/>
        <v>0</v>
      </c>
      <c r="L62" s="9" t="s">
        <v>26</v>
      </c>
      <c r="O62" s="6">
        <f t="shared" si="2"/>
        <v>0</v>
      </c>
    </row>
    <row r="63" spans="1:15" ht="12" customHeight="1" x14ac:dyDescent="0.25">
      <c r="A63" s="16">
        <v>8</v>
      </c>
      <c r="B63" s="16">
        <v>6</v>
      </c>
      <c r="C63" s="16">
        <v>0</v>
      </c>
      <c r="D63" s="17" t="s">
        <v>59</v>
      </c>
      <c r="E63" s="6" t="s">
        <v>73</v>
      </c>
      <c r="F63" s="7" t="str">
        <f ca="1">IFERROR(__xludf.DUMMYFUNCTION("split(H228,"","")"),"#VALUE!")</f>
        <v>#VALUE!</v>
      </c>
      <c r="G63" s="8"/>
      <c r="H63" s="8"/>
      <c r="I63" s="6">
        <f t="shared" ca="1" si="0"/>
        <v>0</v>
      </c>
      <c r="J63" s="9" t="s">
        <v>74</v>
      </c>
      <c r="K63" s="6">
        <f t="shared" si="1"/>
        <v>0</v>
      </c>
      <c r="L63" s="9" t="s">
        <v>31</v>
      </c>
      <c r="O63" s="6">
        <f t="shared" si="2"/>
        <v>0</v>
      </c>
    </row>
    <row r="64" spans="1:15" ht="12" customHeight="1" x14ac:dyDescent="0.25">
      <c r="A64" s="20">
        <v>14</v>
      </c>
      <c r="B64" s="20">
        <v>8</v>
      </c>
      <c r="C64" s="20">
        <v>0</v>
      </c>
      <c r="D64" s="21" t="s">
        <v>59</v>
      </c>
      <c r="E64" s="6" t="s">
        <v>25</v>
      </c>
      <c r="F64" s="7" t="str">
        <f ca="1">IFERROR(__xludf.DUMMYFUNCTION("split(H230,"","")"),"#VALUE!")</f>
        <v>#VALUE!</v>
      </c>
      <c r="G64" s="8"/>
      <c r="H64" s="8"/>
      <c r="I64" s="6">
        <f t="shared" ca="1" si="0"/>
        <v>0</v>
      </c>
      <c r="J64" s="9" t="s">
        <v>53</v>
      </c>
      <c r="K64" s="6">
        <f t="shared" si="1"/>
        <v>0</v>
      </c>
      <c r="L64" s="9" t="s">
        <v>159</v>
      </c>
      <c r="O64" s="6">
        <f t="shared" si="2"/>
        <v>0</v>
      </c>
    </row>
    <row r="65" spans="1:15" ht="12" customHeight="1" x14ac:dyDescent="0.25">
      <c r="A65" s="16">
        <v>3</v>
      </c>
      <c r="B65" s="16">
        <v>9</v>
      </c>
      <c r="C65" s="16">
        <v>0</v>
      </c>
      <c r="D65" s="22" t="s">
        <v>888</v>
      </c>
      <c r="E65" s="6" t="s">
        <v>32</v>
      </c>
      <c r="F65" s="7" t="str">
        <f ca="1">IFERROR(__xludf.DUMMYFUNCTION("split(H231,"","")"),"#VALUE!")</f>
        <v>#VALUE!</v>
      </c>
      <c r="G65" s="8"/>
      <c r="H65" s="8"/>
      <c r="I65" s="6">
        <f t="shared" ca="1" si="0"/>
        <v>0</v>
      </c>
      <c r="J65" s="9" t="s">
        <v>32</v>
      </c>
      <c r="K65" s="6">
        <f t="shared" si="1"/>
        <v>0</v>
      </c>
      <c r="L65" s="9" t="s">
        <v>32</v>
      </c>
      <c r="O65" s="6">
        <f t="shared" si="2"/>
        <v>0</v>
      </c>
    </row>
    <row r="66" spans="1:15" ht="12" customHeight="1" x14ac:dyDescent="0.25">
      <c r="A66" s="20">
        <v>3</v>
      </c>
      <c r="B66" s="20">
        <v>9</v>
      </c>
      <c r="C66" s="20">
        <v>0</v>
      </c>
      <c r="D66" s="22" t="s">
        <v>888</v>
      </c>
      <c r="E66" s="6" t="s">
        <v>31</v>
      </c>
      <c r="F66" s="7" t="str">
        <f ca="1">IFERROR(__xludf.DUMMYFUNCTION("split(H234,"","")"),"#VALUE!")</f>
        <v>#VALUE!</v>
      </c>
      <c r="G66" s="8"/>
      <c r="H66" s="8"/>
      <c r="I66" s="6">
        <f t="shared" ca="1" si="0"/>
        <v>0</v>
      </c>
      <c r="J66" s="9" t="s">
        <v>31</v>
      </c>
      <c r="K66" s="6">
        <f t="shared" si="1"/>
        <v>0</v>
      </c>
      <c r="L66" s="9" t="s">
        <v>32</v>
      </c>
      <c r="O66" s="6">
        <f t="shared" si="2"/>
        <v>0</v>
      </c>
    </row>
    <row r="67" spans="1:15" ht="12" customHeight="1" x14ac:dyDescent="0.25">
      <c r="A67" s="16">
        <v>3</v>
      </c>
      <c r="B67" s="16">
        <v>9</v>
      </c>
      <c r="C67" s="16">
        <v>0</v>
      </c>
      <c r="D67" s="22" t="s">
        <v>888</v>
      </c>
      <c r="E67" s="6" t="s">
        <v>31</v>
      </c>
      <c r="F67" s="7" t="str">
        <f ca="1">IFERROR(__xludf.DUMMYFUNCTION("split(H235,"","")"),"#VALUE!")</f>
        <v>#VALUE!</v>
      </c>
      <c r="G67" s="8"/>
      <c r="H67" s="8"/>
      <c r="I67" s="6">
        <f t="shared" ca="1" si="0"/>
        <v>0</v>
      </c>
      <c r="J67" s="9" t="s">
        <v>53</v>
      </c>
      <c r="K67" s="6">
        <f t="shared" si="1"/>
        <v>0</v>
      </c>
      <c r="L67" s="9" t="s">
        <v>75</v>
      </c>
      <c r="O67" s="6">
        <f t="shared" si="2"/>
        <v>0</v>
      </c>
    </row>
    <row r="68" spans="1:15" ht="12" customHeight="1" x14ac:dyDescent="0.25">
      <c r="A68" s="20">
        <v>3</v>
      </c>
      <c r="B68" s="20">
        <v>9</v>
      </c>
      <c r="C68" s="20">
        <v>0</v>
      </c>
      <c r="D68" s="22" t="s">
        <v>888</v>
      </c>
      <c r="E68" s="6" t="s">
        <v>31</v>
      </c>
      <c r="F68" s="7" t="str">
        <f ca="1">IFERROR(__xludf.DUMMYFUNCTION("split(H236,"","")"),"#VALUE!")</f>
        <v>#VALUE!</v>
      </c>
      <c r="G68" s="8"/>
      <c r="H68" s="8"/>
      <c r="I68" s="6">
        <f t="shared" ca="1" si="0"/>
        <v>0</v>
      </c>
      <c r="J68" s="9" t="s">
        <v>31</v>
      </c>
      <c r="K68" s="6">
        <f t="shared" si="1"/>
        <v>0</v>
      </c>
      <c r="L68" s="9" t="s">
        <v>64</v>
      </c>
      <c r="O68" s="6">
        <f t="shared" si="2"/>
        <v>0</v>
      </c>
    </row>
    <row r="69" spans="1:15" ht="12" customHeight="1" x14ac:dyDescent="0.25">
      <c r="A69" s="16">
        <v>3</v>
      </c>
      <c r="B69" s="16">
        <v>9</v>
      </c>
      <c r="C69" s="16">
        <v>0</v>
      </c>
      <c r="D69" s="22" t="s">
        <v>888</v>
      </c>
      <c r="E69" s="6" t="s">
        <v>54</v>
      </c>
      <c r="F69" s="7" t="str">
        <f ca="1">IFERROR(__xludf.DUMMYFUNCTION("split(H237,"","")"),"#VALUE!")</f>
        <v>#VALUE!</v>
      </c>
      <c r="G69" s="8"/>
      <c r="H69" s="8"/>
      <c r="I69" s="6">
        <f t="shared" ca="1" si="0"/>
        <v>0</v>
      </c>
      <c r="J69" s="9" t="s">
        <v>74</v>
      </c>
      <c r="K69" s="6">
        <f t="shared" si="1"/>
        <v>0</v>
      </c>
      <c r="L69" s="9" t="s">
        <v>26</v>
      </c>
      <c r="O69" s="6">
        <f t="shared" si="2"/>
        <v>0</v>
      </c>
    </row>
    <row r="70" spans="1:15" ht="12" customHeight="1" x14ac:dyDescent="0.25">
      <c r="A70" s="16">
        <v>6</v>
      </c>
      <c r="B70" s="16">
        <v>0</v>
      </c>
      <c r="C70" s="16">
        <v>10</v>
      </c>
      <c r="D70" s="17" t="s">
        <v>59</v>
      </c>
      <c r="E70" s="6" t="s">
        <v>499</v>
      </c>
      <c r="F70" s="7" t="str">
        <f ca="1">IFERROR(__xludf.DUMMYFUNCTION("split(H128,"","")"),"#VALUE!")</f>
        <v>#VALUE!</v>
      </c>
      <c r="G70" s="8"/>
      <c r="H70" s="8"/>
      <c r="I70" s="6">
        <f t="shared" ca="1" si="0"/>
        <v>0</v>
      </c>
      <c r="J70" s="9" t="s">
        <v>113</v>
      </c>
      <c r="K70" s="6">
        <f t="shared" si="1"/>
        <v>0</v>
      </c>
      <c r="L70" s="9" t="s">
        <v>113</v>
      </c>
      <c r="O70" s="6">
        <f t="shared" si="2"/>
        <v>0</v>
      </c>
    </row>
    <row r="71" spans="1:15" ht="12" customHeight="1" x14ac:dyDescent="0.25">
      <c r="A71" s="20">
        <v>2</v>
      </c>
      <c r="B71" s="20">
        <v>0</v>
      </c>
      <c r="C71" s="16">
        <v>10</v>
      </c>
      <c r="D71" s="17" t="s">
        <v>59</v>
      </c>
      <c r="E71" s="6" t="s">
        <v>688</v>
      </c>
      <c r="F71" s="7" t="str">
        <f ca="1">IFERROR(__xludf.DUMMYFUNCTION("split(H181,"","")"),"#VALUE!")</f>
        <v>#VALUE!</v>
      </c>
      <c r="G71" s="8"/>
      <c r="H71" s="8"/>
      <c r="I71" s="6">
        <f t="shared" ca="1" si="0"/>
        <v>0</v>
      </c>
      <c r="J71" s="9" t="s">
        <v>74</v>
      </c>
      <c r="K71" s="6">
        <f t="shared" si="1"/>
        <v>0</v>
      </c>
      <c r="L71" s="9" t="s">
        <v>74</v>
      </c>
      <c r="O71" s="6">
        <f t="shared" si="2"/>
        <v>0</v>
      </c>
    </row>
    <row r="72" spans="1:15" ht="12" customHeight="1" x14ac:dyDescent="0.25">
      <c r="A72" s="16">
        <v>2</v>
      </c>
      <c r="B72" s="16">
        <v>0</v>
      </c>
      <c r="C72" s="20">
        <v>10</v>
      </c>
      <c r="D72" s="21" t="s">
        <v>59</v>
      </c>
      <c r="E72" s="6" t="s">
        <v>31</v>
      </c>
      <c r="F72" s="7" t="str">
        <f ca="1">IFERROR(__xludf.DUMMYFUNCTION("split(H201,"","")"),"#VALUE!")</f>
        <v>#VALUE!</v>
      </c>
      <c r="G72" s="8"/>
      <c r="H72" s="8"/>
      <c r="I72" s="6">
        <f t="shared" ca="1" si="0"/>
        <v>0</v>
      </c>
      <c r="J72" s="9" t="s">
        <v>74</v>
      </c>
      <c r="K72" s="6">
        <f t="shared" si="1"/>
        <v>0</v>
      </c>
      <c r="L72" s="9" t="s">
        <v>74</v>
      </c>
      <c r="O72" s="6">
        <f t="shared" si="2"/>
        <v>0</v>
      </c>
    </row>
    <row r="73" spans="1:15" ht="12" customHeight="1" x14ac:dyDescent="0.25">
      <c r="A73" s="20">
        <v>2</v>
      </c>
      <c r="B73" s="20">
        <v>0</v>
      </c>
      <c r="C73" s="16">
        <v>10</v>
      </c>
      <c r="D73" s="17" t="s">
        <v>59</v>
      </c>
      <c r="E73" s="6" t="s">
        <v>59</v>
      </c>
      <c r="F73" s="7" t="str">
        <f ca="1">IFERROR(__xludf.DUMMYFUNCTION("split(H227,"","")"),"#VALUE!")</f>
        <v>#VALUE!</v>
      </c>
      <c r="G73" s="8"/>
      <c r="H73" s="8"/>
      <c r="I73" s="6">
        <f t="shared" ca="1" si="0"/>
        <v>0</v>
      </c>
      <c r="J73" s="9" t="s">
        <v>59</v>
      </c>
      <c r="K73" s="6">
        <f t="shared" si="1"/>
        <v>1</v>
      </c>
      <c r="L73" s="9" t="s">
        <v>59</v>
      </c>
      <c r="O73" s="6">
        <f t="shared" si="2"/>
        <v>1</v>
      </c>
    </row>
    <row r="74" spans="1:15" ht="12" customHeight="1" x14ac:dyDescent="0.25">
      <c r="A74" s="20">
        <v>2</v>
      </c>
      <c r="B74" s="20">
        <v>0</v>
      </c>
      <c r="C74" s="20">
        <v>10</v>
      </c>
      <c r="D74" s="21" t="s">
        <v>59</v>
      </c>
      <c r="E74" s="6" t="s">
        <v>31</v>
      </c>
      <c r="F74" s="7" t="str">
        <f ca="1">IFERROR(__xludf.DUMMYFUNCTION("split(H229,"","")"),"#VALUE!")</f>
        <v>#VALUE!</v>
      </c>
      <c r="G74" s="8"/>
      <c r="H74" s="8"/>
      <c r="I74" s="6">
        <f t="shared" ca="1" si="0"/>
        <v>0</v>
      </c>
      <c r="J74" s="9" t="s">
        <v>59</v>
      </c>
      <c r="K74" s="6">
        <f t="shared" si="1"/>
        <v>1</v>
      </c>
      <c r="L74" s="9" t="s">
        <v>74</v>
      </c>
      <c r="O74" s="6">
        <f t="shared" si="2"/>
        <v>0</v>
      </c>
    </row>
    <row r="75" spans="1:15" ht="12" customHeight="1" x14ac:dyDescent="0.25">
      <c r="A75" s="20">
        <v>13</v>
      </c>
      <c r="B75" s="20">
        <v>0</v>
      </c>
      <c r="C75" s="20">
        <v>11</v>
      </c>
      <c r="D75" s="21" t="s">
        <v>59</v>
      </c>
      <c r="E75" s="6" t="s">
        <v>104</v>
      </c>
      <c r="F75" s="7" t="str">
        <f ca="1">IFERROR(__xludf.DUMMYFUNCTION("split(H126,"","")"),"#VALUE!")</f>
        <v>#VALUE!</v>
      </c>
      <c r="G75" s="8"/>
      <c r="H75" s="8"/>
      <c r="I75" s="6">
        <f t="shared" ca="1" si="0"/>
        <v>0</v>
      </c>
      <c r="J75" s="9" t="s">
        <v>104</v>
      </c>
      <c r="K75" s="6">
        <f t="shared" si="1"/>
        <v>0</v>
      </c>
      <c r="L75" s="9" t="s">
        <v>104</v>
      </c>
      <c r="O75" s="6">
        <f t="shared" si="2"/>
        <v>0</v>
      </c>
    </row>
    <row r="76" spans="1:15" ht="12" customHeight="1" x14ac:dyDescent="0.25">
      <c r="A76" s="20">
        <v>11</v>
      </c>
      <c r="B76" s="20">
        <v>0</v>
      </c>
      <c r="C76" s="20">
        <v>11</v>
      </c>
      <c r="D76" s="21" t="s">
        <v>59</v>
      </c>
      <c r="E76" s="6" t="s">
        <v>25</v>
      </c>
      <c r="F76" s="7"/>
      <c r="G76" s="8"/>
      <c r="H76" s="8"/>
      <c r="I76" s="6">
        <f t="shared" si="0"/>
        <v>0</v>
      </c>
      <c r="J76" s="9" t="s">
        <v>75</v>
      </c>
      <c r="K76" s="6">
        <f t="shared" si="1"/>
        <v>0</v>
      </c>
      <c r="L76" s="9" t="s">
        <v>75</v>
      </c>
      <c r="O76" s="6">
        <f t="shared" si="2"/>
        <v>0</v>
      </c>
    </row>
    <row r="77" spans="1:15" ht="12" customHeight="1" x14ac:dyDescent="0.25">
      <c r="A77" s="16">
        <v>4</v>
      </c>
      <c r="B77" s="16">
        <v>0</v>
      </c>
      <c r="C77" s="16">
        <v>11</v>
      </c>
      <c r="D77" s="17" t="s">
        <v>59</v>
      </c>
      <c r="E77" s="6" t="s">
        <v>32</v>
      </c>
      <c r="F77" s="7" t="str">
        <f ca="1">IFERROR(__xludf.DUMMYFUNCTION("split(H134,"","")"),"#VALUE!")</f>
        <v>#VALUE!</v>
      </c>
      <c r="G77" s="8"/>
      <c r="H77" s="8"/>
      <c r="I77" s="6">
        <f t="shared" ca="1" si="0"/>
        <v>0</v>
      </c>
      <c r="J77" s="9" t="s">
        <v>32</v>
      </c>
      <c r="K77" s="6">
        <f t="shared" si="1"/>
        <v>0</v>
      </c>
      <c r="L77" s="9" t="s">
        <v>32</v>
      </c>
      <c r="O77" s="6">
        <f t="shared" si="2"/>
        <v>0</v>
      </c>
    </row>
    <row r="78" spans="1:15" ht="12" customHeight="1" x14ac:dyDescent="0.25">
      <c r="A78" s="20">
        <v>6</v>
      </c>
      <c r="B78" s="20">
        <v>0</v>
      </c>
      <c r="C78" s="20">
        <v>11</v>
      </c>
      <c r="D78" s="21" t="s">
        <v>59</v>
      </c>
      <c r="E78" s="6" t="s">
        <v>25</v>
      </c>
      <c r="F78" s="7" t="str">
        <f ca="1">IFERROR(__xludf.DUMMYFUNCTION("split(H137,"","")"),"#VALUE!")</f>
        <v>#VALUE!</v>
      </c>
      <c r="G78" s="8"/>
      <c r="H78" s="8"/>
      <c r="I78" s="6">
        <f t="shared" ca="1" si="0"/>
        <v>0</v>
      </c>
      <c r="J78" s="9" t="s">
        <v>113</v>
      </c>
      <c r="K78" s="6">
        <f t="shared" si="1"/>
        <v>0</v>
      </c>
      <c r="L78" s="9" t="s">
        <v>113</v>
      </c>
      <c r="O78" s="6">
        <f t="shared" si="2"/>
        <v>0</v>
      </c>
    </row>
    <row r="79" spans="1:15" ht="12" customHeight="1" x14ac:dyDescent="0.25">
      <c r="A79" s="16">
        <v>6</v>
      </c>
      <c r="B79" s="16">
        <v>0</v>
      </c>
      <c r="C79" s="16">
        <v>11</v>
      </c>
      <c r="D79" s="17" t="s">
        <v>59</v>
      </c>
      <c r="E79" s="6" t="s">
        <v>113</v>
      </c>
      <c r="F79" s="7" t="str">
        <f ca="1">IFERROR(__xludf.DUMMYFUNCTION("split(H143,"","")"),"#VALUE!")</f>
        <v>#VALUE!</v>
      </c>
      <c r="G79" s="8"/>
      <c r="H79" s="8"/>
      <c r="I79" s="6">
        <f t="shared" ca="1" si="0"/>
        <v>0</v>
      </c>
      <c r="J79" s="9" t="s">
        <v>113</v>
      </c>
      <c r="K79" s="6">
        <f t="shared" si="1"/>
        <v>0</v>
      </c>
      <c r="L79" s="9" t="s">
        <v>113</v>
      </c>
      <c r="O79" s="6">
        <f t="shared" si="2"/>
        <v>0</v>
      </c>
    </row>
    <row r="80" spans="1:15" ht="12" customHeight="1" x14ac:dyDescent="0.25">
      <c r="A80" s="16">
        <v>14</v>
      </c>
      <c r="B80" s="16">
        <v>0</v>
      </c>
      <c r="C80" s="16">
        <v>11</v>
      </c>
      <c r="D80" s="17" t="s">
        <v>59</v>
      </c>
      <c r="E80" s="6" t="s">
        <v>112</v>
      </c>
      <c r="F80" s="7" t="str">
        <f ca="1">IFERROR(__xludf.DUMMYFUNCTION("split(H144,"","")"),"#VALUE!")</f>
        <v>#VALUE!</v>
      </c>
      <c r="G80" s="8"/>
      <c r="H80" s="8"/>
      <c r="I80" s="6">
        <f t="shared" ca="1" si="0"/>
        <v>0</v>
      </c>
      <c r="J80" s="9" t="s">
        <v>112</v>
      </c>
      <c r="K80" s="6">
        <f t="shared" si="1"/>
        <v>0</v>
      </c>
      <c r="L80" s="9" t="s">
        <v>112</v>
      </c>
      <c r="O80" s="6">
        <f t="shared" si="2"/>
        <v>0</v>
      </c>
    </row>
    <row r="81" spans="1:15" ht="12" customHeight="1" x14ac:dyDescent="0.25">
      <c r="A81" s="16">
        <v>8</v>
      </c>
      <c r="B81" s="16">
        <v>0</v>
      </c>
      <c r="C81" s="16">
        <v>11</v>
      </c>
      <c r="D81" s="17" t="s">
        <v>59</v>
      </c>
      <c r="E81" s="6" t="s">
        <v>31</v>
      </c>
      <c r="F81" s="7" t="str">
        <f ca="1">IFERROR(__xludf.DUMMYFUNCTION("split(H152,"","")"),"#VALUE!")</f>
        <v>#VALUE!</v>
      </c>
      <c r="G81" s="8"/>
      <c r="H81" s="8"/>
      <c r="I81" s="6">
        <f t="shared" ca="1" si="0"/>
        <v>0</v>
      </c>
      <c r="J81" s="9" t="s">
        <v>59</v>
      </c>
      <c r="K81" s="6">
        <f t="shared" si="1"/>
        <v>1</v>
      </c>
      <c r="L81" s="9" t="s">
        <v>45</v>
      </c>
      <c r="O81" s="6">
        <f t="shared" si="2"/>
        <v>0</v>
      </c>
    </row>
    <row r="82" spans="1:15" ht="12" customHeight="1" x14ac:dyDescent="0.25">
      <c r="A82" s="16">
        <v>7</v>
      </c>
      <c r="B82" s="16">
        <v>0</v>
      </c>
      <c r="C82" s="16">
        <v>11</v>
      </c>
      <c r="D82" s="17" t="s">
        <v>59</v>
      </c>
      <c r="E82" s="6" t="s">
        <v>73</v>
      </c>
      <c r="F82" s="7" t="str">
        <f ca="1">IFERROR(__xludf.DUMMYFUNCTION("split(H155,"","")"),"#VALUE!")</f>
        <v>#VALUE!</v>
      </c>
      <c r="G82" s="8"/>
      <c r="H82" s="8"/>
      <c r="I82" s="6">
        <f t="shared" ca="1" si="0"/>
        <v>0</v>
      </c>
      <c r="J82" s="9" t="s">
        <v>104</v>
      </c>
      <c r="K82" s="6">
        <f t="shared" si="1"/>
        <v>0</v>
      </c>
      <c r="L82" s="9" t="s">
        <v>73</v>
      </c>
      <c r="O82" s="6">
        <f t="shared" si="2"/>
        <v>0</v>
      </c>
    </row>
    <row r="83" spans="1:15" ht="12" customHeight="1" x14ac:dyDescent="0.25">
      <c r="A83" s="20">
        <v>4</v>
      </c>
      <c r="B83" s="20">
        <v>0</v>
      </c>
      <c r="C83" s="20">
        <v>11</v>
      </c>
      <c r="D83" s="21" t="s">
        <v>59</v>
      </c>
      <c r="E83" s="6" t="s">
        <v>32</v>
      </c>
      <c r="F83" s="7" t="str">
        <f ca="1">IFERROR(__xludf.DUMMYFUNCTION("split(H168,"","")"),"#VALUE!")</f>
        <v>#VALUE!</v>
      </c>
      <c r="G83" s="8"/>
      <c r="H83" s="8"/>
      <c r="I83" s="6">
        <f t="shared" ca="1" si="0"/>
        <v>0</v>
      </c>
      <c r="J83" s="9" t="s">
        <v>32</v>
      </c>
      <c r="K83" s="6">
        <f t="shared" si="1"/>
        <v>0</v>
      </c>
      <c r="L83" s="9" t="s">
        <v>32</v>
      </c>
      <c r="O83" s="6">
        <f t="shared" si="2"/>
        <v>0</v>
      </c>
    </row>
    <row r="84" spans="1:15" ht="12" customHeight="1" x14ac:dyDescent="0.25">
      <c r="A84" s="16">
        <v>13</v>
      </c>
      <c r="B84" s="16">
        <v>0</v>
      </c>
      <c r="C84" s="16">
        <v>11</v>
      </c>
      <c r="D84" s="17" t="s">
        <v>59</v>
      </c>
      <c r="E84" s="6" t="s">
        <v>104</v>
      </c>
      <c r="F84" s="7" t="str">
        <f ca="1">IFERROR(__xludf.DUMMYFUNCTION("split(H170,"","")"),"#VALUE!")</f>
        <v>#VALUE!</v>
      </c>
      <c r="G84" s="8"/>
      <c r="H84" s="8"/>
      <c r="I84" s="6">
        <f t="shared" ca="1" si="0"/>
        <v>0</v>
      </c>
      <c r="J84" s="9" t="s">
        <v>104</v>
      </c>
      <c r="K84" s="6">
        <f t="shared" si="1"/>
        <v>0</v>
      </c>
      <c r="L84" s="9" t="s">
        <v>104</v>
      </c>
      <c r="O84" s="6">
        <f t="shared" si="2"/>
        <v>0</v>
      </c>
    </row>
    <row r="85" spans="1:15" ht="12" customHeight="1" x14ac:dyDescent="0.25">
      <c r="A85" s="20">
        <v>7</v>
      </c>
      <c r="B85" s="20">
        <v>0</v>
      </c>
      <c r="C85" s="20">
        <v>11</v>
      </c>
      <c r="D85" s="21" t="s">
        <v>59</v>
      </c>
      <c r="E85" s="6" t="s">
        <v>73</v>
      </c>
      <c r="F85" s="7" t="str">
        <f ca="1">IFERROR(__xludf.DUMMYFUNCTION("split(H180,"","")"),"#VALUE!")</f>
        <v>#VALUE!</v>
      </c>
      <c r="G85" s="8"/>
      <c r="H85" s="8"/>
      <c r="I85" s="6">
        <f t="shared" ca="1" si="0"/>
        <v>0</v>
      </c>
      <c r="J85" s="9" t="s">
        <v>73</v>
      </c>
      <c r="K85" s="6">
        <f t="shared" si="1"/>
        <v>0</v>
      </c>
      <c r="L85" s="9" t="s">
        <v>73</v>
      </c>
      <c r="O85" s="6">
        <f t="shared" si="2"/>
        <v>0</v>
      </c>
    </row>
    <row r="86" spans="1:15" ht="12" customHeight="1" x14ac:dyDescent="0.25">
      <c r="A86" s="16">
        <v>7</v>
      </c>
      <c r="B86" s="16">
        <v>0</v>
      </c>
      <c r="C86" s="16">
        <v>11</v>
      </c>
      <c r="D86" s="17" t="s">
        <v>59</v>
      </c>
      <c r="E86" s="6" t="s">
        <v>73</v>
      </c>
      <c r="F86" s="7" t="str">
        <f ca="1">IFERROR(__xludf.DUMMYFUNCTION("split(H182,"","")"),"#VALUE!")</f>
        <v>#VALUE!</v>
      </c>
      <c r="G86" s="8"/>
      <c r="H86" s="8"/>
      <c r="I86" s="6">
        <f t="shared" ca="1" si="0"/>
        <v>0</v>
      </c>
      <c r="J86" s="9" t="s">
        <v>36</v>
      </c>
      <c r="K86" s="6">
        <f t="shared" si="1"/>
        <v>0</v>
      </c>
      <c r="L86" s="9" t="s">
        <v>73</v>
      </c>
      <c r="O86" s="6">
        <f t="shared" si="2"/>
        <v>0</v>
      </c>
    </row>
    <row r="87" spans="1:15" ht="12" customHeight="1" x14ac:dyDescent="0.25">
      <c r="A87" s="16">
        <v>10</v>
      </c>
      <c r="B87" s="16">
        <v>0</v>
      </c>
      <c r="C87" s="16">
        <v>11</v>
      </c>
      <c r="D87" s="17" t="s">
        <v>59</v>
      </c>
      <c r="E87" s="6" t="s">
        <v>688</v>
      </c>
      <c r="F87" s="7" t="str">
        <f ca="1">IFERROR(__xludf.DUMMYFUNCTION("split(H187,"","")"),"#VALUE!")</f>
        <v>#VALUE!</v>
      </c>
      <c r="G87" s="8"/>
      <c r="H87" s="8"/>
      <c r="I87" s="6">
        <f t="shared" ca="1" si="0"/>
        <v>0</v>
      </c>
      <c r="J87" s="9" t="s">
        <v>31</v>
      </c>
      <c r="K87" s="6">
        <f t="shared" si="1"/>
        <v>0</v>
      </c>
      <c r="L87" s="9" t="s">
        <v>74</v>
      </c>
      <c r="O87" s="6">
        <f t="shared" si="2"/>
        <v>0</v>
      </c>
    </row>
    <row r="88" spans="1:15" ht="12" customHeight="1" x14ac:dyDescent="0.25">
      <c r="A88" s="20">
        <v>8</v>
      </c>
      <c r="B88" s="20">
        <v>0</v>
      </c>
      <c r="C88" s="20">
        <v>11</v>
      </c>
      <c r="D88" s="21" t="s">
        <v>59</v>
      </c>
      <c r="E88" s="6" t="s">
        <v>688</v>
      </c>
      <c r="F88" s="7" t="str">
        <f ca="1">IFERROR(__xludf.DUMMYFUNCTION("split(H188,"","")"),"#VALUE!")</f>
        <v>#VALUE!</v>
      </c>
      <c r="G88" s="8"/>
      <c r="H88" s="8"/>
      <c r="I88" s="6">
        <f t="shared" ca="1" si="0"/>
        <v>0</v>
      </c>
      <c r="J88" s="9" t="s">
        <v>31</v>
      </c>
      <c r="K88" s="6">
        <f t="shared" si="1"/>
        <v>0</v>
      </c>
      <c r="L88" s="9" t="s">
        <v>59</v>
      </c>
      <c r="O88" s="6">
        <f t="shared" si="2"/>
        <v>1</v>
      </c>
    </row>
    <row r="89" spans="1:15" ht="12" customHeight="1" x14ac:dyDescent="0.25">
      <c r="A89" s="20">
        <v>14</v>
      </c>
      <c r="B89" s="20">
        <v>0</v>
      </c>
      <c r="C89" s="20">
        <v>11</v>
      </c>
      <c r="D89" s="21" t="s">
        <v>59</v>
      </c>
      <c r="E89" s="6" t="s">
        <v>25</v>
      </c>
      <c r="F89" s="7"/>
      <c r="G89" s="8"/>
      <c r="H89" s="8"/>
      <c r="I89" s="6">
        <f t="shared" si="0"/>
        <v>0</v>
      </c>
      <c r="J89" s="9" t="s">
        <v>112</v>
      </c>
      <c r="K89" s="6">
        <f t="shared" si="1"/>
        <v>0</v>
      </c>
      <c r="L89" s="9" t="s">
        <v>112</v>
      </c>
      <c r="O89" s="6">
        <f t="shared" si="2"/>
        <v>0</v>
      </c>
    </row>
    <row r="90" spans="1:15" ht="12" customHeight="1" x14ac:dyDescent="0.25">
      <c r="A90" s="16">
        <v>14</v>
      </c>
      <c r="B90" s="16">
        <v>0</v>
      </c>
      <c r="C90" s="16">
        <v>11</v>
      </c>
      <c r="D90" s="17" t="s">
        <v>59</v>
      </c>
      <c r="E90" s="6" t="s">
        <v>112</v>
      </c>
      <c r="F90" s="7" t="str">
        <f ca="1">IFERROR(__xludf.DUMMYFUNCTION("split(H203,"","")"),"#VALUE!")</f>
        <v>#VALUE!</v>
      </c>
      <c r="G90" s="8"/>
      <c r="H90" s="8"/>
      <c r="I90" s="6">
        <f t="shared" ca="1" si="0"/>
        <v>0</v>
      </c>
      <c r="J90" s="9" t="s">
        <v>112</v>
      </c>
      <c r="K90" s="6">
        <f t="shared" si="1"/>
        <v>0</v>
      </c>
      <c r="L90" s="9" t="s">
        <v>112</v>
      </c>
      <c r="O90" s="6">
        <f t="shared" si="2"/>
        <v>0</v>
      </c>
    </row>
    <row r="91" spans="1:15" ht="12" customHeight="1" x14ac:dyDescent="0.25">
      <c r="A91" s="16">
        <v>8</v>
      </c>
      <c r="B91" s="16">
        <v>0</v>
      </c>
      <c r="C91" s="16">
        <v>11</v>
      </c>
      <c r="D91" s="17" t="s">
        <v>59</v>
      </c>
      <c r="E91" s="6" t="s">
        <v>31</v>
      </c>
      <c r="F91" s="7" t="str">
        <f ca="1">IFERROR(__xludf.DUMMYFUNCTION("split(H216,"","")"),"#VALUE!")</f>
        <v>#VALUE!</v>
      </c>
      <c r="G91" s="8"/>
      <c r="H91" s="8"/>
      <c r="I91" s="6">
        <f t="shared" ca="1" si="0"/>
        <v>0</v>
      </c>
      <c r="J91" s="9" t="s">
        <v>31</v>
      </c>
      <c r="K91" s="6">
        <f t="shared" si="1"/>
        <v>0</v>
      </c>
      <c r="L91" s="9" t="s">
        <v>31</v>
      </c>
      <c r="O91" s="6">
        <f t="shared" si="2"/>
        <v>0</v>
      </c>
    </row>
    <row r="92" spans="1:15" ht="12" customHeight="1" x14ac:dyDescent="0.25">
      <c r="A92" s="20">
        <v>10</v>
      </c>
      <c r="B92" s="20">
        <v>0</v>
      </c>
      <c r="C92" s="20">
        <v>11</v>
      </c>
      <c r="D92" s="21" t="s">
        <v>59</v>
      </c>
      <c r="E92" s="6" t="s">
        <v>747</v>
      </c>
      <c r="F92" s="7" t="str">
        <f ca="1">IFERROR(__xludf.DUMMYFUNCTION("split(H218,"","")"),"#VALUE!")</f>
        <v>#VALUE!</v>
      </c>
      <c r="G92" s="8"/>
      <c r="H92" s="8"/>
      <c r="I92" s="6">
        <f t="shared" ca="1" si="0"/>
        <v>0</v>
      </c>
      <c r="J92" s="9" t="s">
        <v>59</v>
      </c>
      <c r="K92" s="6">
        <f t="shared" si="1"/>
        <v>1</v>
      </c>
      <c r="L92" s="9" t="s">
        <v>45</v>
      </c>
      <c r="O92" s="6">
        <f t="shared" si="2"/>
        <v>0</v>
      </c>
    </row>
    <row r="93" spans="1:15" ht="12" customHeight="1" x14ac:dyDescent="0.25">
      <c r="A93" s="16">
        <v>4</v>
      </c>
      <c r="B93" s="16">
        <v>0</v>
      </c>
      <c r="C93" s="16">
        <v>11</v>
      </c>
      <c r="D93" s="17" t="s">
        <v>59</v>
      </c>
      <c r="E93" s="6" t="s">
        <v>32</v>
      </c>
      <c r="F93" s="7" t="str">
        <f ca="1">IFERROR(__xludf.DUMMYFUNCTION("split(H225,"","")"),"#VALUE!")</f>
        <v>#VALUE!</v>
      </c>
      <c r="G93" s="8"/>
      <c r="H93" s="8"/>
      <c r="I93" s="6">
        <f t="shared" ca="1" si="0"/>
        <v>0</v>
      </c>
      <c r="J93" s="9" t="s">
        <v>32</v>
      </c>
      <c r="K93" s="6">
        <f t="shared" si="1"/>
        <v>0</v>
      </c>
      <c r="L93" s="9" t="s">
        <v>32</v>
      </c>
      <c r="O93" s="6">
        <f t="shared" si="2"/>
        <v>0</v>
      </c>
    </row>
    <row r="94" spans="1:15" ht="12" customHeight="1" x14ac:dyDescent="0.25">
      <c r="A94" s="20">
        <v>14</v>
      </c>
      <c r="B94" s="20">
        <v>0</v>
      </c>
      <c r="C94" s="20">
        <v>12</v>
      </c>
      <c r="D94" s="21" t="s">
        <v>59</v>
      </c>
      <c r="E94" s="6" t="s">
        <v>112</v>
      </c>
      <c r="F94" s="7" t="str">
        <f ca="1">IFERROR(__xludf.DUMMYFUNCTION("split(H120,"","")"),"#VALUE!")</f>
        <v>#VALUE!</v>
      </c>
      <c r="G94" s="8"/>
      <c r="H94" s="8"/>
      <c r="I94" s="6">
        <f t="shared" ca="1" si="0"/>
        <v>0</v>
      </c>
      <c r="J94" s="9" t="s">
        <v>112</v>
      </c>
      <c r="K94" s="6">
        <f t="shared" si="1"/>
        <v>0</v>
      </c>
      <c r="L94" s="9" t="s">
        <v>112</v>
      </c>
      <c r="O94" s="6">
        <f t="shared" si="2"/>
        <v>0</v>
      </c>
    </row>
    <row r="95" spans="1:15" ht="12" customHeight="1" x14ac:dyDescent="0.25">
      <c r="A95" s="16">
        <v>6</v>
      </c>
      <c r="B95" s="16">
        <v>0</v>
      </c>
      <c r="C95" s="16">
        <v>12</v>
      </c>
      <c r="D95" s="17" t="s">
        <v>59</v>
      </c>
      <c r="E95" s="6" t="s">
        <v>596</v>
      </c>
      <c r="F95" s="7" t="str">
        <f ca="1">IFERROR(__xludf.DUMMYFUNCTION("split(H154,"","")"),"#VALUE!")</f>
        <v>#VALUE!</v>
      </c>
      <c r="G95" s="8"/>
      <c r="H95" s="8"/>
      <c r="I95" s="6">
        <f t="shared" ca="1" si="0"/>
        <v>0</v>
      </c>
      <c r="J95" s="9" t="s">
        <v>113</v>
      </c>
      <c r="K95" s="6">
        <f t="shared" si="1"/>
        <v>0</v>
      </c>
      <c r="L95" s="9" t="s">
        <v>113</v>
      </c>
      <c r="O95" s="6">
        <f t="shared" si="2"/>
        <v>0</v>
      </c>
    </row>
    <row r="96" spans="1:15" ht="12" customHeight="1" x14ac:dyDescent="0.25">
      <c r="A96" s="20">
        <v>8</v>
      </c>
      <c r="B96" s="20">
        <v>0</v>
      </c>
      <c r="C96" s="20">
        <v>12</v>
      </c>
      <c r="D96" s="21" t="s">
        <v>59</v>
      </c>
      <c r="E96" s="6" t="s">
        <v>31</v>
      </c>
      <c r="F96" s="7" t="str">
        <f ca="1">IFERROR(__xludf.DUMMYFUNCTION("split(H161,"","")"),"#VALUE!")</f>
        <v>#VALUE!</v>
      </c>
      <c r="G96" s="8"/>
      <c r="H96" s="8"/>
      <c r="I96" s="6">
        <f t="shared" ca="1" si="0"/>
        <v>0</v>
      </c>
      <c r="J96" s="9" t="s">
        <v>31</v>
      </c>
      <c r="K96" s="6">
        <f t="shared" si="1"/>
        <v>0</v>
      </c>
      <c r="L96" s="9" t="s">
        <v>31</v>
      </c>
      <c r="O96" s="6">
        <f t="shared" si="2"/>
        <v>0</v>
      </c>
    </row>
    <row r="97" spans="1:15" ht="12" customHeight="1" x14ac:dyDescent="0.25">
      <c r="A97" s="16">
        <v>11</v>
      </c>
      <c r="B97" s="16">
        <v>0</v>
      </c>
      <c r="C97" s="16">
        <v>12</v>
      </c>
      <c r="D97" s="17" t="s">
        <v>59</v>
      </c>
      <c r="E97" s="6" t="s">
        <v>25</v>
      </c>
      <c r="F97" s="7"/>
      <c r="G97" s="8"/>
      <c r="H97" s="8"/>
      <c r="I97" s="6">
        <f t="shared" si="0"/>
        <v>0</v>
      </c>
      <c r="J97" s="9" t="s">
        <v>45</v>
      </c>
      <c r="K97" s="6">
        <f t="shared" si="1"/>
        <v>0</v>
      </c>
      <c r="L97" s="9" t="s">
        <v>75</v>
      </c>
      <c r="O97" s="6">
        <f t="shared" si="2"/>
        <v>0</v>
      </c>
    </row>
    <row r="98" spans="1:15" ht="12" customHeight="1" x14ac:dyDescent="0.25">
      <c r="A98" s="16">
        <v>5</v>
      </c>
      <c r="B98" s="16">
        <v>0</v>
      </c>
      <c r="C98" s="16">
        <v>12</v>
      </c>
      <c r="D98" s="17" t="s">
        <v>59</v>
      </c>
      <c r="E98" s="6" t="s">
        <v>64</v>
      </c>
      <c r="F98" s="7" t="str">
        <f ca="1">IFERROR(__xludf.DUMMYFUNCTION("split(H176,"","")"),"#VALUE!")</f>
        <v>#VALUE!</v>
      </c>
      <c r="G98" s="8"/>
      <c r="H98" s="8"/>
      <c r="I98" s="6">
        <f t="shared" ca="1" si="0"/>
        <v>0</v>
      </c>
      <c r="J98" s="9" t="s">
        <v>64</v>
      </c>
      <c r="K98" s="6">
        <f t="shared" si="1"/>
        <v>0</v>
      </c>
      <c r="L98" s="9" t="s">
        <v>64</v>
      </c>
      <c r="O98" s="6">
        <f t="shared" si="2"/>
        <v>0</v>
      </c>
    </row>
    <row r="99" spans="1:15" ht="12" customHeight="1" x14ac:dyDescent="0.25">
      <c r="A99" s="20">
        <v>4</v>
      </c>
      <c r="B99" s="20">
        <v>0</v>
      </c>
      <c r="C99" s="20">
        <v>12</v>
      </c>
      <c r="D99" s="21" t="s">
        <v>59</v>
      </c>
      <c r="E99" s="6" t="s">
        <v>32</v>
      </c>
      <c r="F99" s="7" t="str">
        <f ca="1">IFERROR(__xludf.DUMMYFUNCTION("split(H179,"","")"),"#VALUE!")</f>
        <v>#VALUE!</v>
      </c>
      <c r="G99" s="8"/>
      <c r="H99" s="8"/>
      <c r="I99" s="6">
        <f t="shared" ca="1" si="0"/>
        <v>0</v>
      </c>
      <c r="J99" s="9" t="s">
        <v>75</v>
      </c>
      <c r="K99" s="6">
        <f t="shared" si="1"/>
        <v>0</v>
      </c>
      <c r="L99" s="9" t="s">
        <v>32</v>
      </c>
      <c r="O99" s="6">
        <f t="shared" si="2"/>
        <v>0</v>
      </c>
    </row>
    <row r="100" spans="1:15" ht="12" customHeight="1" x14ac:dyDescent="0.25">
      <c r="A100" s="20">
        <v>5</v>
      </c>
      <c r="B100" s="20">
        <v>0</v>
      </c>
      <c r="C100" s="20">
        <v>12</v>
      </c>
      <c r="D100" s="21" t="s">
        <v>59</v>
      </c>
      <c r="E100" s="6" t="s">
        <v>696</v>
      </c>
      <c r="F100" s="7" t="str">
        <f ca="1">IFERROR(__xludf.DUMMYFUNCTION("split(H183,"","")"),"#VALUE!")</f>
        <v>#VALUE!</v>
      </c>
      <c r="G100" s="8"/>
      <c r="H100" s="8"/>
      <c r="I100" s="6">
        <f t="shared" ca="1" si="0"/>
        <v>0</v>
      </c>
      <c r="J100" s="9" t="s">
        <v>64</v>
      </c>
      <c r="K100" s="6">
        <f t="shared" si="1"/>
        <v>0</v>
      </c>
      <c r="L100" s="9" t="s">
        <v>64</v>
      </c>
      <c r="O100" s="6">
        <f t="shared" si="2"/>
        <v>0</v>
      </c>
    </row>
    <row r="101" spans="1:15" ht="12" customHeight="1" x14ac:dyDescent="0.25">
      <c r="A101" s="16">
        <v>13</v>
      </c>
      <c r="B101" s="16">
        <v>0</v>
      </c>
      <c r="C101" s="16">
        <v>12</v>
      </c>
      <c r="D101" s="17" t="s">
        <v>59</v>
      </c>
      <c r="E101" s="6" t="s">
        <v>104</v>
      </c>
      <c r="F101" s="7" t="str">
        <f ca="1">IFERROR(__xludf.DUMMYFUNCTION("split(H192,"","")"),"#VALUE!")</f>
        <v>#VALUE!</v>
      </c>
      <c r="G101" s="8"/>
      <c r="H101" s="8"/>
      <c r="I101" s="6">
        <f t="shared" ca="1" si="0"/>
        <v>0</v>
      </c>
      <c r="J101" s="9" t="s">
        <v>104</v>
      </c>
      <c r="K101" s="6">
        <f t="shared" si="1"/>
        <v>0</v>
      </c>
      <c r="L101" s="9" t="s">
        <v>104</v>
      </c>
      <c r="O101" s="6">
        <f t="shared" si="2"/>
        <v>0</v>
      </c>
    </row>
    <row r="102" spans="1:15" ht="12" customHeight="1" x14ac:dyDescent="0.25">
      <c r="A102" s="20">
        <v>1</v>
      </c>
      <c r="B102" s="20">
        <v>0</v>
      </c>
      <c r="C102" s="20">
        <v>12</v>
      </c>
      <c r="D102" s="21" t="s">
        <v>59</v>
      </c>
      <c r="E102" s="6" t="s">
        <v>734</v>
      </c>
      <c r="F102" s="7" t="str">
        <f ca="1">IFERROR(__xludf.DUMMYFUNCTION("split(H194,"","")"),"#VALUE!")</f>
        <v>#VALUE!</v>
      </c>
      <c r="G102" s="8"/>
      <c r="H102" s="8"/>
      <c r="I102" s="6">
        <f t="shared" ca="1" si="0"/>
        <v>0</v>
      </c>
      <c r="J102" s="9" t="s">
        <v>59</v>
      </c>
      <c r="K102" s="6">
        <f t="shared" si="1"/>
        <v>1</v>
      </c>
      <c r="L102" s="9" t="s">
        <v>59</v>
      </c>
      <c r="O102" s="6">
        <f t="shared" si="2"/>
        <v>1</v>
      </c>
    </row>
    <row r="103" spans="1:15" ht="12" customHeight="1" x14ac:dyDescent="0.25">
      <c r="A103" s="20">
        <v>1</v>
      </c>
      <c r="B103" s="20">
        <v>0</v>
      </c>
      <c r="C103" s="20">
        <v>12</v>
      </c>
      <c r="D103" s="21" t="s">
        <v>59</v>
      </c>
      <c r="E103" s="6" t="s">
        <v>89</v>
      </c>
      <c r="F103" s="7" t="str">
        <f ca="1">IFERROR(__xludf.DUMMYFUNCTION("split(H206,"","")"),"#VALUE!")</f>
        <v>#VALUE!</v>
      </c>
      <c r="G103" s="8"/>
      <c r="H103" s="8"/>
      <c r="I103" s="6">
        <f t="shared" ca="1" si="0"/>
        <v>0</v>
      </c>
      <c r="J103" s="9" t="s">
        <v>59</v>
      </c>
      <c r="K103" s="6">
        <f t="shared" si="1"/>
        <v>1</v>
      </c>
      <c r="L103" s="9" t="s">
        <v>59</v>
      </c>
      <c r="O103" s="6">
        <f t="shared" si="2"/>
        <v>1</v>
      </c>
    </row>
    <row r="104" spans="1:15" ht="12" customHeight="1" x14ac:dyDescent="0.25">
      <c r="A104" s="16">
        <v>5</v>
      </c>
      <c r="B104" s="16">
        <v>0</v>
      </c>
      <c r="C104" s="16">
        <v>12</v>
      </c>
      <c r="D104" s="17" t="s">
        <v>59</v>
      </c>
      <c r="E104" s="6" t="s">
        <v>696</v>
      </c>
      <c r="F104" s="7" t="str">
        <f ca="1">IFERROR(__xludf.DUMMYFUNCTION("split(H212,"","")"),"#VALUE!")</f>
        <v>#VALUE!</v>
      </c>
      <c r="G104" s="8"/>
      <c r="H104" s="8"/>
      <c r="I104" s="6">
        <f t="shared" ca="1" si="0"/>
        <v>0</v>
      </c>
      <c r="J104" s="9" t="s">
        <v>64</v>
      </c>
      <c r="K104" s="6">
        <f t="shared" si="1"/>
        <v>0</v>
      </c>
      <c r="L104" s="9" t="s">
        <v>64</v>
      </c>
      <c r="O104" s="6">
        <f t="shared" si="2"/>
        <v>0</v>
      </c>
    </row>
    <row r="105" spans="1:15" ht="12" customHeight="1" x14ac:dyDescent="0.25">
      <c r="A105" s="16">
        <v>3</v>
      </c>
      <c r="B105" s="16">
        <v>0</v>
      </c>
      <c r="C105" s="16">
        <v>12</v>
      </c>
      <c r="D105" s="22" t="s">
        <v>888</v>
      </c>
      <c r="E105" s="6" t="s">
        <v>867</v>
      </c>
      <c r="F105" s="7" t="str">
        <f ca="1">IFERROR(__xludf.DUMMYFUNCTION("split(H233,"","")"),"#VALUE!")</f>
        <v>#VALUE!</v>
      </c>
      <c r="G105" s="8"/>
      <c r="H105" s="8"/>
      <c r="I105" s="6">
        <f t="shared" ca="1" si="0"/>
        <v>0</v>
      </c>
      <c r="J105" s="9" t="s">
        <v>26</v>
      </c>
      <c r="K105" s="6">
        <f t="shared" si="1"/>
        <v>0</v>
      </c>
      <c r="L105" s="9" t="s">
        <v>26</v>
      </c>
      <c r="O105" s="6">
        <f t="shared" si="2"/>
        <v>0</v>
      </c>
    </row>
    <row r="106" spans="1:15" ht="12" customHeight="1" x14ac:dyDescent="0.25">
      <c r="A106" s="16">
        <v>1</v>
      </c>
      <c r="B106" s="16">
        <v>0</v>
      </c>
      <c r="C106" s="16">
        <v>12</v>
      </c>
      <c r="D106" s="22" t="s">
        <v>59</v>
      </c>
      <c r="E106" s="6" t="s">
        <v>59</v>
      </c>
      <c r="F106" s="7" t="str">
        <f ca="1">IFERROR(__xludf.DUMMYFUNCTION("split(H238,"","")"),"#VALUE!")</f>
        <v>#VALUE!</v>
      </c>
      <c r="G106" s="8"/>
      <c r="H106" s="8">
        <v>8</v>
      </c>
      <c r="I106" s="6">
        <f t="shared" ca="1" si="0"/>
        <v>0</v>
      </c>
      <c r="J106" s="9" t="s">
        <v>59</v>
      </c>
      <c r="K106" s="6">
        <f t="shared" si="1"/>
        <v>1</v>
      </c>
      <c r="L106" s="9" t="s">
        <v>59</v>
      </c>
      <c r="O106" s="6">
        <f t="shared" si="2"/>
        <v>1</v>
      </c>
    </row>
    <row r="107" spans="1:15" ht="12" customHeight="1" x14ac:dyDescent="0.25">
      <c r="A107" s="20">
        <v>7</v>
      </c>
      <c r="B107" s="20">
        <v>0</v>
      </c>
      <c r="C107" s="20">
        <v>13</v>
      </c>
      <c r="D107" s="21" t="s">
        <v>59</v>
      </c>
      <c r="E107" s="6" t="s">
        <v>25</v>
      </c>
      <c r="F107" s="7"/>
      <c r="G107" s="8"/>
      <c r="H107" s="8"/>
      <c r="I107" s="6">
        <f t="shared" si="0"/>
        <v>0</v>
      </c>
      <c r="J107" s="9" t="s">
        <v>159</v>
      </c>
      <c r="K107" s="6">
        <f t="shared" si="1"/>
        <v>0</v>
      </c>
      <c r="L107" s="9" t="s">
        <v>104</v>
      </c>
      <c r="O107" s="6">
        <f t="shared" si="2"/>
        <v>0</v>
      </c>
    </row>
    <row r="108" spans="1:15" ht="12" customHeight="1" x14ac:dyDescent="0.25">
      <c r="A108" s="16">
        <v>1</v>
      </c>
      <c r="B108" s="16">
        <v>0</v>
      </c>
      <c r="C108" s="16">
        <v>13</v>
      </c>
      <c r="D108" s="17" t="s">
        <v>59</v>
      </c>
      <c r="E108" s="6" t="s">
        <v>59</v>
      </c>
      <c r="F108" s="7" t="str">
        <f ca="1">IFERROR(__xludf.DUMMYFUNCTION("split(H211,"","")"),"#VALUE!")</f>
        <v>#VALUE!</v>
      </c>
      <c r="G108" s="8"/>
      <c r="H108" s="8"/>
      <c r="I108" s="6">
        <f t="shared" ca="1" si="0"/>
        <v>0</v>
      </c>
      <c r="J108" s="9" t="s">
        <v>59</v>
      </c>
      <c r="K108" s="6">
        <f t="shared" si="1"/>
        <v>1</v>
      </c>
      <c r="L108" s="9" t="s">
        <v>59</v>
      </c>
      <c r="O108" s="6">
        <f t="shared" si="2"/>
        <v>1</v>
      </c>
    </row>
    <row r="109" spans="1:15" ht="12" customHeight="1" x14ac:dyDescent="0.25">
      <c r="A109" s="16">
        <v>8</v>
      </c>
      <c r="B109" s="16">
        <v>0</v>
      </c>
      <c r="C109" s="16">
        <v>13</v>
      </c>
      <c r="D109" s="17" t="s">
        <v>59</v>
      </c>
      <c r="E109" s="6" t="s">
        <v>40</v>
      </c>
      <c r="F109" s="7" t="str">
        <f ca="1">IFERROR(__xludf.DUMMYFUNCTION("split(H220,"","")"),"#VALUE!")</f>
        <v>#VALUE!</v>
      </c>
      <c r="G109" s="8"/>
      <c r="H109" s="8"/>
      <c r="I109" s="6">
        <f t="shared" ca="1" si="0"/>
        <v>0</v>
      </c>
      <c r="J109" s="9" t="s">
        <v>54</v>
      </c>
      <c r="K109" s="6">
        <f t="shared" si="1"/>
        <v>0</v>
      </c>
      <c r="L109" s="9" t="s">
        <v>73</v>
      </c>
      <c r="O109" s="6">
        <f t="shared" si="2"/>
        <v>0</v>
      </c>
    </row>
    <row r="110" spans="1:15" ht="12" customHeight="1" x14ac:dyDescent="0.25">
      <c r="A110" s="20">
        <v>3</v>
      </c>
      <c r="B110" s="20">
        <v>0</v>
      </c>
      <c r="C110" s="20">
        <v>13</v>
      </c>
      <c r="D110" s="22" t="s">
        <v>888</v>
      </c>
      <c r="E110" s="6" t="s">
        <v>26</v>
      </c>
      <c r="F110" s="7" t="str">
        <f ca="1">IFERROR(__xludf.DUMMYFUNCTION("split(H232,"","")"),"#VALUE!")</f>
        <v>#VALUE!</v>
      </c>
      <c r="G110" s="8"/>
      <c r="H110" s="8"/>
      <c r="I110" s="6">
        <f t="shared" ca="1" si="0"/>
        <v>0</v>
      </c>
      <c r="J110" s="9" t="s">
        <v>53</v>
      </c>
      <c r="K110" s="6">
        <f t="shared" si="1"/>
        <v>0</v>
      </c>
      <c r="L110" s="9" t="s">
        <v>26</v>
      </c>
      <c r="O110" s="6">
        <f t="shared" si="2"/>
        <v>0</v>
      </c>
    </row>
    <row r="111" spans="1:15" ht="12" customHeight="1" x14ac:dyDescent="0.25">
      <c r="A111" s="20">
        <v>5</v>
      </c>
      <c r="B111" s="20">
        <v>0</v>
      </c>
      <c r="C111" s="20">
        <v>14</v>
      </c>
      <c r="D111" s="21" t="s">
        <v>59</v>
      </c>
      <c r="E111" s="6" t="s">
        <v>720</v>
      </c>
      <c r="F111" s="7" t="str">
        <f ca="1">IFERROR(__xludf.DUMMYFUNCTION("split(H190,"","")"),"#VALUE!")</f>
        <v>#VALUE!</v>
      </c>
      <c r="G111" s="8"/>
      <c r="H111" s="8"/>
      <c r="I111" s="6">
        <f t="shared" ca="1" si="0"/>
        <v>0</v>
      </c>
      <c r="J111" s="9" t="s">
        <v>64</v>
      </c>
      <c r="K111" s="6">
        <f t="shared" si="1"/>
        <v>0</v>
      </c>
      <c r="L111" s="9" t="s">
        <v>64</v>
      </c>
      <c r="O111" s="6">
        <f t="shared" si="2"/>
        <v>0</v>
      </c>
    </row>
    <row r="112" spans="1:15" ht="12" customHeight="1" x14ac:dyDescent="0.25">
      <c r="A112" s="20">
        <v>1</v>
      </c>
      <c r="B112" s="20">
        <v>0</v>
      </c>
      <c r="C112" s="20">
        <v>14</v>
      </c>
      <c r="D112" s="21" t="s">
        <v>59</v>
      </c>
      <c r="E112" s="6" t="s">
        <v>82</v>
      </c>
      <c r="F112" s="7" t="str">
        <f ca="1">IFERROR(__xludf.DUMMYFUNCTION("split(H207,"","")"),"#VALUE!")</f>
        <v>#VALUE!</v>
      </c>
      <c r="G112" s="8"/>
      <c r="H112" s="8"/>
      <c r="I112" s="6">
        <f t="shared" ca="1" si="0"/>
        <v>0</v>
      </c>
      <c r="J112" s="9" t="s">
        <v>59</v>
      </c>
      <c r="K112" s="6">
        <f t="shared" si="1"/>
        <v>1</v>
      </c>
      <c r="L112" s="9" t="s">
        <v>59</v>
      </c>
      <c r="O112" s="6">
        <f t="shared" si="2"/>
        <v>1</v>
      </c>
    </row>
    <row r="113" spans="1:15" ht="12" customHeight="1" x14ac:dyDescent="0.25">
      <c r="A113" s="20">
        <v>14</v>
      </c>
      <c r="B113" s="20">
        <v>0</v>
      </c>
      <c r="C113" s="20">
        <v>14</v>
      </c>
      <c r="D113" s="21" t="s">
        <v>59</v>
      </c>
      <c r="E113" s="6" t="s">
        <v>800</v>
      </c>
      <c r="F113" s="7" t="str">
        <f ca="1">IFERROR(__xludf.DUMMYFUNCTION("split(H215,"","")"),"#VALUE!")</f>
        <v>#VALUE!</v>
      </c>
      <c r="G113" s="8"/>
      <c r="H113" s="8"/>
      <c r="I113" s="6">
        <f t="shared" ca="1" si="0"/>
        <v>0</v>
      </c>
      <c r="J113" s="9" t="s">
        <v>112</v>
      </c>
      <c r="K113" s="6">
        <f t="shared" si="1"/>
        <v>0</v>
      </c>
      <c r="L113" s="9" t="s">
        <v>112</v>
      </c>
      <c r="O113" s="6">
        <f t="shared" si="2"/>
        <v>0</v>
      </c>
    </row>
    <row r="114" spans="1:15" ht="12" customHeight="1" x14ac:dyDescent="0.25">
      <c r="A114" s="20">
        <v>6</v>
      </c>
      <c r="B114" s="20">
        <v>0</v>
      </c>
      <c r="C114" s="20">
        <v>15</v>
      </c>
      <c r="D114" s="21" t="s">
        <v>59</v>
      </c>
      <c r="E114" s="6" t="s">
        <v>529</v>
      </c>
      <c r="F114" s="7" t="str">
        <f ca="1">IFERROR(__xludf.DUMMYFUNCTION("split(H136,"","")"),"#VALUE!")</f>
        <v>#VALUE!</v>
      </c>
      <c r="G114" s="8"/>
      <c r="H114" s="8"/>
      <c r="I114" s="6">
        <f t="shared" ca="1" si="0"/>
        <v>0</v>
      </c>
      <c r="J114" s="9" t="s">
        <v>113</v>
      </c>
      <c r="K114" s="6">
        <f t="shared" si="1"/>
        <v>0</v>
      </c>
      <c r="L114" s="9" t="s">
        <v>113</v>
      </c>
      <c r="O114" s="6">
        <f t="shared" si="2"/>
        <v>0</v>
      </c>
    </row>
    <row r="115" spans="1:15" ht="12" customHeight="1" x14ac:dyDescent="0.25">
      <c r="A115" s="16">
        <v>5</v>
      </c>
      <c r="B115" s="16">
        <v>0</v>
      </c>
      <c r="C115" s="16">
        <v>16</v>
      </c>
      <c r="D115" s="17" t="s">
        <v>59</v>
      </c>
      <c r="E115" s="6" t="s">
        <v>31</v>
      </c>
      <c r="F115" s="7" t="str">
        <f ca="1">IFERROR(__xludf.DUMMYFUNCTION("split(H117,"","")"),"#VALUE!")</f>
        <v>#VALUE!</v>
      </c>
      <c r="G115" s="8"/>
      <c r="H115" s="8"/>
      <c r="I115" s="6">
        <f t="shared" ca="1" si="0"/>
        <v>0</v>
      </c>
      <c r="J115" s="9" t="s">
        <v>64</v>
      </c>
      <c r="K115" s="6">
        <f t="shared" si="1"/>
        <v>0</v>
      </c>
      <c r="L115" s="9" t="s">
        <v>64</v>
      </c>
      <c r="O115" s="6">
        <f t="shared" si="2"/>
        <v>0</v>
      </c>
    </row>
    <row r="116" spans="1:15" ht="12" customHeight="1" x14ac:dyDescent="0.25">
      <c r="A116" s="20">
        <v>10</v>
      </c>
      <c r="B116" s="20">
        <v>0</v>
      </c>
      <c r="C116" s="20">
        <v>18</v>
      </c>
      <c r="D116" s="21" t="s">
        <v>59</v>
      </c>
      <c r="E116" s="6" t="s">
        <v>31</v>
      </c>
      <c r="F116" s="7" t="str">
        <f ca="1">IFERROR(__xludf.DUMMYFUNCTION("split(H158,"","")"),"#VALUE!")</f>
        <v>#VALUE!</v>
      </c>
      <c r="G116" s="8"/>
      <c r="H116" s="8"/>
      <c r="I116" s="6">
        <f t="shared" ca="1" si="0"/>
        <v>0</v>
      </c>
      <c r="J116" s="9" t="s">
        <v>31</v>
      </c>
      <c r="K116" s="6">
        <f t="shared" si="1"/>
        <v>0</v>
      </c>
      <c r="L116" s="9" t="s">
        <v>31</v>
      </c>
      <c r="O116" s="6">
        <f t="shared" si="2"/>
        <v>0</v>
      </c>
    </row>
    <row r="117" spans="1:15" ht="12" customHeight="1" x14ac:dyDescent="0.25">
      <c r="A117" s="20">
        <v>11</v>
      </c>
      <c r="B117" s="20">
        <v>0</v>
      </c>
      <c r="C117" s="20">
        <v>19</v>
      </c>
      <c r="D117" s="21" t="s">
        <v>59</v>
      </c>
      <c r="E117" s="6" t="s">
        <v>25</v>
      </c>
      <c r="F117" s="7"/>
      <c r="G117" s="8"/>
      <c r="H117" s="8"/>
      <c r="I117" s="6">
        <f t="shared" si="0"/>
        <v>0</v>
      </c>
      <c r="J117" s="9" t="s">
        <v>73</v>
      </c>
      <c r="K117" s="6">
        <f t="shared" si="1"/>
        <v>0</v>
      </c>
      <c r="L117" s="9" t="s">
        <v>75</v>
      </c>
      <c r="O117" s="6">
        <f t="shared" si="2"/>
        <v>0</v>
      </c>
    </row>
    <row r="118" spans="1:15" ht="12" customHeight="1" x14ac:dyDescent="0.25">
      <c r="A118" s="16">
        <v>12</v>
      </c>
      <c r="B118" s="16">
        <v>0</v>
      </c>
      <c r="C118" s="16">
        <v>28</v>
      </c>
      <c r="D118" s="17" t="s">
        <v>59</v>
      </c>
      <c r="E118" s="6" t="s">
        <v>612</v>
      </c>
      <c r="F118" s="7" t="str">
        <f ca="1">IFERROR(__xludf.DUMMYFUNCTION("split(H159,"","")"),"#VALUE!")</f>
        <v>#VALUE!</v>
      </c>
      <c r="G118" s="8"/>
      <c r="H118" s="8"/>
      <c r="I118" s="6">
        <f t="shared" ca="1" si="0"/>
        <v>0</v>
      </c>
      <c r="J118" s="9" t="s">
        <v>31</v>
      </c>
      <c r="K118" s="6">
        <f t="shared" si="1"/>
        <v>0</v>
      </c>
      <c r="L118" s="9" t="s">
        <v>73</v>
      </c>
      <c r="O118" s="6">
        <f t="shared" si="2"/>
        <v>0</v>
      </c>
    </row>
    <row r="119" spans="1:15" ht="12" customHeight="1" x14ac:dyDescent="0.25">
      <c r="A119" s="16">
        <v>12</v>
      </c>
      <c r="B119" s="16">
        <v>0</v>
      </c>
      <c r="C119" s="16">
        <v>29</v>
      </c>
      <c r="D119" s="17" t="s">
        <v>59</v>
      </c>
      <c r="E119" s="6" t="s">
        <v>54</v>
      </c>
      <c r="F119" s="7" t="str">
        <f ca="1">IFERROR(__xludf.DUMMYFUNCTION("split(H127,"","")"),"#VALUE!")</f>
        <v>#VALUE!</v>
      </c>
      <c r="G119" s="8"/>
      <c r="H119" s="8"/>
      <c r="I119" s="6">
        <f t="shared" ca="1" si="0"/>
        <v>0</v>
      </c>
      <c r="J119" s="9" t="s">
        <v>54</v>
      </c>
      <c r="K119" s="6">
        <f t="shared" si="1"/>
        <v>0</v>
      </c>
      <c r="L119" s="9" t="s">
        <v>218</v>
      </c>
      <c r="O119" s="6">
        <f t="shared" si="2"/>
        <v>0</v>
      </c>
    </row>
    <row r="120" spans="1:15" ht="12" customHeight="1" x14ac:dyDescent="0.25">
      <c r="A120" s="20">
        <v>12</v>
      </c>
      <c r="B120" s="20">
        <v>0</v>
      </c>
      <c r="C120" s="20">
        <v>41</v>
      </c>
      <c r="D120" s="21" t="s">
        <v>59</v>
      </c>
      <c r="E120" s="6" t="s">
        <v>218</v>
      </c>
      <c r="F120" s="7" t="str">
        <f ca="1">IFERROR(__xludf.DUMMYFUNCTION("split(H169,"","")"),"#VALUE!")</f>
        <v>#VALUE!</v>
      </c>
      <c r="G120" s="8"/>
      <c r="H120" s="8"/>
      <c r="I120" s="6">
        <f t="shared" ca="1" si="0"/>
        <v>0</v>
      </c>
      <c r="J120" s="9" t="s">
        <v>218</v>
      </c>
      <c r="K120" s="6">
        <f t="shared" si="1"/>
        <v>0</v>
      </c>
      <c r="L120" s="9" t="s">
        <v>218</v>
      </c>
      <c r="O120" s="6">
        <f t="shared" si="2"/>
        <v>0</v>
      </c>
    </row>
    <row r="121" spans="1:15" ht="12" customHeight="1" x14ac:dyDescent="0.25">
      <c r="A121" s="20">
        <v>9</v>
      </c>
      <c r="B121" s="20">
        <v>0</v>
      </c>
      <c r="C121" s="20">
        <v>47</v>
      </c>
      <c r="D121" s="21" t="s">
        <v>59</v>
      </c>
      <c r="E121" s="6" t="s">
        <v>31</v>
      </c>
      <c r="F121" s="7" t="str">
        <f ca="1">IFERROR(__xludf.DUMMYFUNCTION("split(H202,"","")"),"#VALUE!")</f>
        <v>#VALUE!</v>
      </c>
      <c r="G121" s="8"/>
      <c r="H121" s="8"/>
      <c r="I121" s="6">
        <f t="shared" ca="1" si="0"/>
        <v>0</v>
      </c>
      <c r="J121" s="9" t="s">
        <v>59</v>
      </c>
      <c r="K121" s="6">
        <f t="shared" si="1"/>
        <v>1</v>
      </c>
      <c r="L121" s="9" t="s">
        <v>54</v>
      </c>
      <c r="O121" s="6">
        <f t="shared" si="2"/>
        <v>0</v>
      </c>
    </row>
    <row r="122" spans="1:15" ht="12" customHeight="1" x14ac:dyDescent="0.25">
      <c r="A122" s="16">
        <v>9</v>
      </c>
      <c r="B122" s="16">
        <v>0</v>
      </c>
      <c r="C122" s="16">
        <v>56</v>
      </c>
      <c r="D122" s="17" t="s">
        <v>59</v>
      </c>
      <c r="E122" s="6" t="s">
        <v>32</v>
      </c>
      <c r="F122" s="7" t="str">
        <f ca="1">IFERROR(__xludf.DUMMYFUNCTION("split(H224,"","")"),"#VALUE!")</f>
        <v>#VALUE!</v>
      </c>
      <c r="G122" s="8"/>
      <c r="H122" s="8"/>
      <c r="I122" s="6">
        <f t="shared" ca="1" si="0"/>
        <v>0</v>
      </c>
      <c r="J122" s="9" t="s">
        <v>31</v>
      </c>
      <c r="K122" s="6">
        <f t="shared" si="1"/>
        <v>0</v>
      </c>
      <c r="L122" s="9" t="s">
        <v>54</v>
      </c>
      <c r="O122" s="6">
        <f t="shared" si="2"/>
        <v>0</v>
      </c>
    </row>
    <row r="123" spans="1:15" ht="12" customHeight="1" x14ac:dyDescent="0.25">
      <c r="A123" s="20">
        <v>9</v>
      </c>
      <c r="B123" s="20">
        <v>0</v>
      </c>
      <c r="C123" s="20">
        <v>64</v>
      </c>
      <c r="D123" s="21" t="s">
        <v>59</v>
      </c>
      <c r="E123" s="6" t="s">
        <v>54</v>
      </c>
      <c r="F123" s="7" t="str">
        <f ca="1">IFERROR(__xludf.DUMMYFUNCTION("split(H184,"","")"),"#VALUE!")</f>
        <v>#VALUE!</v>
      </c>
      <c r="G123" s="8"/>
      <c r="H123" s="8"/>
      <c r="I123" s="6">
        <f t="shared" ca="1" si="0"/>
        <v>0</v>
      </c>
      <c r="J123" s="9" t="s">
        <v>31</v>
      </c>
      <c r="K123" s="6">
        <f t="shared" si="1"/>
        <v>0</v>
      </c>
      <c r="L123" s="9" t="s">
        <v>54</v>
      </c>
      <c r="O123" s="6">
        <f t="shared" si="2"/>
        <v>0</v>
      </c>
    </row>
    <row r="124" spans="1:15" ht="12" customHeight="1" x14ac:dyDescent="0.2">
      <c r="A124" s="23">
        <f>COUNTIF(A$2:$A$123,1)</f>
        <v>10</v>
      </c>
      <c r="E124" s="7"/>
      <c r="F124" s="23">
        <f ca="1">COUNTIF(F$2:F$123,1)</f>
        <v>0</v>
      </c>
      <c r="J124" s="23">
        <f>COUNTIF(J$2:J$123,1)</f>
        <v>14</v>
      </c>
      <c r="L124" s="23">
        <f>COUNTIF(L$2:L$123,1)</f>
        <v>9</v>
      </c>
    </row>
    <row r="125" spans="1:15" ht="12" customHeight="1" x14ac:dyDescent="0.2">
      <c r="A125" s="23">
        <f>COUNTIF(A$2:A$123,2)</f>
        <v>9</v>
      </c>
      <c r="D125" s="7"/>
      <c r="E125" s="7"/>
      <c r="F125" s="23">
        <f ca="1">COUNTIF(F$2:F$123,2)</f>
        <v>0</v>
      </c>
      <c r="J125" s="23">
        <f>COUNTIF(J$2:J$123,2)</f>
        <v>6</v>
      </c>
      <c r="L125" s="23">
        <f>COUNTIF(L$2:L$123,2)</f>
        <v>8</v>
      </c>
    </row>
    <row r="126" spans="1:15" ht="12" customHeight="1" x14ac:dyDescent="0.2">
      <c r="A126" s="23">
        <f>COUNTIF(A$2:A$123,3)</f>
        <v>7</v>
      </c>
      <c r="D126" s="7"/>
      <c r="E126" s="7"/>
      <c r="F126" s="23">
        <f ca="1">COUNTIF(F$2:F$123,3)</f>
        <v>0</v>
      </c>
      <c r="J126" s="23">
        <f>COUNTIF(J$2:J$123,3)</f>
        <v>4</v>
      </c>
      <c r="L126" s="23">
        <f>COUNTIF(L$2:L$123,3)</f>
        <v>5</v>
      </c>
    </row>
    <row r="127" spans="1:15" ht="12" customHeight="1" x14ac:dyDescent="0.2">
      <c r="A127" s="23">
        <f>COUNTIF(A$2:A$123,4)</f>
        <v>9</v>
      </c>
      <c r="D127" s="7"/>
      <c r="E127" s="7"/>
      <c r="F127" s="23">
        <f ca="1">COUNTIF(F$2:F$123,4)</f>
        <v>0</v>
      </c>
      <c r="J127" s="23">
        <f>COUNTIF(J$2:J$123,4)</f>
        <v>4</v>
      </c>
      <c r="L127" s="23">
        <f>COUNTIF(L$2:L$123,4)</f>
        <v>13</v>
      </c>
    </row>
    <row r="128" spans="1:15" ht="12" customHeight="1" x14ac:dyDescent="0.2">
      <c r="A128" s="23">
        <f>COUNTIF(A$2:A$123,5)</f>
        <v>10</v>
      </c>
      <c r="D128" s="7"/>
      <c r="E128" s="7"/>
      <c r="F128" s="23">
        <f ca="1">COUNTIF(F$2:F$123,5)</f>
        <v>0</v>
      </c>
      <c r="J128" s="23">
        <f>COUNTIF(J$2:J$123,5)</f>
        <v>10</v>
      </c>
      <c r="L128" s="23">
        <f>COUNTIF(L$2:L$123,5)</f>
        <v>12</v>
      </c>
    </row>
    <row r="129" spans="1:12" ht="12" customHeight="1" x14ac:dyDescent="0.2">
      <c r="A129" s="23">
        <f>COUNTIF(A$2:A$123,6)</f>
        <v>10</v>
      </c>
      <c r="D129" s="7"/>
      <c r="E129" s="7"/>
      <c r="F129" s="23">
        <f ca="1">COUNTIF(F$2:F$123,6)</f>
        <v>0</v>
      </c>
      <c r="J129" s="23">
        <f>COUNTIF(J$2:J$123,6)</f>
        <v>6</v>
      </c>
      <c r="L129" s="23">
        <f>COUNTIF(L$2:L$123,6)</f>
        <v>10</v>
      </c>
    </row>
    <row r="130" spans="1:12" ht="12" customHeight="1" x14ac:dyDescent="0.2">
      <c r="A130" s="23">
        <f>COUNTIF(A$2:A$123,7)</f>
        <v>9</v>
      </c>
      <c r="D130" s="7"/>
      <c r="E130" s="7"/>
      <c r="F130" s="23">
        <f ca="1">COUNTIF(F$2:F$123,7)</f>
        <v>0</v>
      </c>
      <c r="J130" s="23">
        <f>COUNTIF(J$2:J$123,7)</f>
        <v>4</v>
      </c>
      <c r="L130" s="23">
        <f>COUNTIF(L$2:L$123,7)</f>
        <v>10</v>
      </c>
    </row>
    <row r="131" spans="1:12" ht="12" customHeight="1" x14ac:dyDescent="0.2">
      <c r="A131" s="23">
        <f>COUNTIF(A$2:A$123,8)</f>
        <v>10</v>
      </c>
      <c r="D131" s="7"/>
      <c r="E131" s="7"/>
      <c r="F131" s="23">
        <f ca="1">COUNTIF(F$2:F$123,8)</f>
        <v>0</v>
      </c>
      <c r="J131" s="23">
        <f>COUNTIF(J$2:J$123,8)</f>
        <v>20</v>
      </c>
      <c r="L131" s="23">
        <f>COUNTIF(L$2:L$123,8)</f>
        <v>8</v>
      </c>
    </row>
    <row r="132" spans="1:12" ht="12" customHeight="1" x14ac:dyDescent="0.2">
      <c r="A132" s="23">
        <f>COUNTIF(A$2:A$123,9)</f>
        <v>7</v>
      </c>
      <c r="D132" s="7"/>
      <c r="E132" s="7"/>
      <c r="F132" s="23">
        <f ca="1">COUNTIF(F$2:F$123,9)</f>
        <v>0</v>
      </c>
      <c r="J132" s="23">
        <f>COUNTIF(J$2:J$123,9)</f>
        <v>5</v>
      </c>
      <c r="L132" s="23">
        <f>COUNTIF(L$2:L$123,9)</f>
        <v>9</v>
      </c>
    </row>
    <row r="133" spans="1:12" ht="12" customHeight="1" x14ac:dyDescent="0.2">
      <c r="A133" s="23">
        <f>COUNTIF(A$2:A$123,10)</f>
        <v>6</v>
      </c>
      <c r="D133" s="7"/>
      <c r="E133" s="7"/>
      <c r="F133" s="23">
        <f ca="1">COUNTIF(F$2:F$123,10)</f>
        <v>0</v>
      </c>
      <c r="J133" s="23">
        <f>COUNTIF(J$2:J$123,10)</f>
        <v>3</v>
      </c>
      <c r="L133" s="23">
        <f>COUNTIF(L$2:L$123,10)</f>
        <v>4</v>
      </c>
    </row>
    <row r="134" spans="1:12" ht="12" customHeight="1" x14ac:dyDescent="0.2">
      <c r="A134" s="23">
        <f>COUNTIF(A$2:A$123,11)</f>
        <v>8</v>
      </c>
      <c r="D134" s="7"/>
      <c r="E134" s="7"/>
      <c r="F134" s="23">
        <f ca="1">COUNTIF(F$2:F$123,11)</f>
        <v>0</v>
      </c>
      <c r="J134" s="23">
        <f>COUNTIF(J$2:J$123,11)</f>
        <v>6</v>
      </c>
      <c r="L134" s="23">
        <f>COUNTIF(L$2:L$123,11)</f>
        <v>10</v>
      </c>
    </row>
    <row r="135" spans="1:12" ht="12" customHeight="1" x14ac:dyDescent="0.2">
      <c r="A135" s="23">
        <f>COUNTIF(A$2:A$123,12)</f>
        <v>4</v>
      </c>
      <c r="D135" s="7"/>
      <c r="E135" s="7"/>
      <c r="F135" s="23">
        <f ca="1">COUNTIF(F$2:F$123,12)</f>
        <v>0</v>
      </c>
      <c r="J135" s="23">
        <f>COUNTIF(J$2:J$123,12)</f>
        <v>1</v>
      </c>
      <c r="L135" s="23">
        <f>COUNTIF(L$2:L$123,12)</f>
        <v>4</v>
      </c>
    </row>
    <row r="136" spans="1:12" ht="12" customHeight="1" x14ac:dyDescent="0.2">
      <c r="A136" s="23">
        <f>COUNTIF(A$2:A$123,13)</f>
        <v>8</v>
      </c>
      <c r="D136" s="7"/>
      <c r="E136" s="7"/>
      <c r="F136" s="23">
        <f ca="1">COUNTIF(F$2:F$123,13)</f>
        <v>0</v>
      </c>
      <c r="J136" s="23">
        <f>COUNTIF(J$2:J$123,13)</f>
        <v>5</v>
      </c>
      <c r="L136" s="23">
        <f>COUNTIF(L$2:L$123,13)</f>
        <v>8</v>
      </c>
    </row>
    <row r="137" spans="1:12" ht="12" customHeight="1" x14ac:dyDescent="0.2">
      <c r="A137" s="23">
        <f>COUNTIF(A$2:A$123,14)</f>
        <v>10</v>
      </c>
      <c r="D137" s="7"/>
      <c r="E137" s="7"/>
      <c r="F137" s="23">
        <f ca="1">COUNTIF(F$2:F$123,14)</f>
        <v>0</v>
      </c>
      <c r="J137" s="23">
        <f>COUNTIF(J$2:J$123,14)</f>
        <v>5</v>
      </c>
      <c r="L137" s="23">
        <f>COUNTIF(L$2:L$123,14)</f>
        <v>5</v>
      </c>
    </row>
    <row r="138" spans="1:12" ht="12" customHeight="1" x14ac:dyDescent="0.2">
      <c r="A138" s="23">
        <f>COUNTIF(A$2:A$123,15)</f>
        <v>5</v>
      </c>
      <c r="D138" s="7"/>
      <c r="E138" s="7"/>
      <c r="F138" s="23">
        <f ca="1">COUNTIF(F$2:F$123,15)</f>
        <v>0</v>
      </c>
      <c r="J138" s="23">
        <f>COUNTIF(J$2:J$123,15)</f>
        <v>3</v>
      </c>
      <c r="L138" s="23">
        <f>COUNTIF(L$2:L$123,15)</f>
        <v>6</v>
      </c>
    </row>
    <row r="139" spans="1:12" ht="12" customHeight="1" x14ac:dyDescent="0.2">
      <c r="A139" s="23">
        <f>COUNTIF(A$2:A$123,16)</f>
        <v>0</v>
      </c>
      <c r="D139" s="7"/>
      <c r="E139" s="7"/>
      <c r="F139" s="23">
        <f ca="1">COUNTIF(F$2:F$123,16)</f>
        <v>0</v>
      </c>
      <c r="J139" s="23">
        <f>COUNTIF(J$2:J$123,16)</f>
        <v>10</v>
      </c>
      <c r="L139" s="23">
        <f>COUNTIF(L$2:L$123,16)</f>
        <v>1</v>
      </c>
    </row>
    <row r="140" spans="1:12" ht="12" customHeight="1" x14ac:dyDescent="0.2">
      <c r="A140" s="23">
        <f>COUNTIF(A$2:A$123,17)</f>
        <v>0</v>
      </c>
      <c r="D140" s="7"/>
      <c r="E140" s="7"/>
      <c r="F140" s="23">
        <f ca="1">COUNTIF(F$2:F$123,17)</f>
        <v>0</v>
      </c>
      <c r="J140" s="23">
        <f>COUNTIF(J$2:J$123,17)</f>
        <v>16</v>
      </c>
      <c r="L140" s="23">
        <f>COUNTIF(L$2:L$123,17)</f>
        <v>0</v>
      </c>
    </row>
    <row r="141" spans="1:12" ht="12" customHeight="1" x14ac:dyDescent="0.2">
      <c r="A141" s="23">
        <f>SUM(A124:A140)</f>
        <v>122</v>
      </c>
      <c r="F141" s="23">
        <f ca="1">SUM(F124:F140)</f>
        <v>0</v>
      </c>
      <c r="J141" s="23">
        <f>SUM(J124:J140)</f>
        <v>122</v>
      </c>
      <c r="L141" s="23">
        <f>SUM(L124:L140)</f>
        <v>122</v>
      </c>
    </row>
    <row r="142" spans="1:12" ht="12" customHeight="1" x14ac:dyDescent="0.2"/>
    <row r="143" spans="1:12" ht="12" customHeight="1" x14ac:dyDescent="0.2"/>
    <row r="144" spans="1:12"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1" t="s">
        <v>3</v>
      </c>
      <c r="B1" s="1" t="s">
        <v>4</v>
      </c>
      <c r="C1" s="1" t="s">
        <v>5</v>
      </c>
      <c r="D1" s="2" t="s">
        <v>6</v>
      </c>
      <c r="E1" s="2" t="s">
        <v>7</v>
      </c>
      <c r="F1" s="2" t="s">
        <v>8</v>
      </c>
      <c r="G1" s="1" t="s">
        <v>9</v>
      </c>
      <c r="H1" s="1" t="s">
        <v>10</v>
      </c>
      <c r="I1" s="1" t="s">
        <v>11</v>
      </c>
      <c r="J1" s="1" t="s">
        <v>12</v>
      </c>
      <c r="K1" s="1" t="s">
        <v>13</v>
      </c>
      <c r="L1" s="1" t="s">
        <v>14</v>
      </c>
      <c r="M1" s="1" t="s">
        <v>15</v>
      </c>
      <c r="N1" s="1" t="s">
        <v>16</v>
      </c>
      <c r="O1" s="2" t="s">
        <v>17</v>
      </c>
    </row>
    <row r="2" spans="1:15" ht="12" customHeight="1" x14ac:dyDescent="0.25">
      <c r="A2" s="4">
        <v>2</v>
      </c>
      <c r="B2" s="4">
        <v>9</v>
      </c>
      <c r="C2" s="4">
        <v>0</v>
      </c>
      <c r="D2" s="5" t="s">
        <v>59</v>
      </c>
      <c r="E2" s="6" t="s">
        <v>73</v>
      </c>
      <c r="F2" s="7" t="str">
        <f ca="1">IFERROR(__xludf.DUMMYFUNCTION("split(H118,"","")"),"#VALUE!")</f>
        <v>#VALUE!</v>
      </c>
      <c r="G2" s="8"/>
      <c r="H2" s="8"/>
      <c r="I2" s="6">
        <f t="shared" ref="I2:I123" ca="1" si="0">COUNTIF(F2, "="&amp;A2)</f>
        <v>0</v>
      </c>
      <c r="J2" s="9" t="s">
        <v>36</v>
      </c>
      <c r="K2" s="6">
        <f t="shared" ref="K2:K123" si="1">COUNTIF(J2, "="&amp;$D2)</f>
        <v>0</v>
      </c>
      <c r="L2" s="9" t="s">
        <v>74</v>
      </c>
      <c r="O2" s="6">
        <f t="shared" ref="O2:O123" si="2">COUNTIF(L2, "="&amp;$D2)</f>
        <v>0</v>
      </c>
    </row>
    <row r="3" spans="1:15" ht="12" customHeight="1" x14ac:dyDescent="0.25">
      <c r="A3" s="4">
        <v>5</v>
      </c>
      <c r="B3" s="4">
        <v>9</v>
      </c>
      <c r="C3" s="4">
        <v>0</v>
      </c>
      <c r="D3" s="5" t="s">
        <v>59</v>
      </c>
      <c r="E3" s="6" t="s">
        <v>31</v>
      </c>
      <c r="F3" s="7" t="str">
        <f ca="1">IFERROR(__xludf.DUMMYFUNCTION("split(H119,"","")"),"#VALUE!")</f>
        <v>#VALUE!</v>
      </c>
      <c r="G3" s="8"/>
      <c r="H3" s="8"/>
      <c r="I3" s="6">
        <f t="shared" ca="1" si="0"/>
        <v>0</v>
      </c>
      <c r="J3" s="9" t="s">
        <v>31</v>
      </c>
      <c r="K3" s="6">
        <f t="shared" si="1"/>
        <v>0</v>
      </c>
      <c r="L3" s="9" t="s">
        <v>31</v>
      </c>
      <c r="O3" s="6">
        <f t="shared" si="2"/>
        <v>0</v>
      </c>
    </row>
    <row r="4" spans="1:15" ht="12" customHeight="1" x14ac:dyDescent="0.25">
      <c r="A4" s="11">
        <v>5</v>
      </c>
      <c r="B4" s="11">
        <v>9</v>
      </c>
      <c r="C4" s="11">
        <v>0</v>
      </c>
      <c r="D4" s="12" t="s">
        <v>59</v>
      </c>
      <c r="E4" s="6" t="s">
        <v>25</v>
      </c>
      <c r="F4" s="7"/>
      <c r="G4" s="8"/>
      <c r="H4" s="8"/>
      <c r="I4" s="6">
        <f t="shared" si="0"/>
        <v>0</v>
      </c>
      <c r="J4" s="9" t="s">
        <v>64</v>
      </c>
      <c r="K4" s="6">
        <f t="shared" si="1"/>
        <v>0</v>
      </c>
      <c r="L4" s="9" t="s">
        <v>74</v>
      </c>
      <c r="O4" s="6">
        <f t="shared" si="2"/>
        <v>0</v>
      </c>
    </row>
    <row r="5" spans="1:15" ht="12" customHeight="1" x14ac:dyDescent="0.25">
      <c r="A5" s="4">
        <v>5</v>
      </c>
      <c r="B5" s="4">
        <v>9</v>
      </c>
      <c r="C5" s="4">
        <v>0</v>
      </c>
      <c r="D5" s="5" t="s">
        <v>59</v>
      </c>
      <c r="E5" s="6" t="s">
        <v>25</v>
      </c>
      <c r="F5" s="7"/>
      <c r="G5" s="8"/>
      <c r="H5" s="8"/>
      <c r="I5" s="6">
        <f t="shared" si="0"/>
        <v>0</v>
      </c>
      <c r="J5" s="9" t="s">
        <v>36</v>
      </c>
      <c r="K5" s="6">
        <f t="shared" si="1"/>
        <v>0</v>
      </c>
      <c r="L5" s="9" t="s">
        <v>32</v>
      </c>
      <c r="O5" s="6">
        <f t="shared" si="2"/>
        <v>0</v>
      </c>
    </row>
    <row r="6" spans="1:15" ht="12" customHeight="1" x14ac:dyDescent="0.25">
      <c r="A6" s="11">
        <v>5</v>
      </c>
      <c r="B6" s="11">
        <v>9</v>
      </c>
      <c r="C6" s="11">
        <v>0</v>
      </c>
      <c r="D6" s="12" t="s">
        <v>59</v>
      </c>
      <c r="E6" s="6" t="s">
        <v>31</v>
      </c>
      <c r="F6" s="7" t="str">
        <f ca="1">IFERROR(__xludf.DUMMYFUNCTION("split(H123,"","")"),"#VALUE!")</f>
        <v>#VALUE!</v>
      </c>
      <c r="G6" s="8"/>
      <c r="H6" s="8"/>
      <c r="I6" s="6">
        <f t="shared" ca="1" si="0"/>
        <v>0</v>
      </c>
      <c r="J6" s="9" t="s">
        <v>31</v>
      </c>
      <c r="K6" s="6">
        <f t="shared" si="1"/>
        <v>0</v>
      </c>
      <c r="L6" s="9" t="s">
        <v>64</v>
      </c>
      <c r="O6" s="6">
        <f t="shared" si="2"/>
        <v>0</v>
      </c>
    </row>
    <row r="7" spans="1:15" ht="12" customHeight="1" x14ac:dyDescent="0.25">
      <c r="A7" s="4">
        <v>4</v>
      </c>
      <c r="B7" s="4">
        <v>9</v>
      </c>
      <c r="C7" s="4">
        <v>0</v>
      </c>
      <c r="D7" s="5" t="s">
        <v>59</v>
      </c>
      <c r="E7" s="6" t="s">
        <v>31</v>
      </c>
      <c r="F7" s="7" t="str">
        <f ca="1">IFERROR(__xludf.DUMMYFUNCTION("split(H124,"","")"),"#VALUE!")</f>
        <v>#VALUE!</v>
      </c>
      <c r="G7" s="8"/>
      <c r="H7" s="8"/>
      <c r="I7" s="6">
        <f t="shared" ca="1" si="0"/>
        <v>0</v>
      </c>
      <c r="J7" s="9" t="s">
        <v>54</v>
      </c>
      <c r="K7" s="6">
        <f t="shared" si="1"/>
        <v>0</v>
      </c>
      <c r="L7" s="9" t="s">
        <v>32</v>
      </c>
      <c r="O7" s="6">
        <f t="shared" si="2"/>
        <v>0</v>
      </c>
    </row>
    <row r="8" spans="1:15" ht="12" customHeight="1" x14ac:dyDescent="0.25">
      <c r="A8" s="4">
        <v>5</v>
      </c>
      <c r="B8" s="4">
        <v>9</v>
      </c>
      <c r="C8" s="4">
        <v>0</v>
      </c>
      <c r="D8" s="5" t="s">
        <v>59</v>
      </c>
      <c r="E8" s="6" t="s">
        <v>25</v>
      </c>
      <c r="F8" s="7"/>
      <c r="G8" s="8"/>
      <c r="H8" s="8"/>
      <c r="I8" s="6">
        <f t="shared" si="0"/>
        <v>0</v>
      </c>
      <c r="J8" s="9" t="s">
        <v>36</v>
      </c>
      <c r="K8" s="6">
        <f t="shared" si="1"/>
        <v>0</v>
      </c>
      <c r="L8" s="9" t="s">
        <v>75</v>
      </c>
      <c r="O8" s="6">
        <f t="shared" si="2"/>
        <v>0</v>
      </c>
    </row>
    <row r="9" spans="1:15" ht="12" customHeight="1" x14ac:dyDescent="0.25">
      <c r="A9" s="4">
        <v>8</v>
      </c>
      <c r="B9" s="4">
        <v>3</v>
      </c>
      <c r="C9" s="4">
        <v>0</v>
      </c>
      <c r="D9" s="5" t="s">
        <v>59</v>
      </c>
      <c r="E9" s="6" t="s">
        <v>460</v>
      </c>
      <c r="F9" s="7" t="str">
        <f ca="1">IFERROR(__xludf.DUMMYFUNCTION("split(H129,"","")"),"#VALUE!")</f>
        <v>#VALUE!</v>
      </c>
      <c r="G9" s="8"/>
      <c r="H9" s="8"/>
      <c r="I9" s="6">
        <f t="shared" ca="1" si="0"/>
        <v>0</v>
      </c>
      <c r="J9" s="9" t="s">
        <v>64</v>
      </c>
      <c r="K9" s="6">
        <f t="shared" si="1"/>
        <v>0</v>
      </c>
      <c r="L9" s="9" t="s">
        <v>64</v>
      </c>
      <c r="O9" s="6">
        <f t="shared" si="2"/>
        <v>0</v>
      </c>
    </row>
    <row r="10" spans="1:15" ht="12" customHeight="1" x14ac:dyDescent="0.25">
      <c r="A10" s="4">
        <v>1</v>
      </c>
      <c r="B10" s="4">
        <v>9</v>
      </c>
      <c r="C10" s="4">
        <v>0</v>
      </c>
      <c r="D10" s="5" t="s">
        <v>59</v>
      </c>
      <c r="E10" s="6" t="s">
        <v>411</v>
      </c>
      <c r="F10" s="7" t="str">
        <f ca="1">IFERROR(__xludf.DUMMYFUNCTION("split(H130,"","")"),"#VALUE!")</f>
        <v>#VALUE!</v>
      </c>
      <c r="G10" s="8"/>
      <c r="H10" s="8"/>
      <c r="I10" s="6">
        <f t="shared" ca="1" si="0"/>
        <v>0</v>
      </c>
      <c r="J10" s="9" t="s">
        <v>53</v>
      </c>
      <c r="K10" s="6">
        <f t="shared" si="1"/>
        <v>0</v>
      </c>
      <c r="L10" s="9" t="s">
        <v>53</v>
      </c>
      <c r="O10" s="6">
        <f t="shared" si="2"/>
        <v>0</v>
      </c>
    </row>
    <row r="11" spans="1:15" ht="12" customHeight="1" x14ac:dyDescent="0.25">
      <c r="A11" s="4">
        <v>9</v>
      </c>
      <c r="B11" s="4">
        <v>9</v>
      </c>
      <c r="C11" s="4">
        <v>0</v>
      </c>
      <c r="D11" s="5" t="s">
        <v>59</v>
      </c>
      <c r="E11" s="6" t="s">
        <v>64</v>
      </c>
      <c r="F11" s="7" t="str">
        <f ca="1">IFERROR(__xludf.DUMMYFUNCTION("split(H131,"","")"),"#VALUE!")</f>
        <v>#VALUE!</v>
      </c>
      <c r="G11" s="8"/>
      <c r="H11" s="8"/>
      <c r="I11" s="6">
        <f t="shared" ca="1" si="0"/>
        <v>0</v>
      </c>
      <c r="J11" s="9" t="s">
        <v>53</v>
      </c>
      <c r="K11" s="6">
        <f t="shared" si="1"/>
        <v>0</v>
      </c>
      <c r="L11" s="9" t="s">
        <v>32</v>
      </c>
      <c r="O11" s="6">
        <f t="shared" si="2"/>
        <v>0</v>
      </c>
    </row>
    <row r="12" spans="1:15" ht="12" customHeight="1" x14ac:dyDescent="0.25">
      <c r="A12" s="4">
        <v>10</v>
      </c>
      <c r="B12" s="4">
        <v>9</v>
      </c>
      <c r="C12" s="4">
        <v>0</v>
      </c>
      <c r="D12" s="5" t="s">
        <v>59</v>
      </c>
      <c r="E12" s="6" t="s">
        <v>25</v>
      </c>
      <c r="F12" s="7" t="str">
        <f ca="1">IFERROR(__xludf.DUMMYFUNCTION("split(H132,"","")"),"#VALUE!")</f>
        <v>#VALUE!</v>
      </c>
      <c r="G12" s="8"/>
      <c r="H12" s="8"/>
      <c r="I12" s="6">
        <f t="shared" ca="1" si="0"/>
        <v>0</v>
      </c>
      <c r="J12" s="9" t="s">
        <v>54</v>
      </c>
      <c r="K12" s="6">
        <f t="shared" si="1"/>
        <v>0</v>
      </c>
      <c r="L12" s="9" t="s">
        <v>73</v>
      </c>
      <c r="O12" s="6">
        <f t="shared" si="2"/>
        <v>0</v>
      </c>
    </row>
    <row r="13" spans="1:15" ht="12" customHeight="1" x14ac:dyDescent="0.25">
      <c r="A13" s="11">
        <v>2</v>
      </c>
      <c r="B13" s="11">
        <v>9</v>
      </c>
      <c r="C13" s="11">
        <v>0</v>
      </c>
      <c r="D13" s="12" t="s">
        <v>59</v>
      </c>
      <c r="E13" s="6" t="s">
        <v>25</v>
      </c>
      <c r="F13" s="7" t="str">
        <f ca="1">IFERROR(__xludf.DUMMYFUNCTION("split(H135,"","")"),"#VALUE!")</f>
        <v>#VALUE!</v>
      </c>
      <c r="G13" s="8"/>
      <c r="H13" s="8"/>
      <c r="I13" s="6">
        <f t="shared" ca="1" si="0"/>
        <v>0</v>
      </c>
      <c r="J13" s="9" t="s">
        <v>59</v>
      </c>
      <c r="K13" s="6">
        <f t="shared" si="1"/>
        <v>1</v>
      </c>
      <c r="L13" s="9" t="s">
        <v>74</v>
      </c>
      <c r="O13" s="6">
        <f t="shared" si="2"/>
        <v>0</v>
      </c>
    </row>
    <row r="14" spans="1:15" ht="12" customHeight="1" x14ac:dyDescent="0.25">
      <c r="A14" s="4">
        <v>2</v>
      </c>
      <c r="B14" s="4">
        <v>9</v>
      </c>
      <c r="C14" s="4">
        <v>0</v>
      </c>
      <c r="D14" s="5" t="s">
        <v>59</v>
      </c>
      <c r="E14" s="6" t="s">
        <v>25</v>
      </c>
      <c r="F14" s="7" t="str">
        <f ca="1">IFERROR(__xludf.DUMMYFUNCTION("split(H138,"","")"),"#VALUE!")</f>
        <v>#VALUE!</v>
      </c>
      <c r="G14" s="8"/>
      <c r="H14" s="8"/>
      <c r="I14" s="6">
        <f t="shared" ca="1" si="0"/>
        <v>0</v>
      </c>
      <c r="J14" s="9" t="s">
        <v>64</v>
      </c>
      <c r="K14" s="6">
        <f t="shared" si="1"/>
        <v>0</v>
      </c>
      <c r="L14" s="9" t="s">
        <v>64</v>
      </c>
      <c r="O14" s="6">
        <f t="shared" si="2"/>
        <v>0</v>
      </c>
    </row>
    <row r="15" spans="1:15" ht="12" customHeight="1" x14ac:dyDescent="0.25">
      <c r="A15" s="11">
        <v>1</v>
      </c>
      <c r="B15" s="11">
        <v>9</v>
      </c>
      <c r="C15" s="11">
        <v>0</v>
      </c>
      <c r="D15" s="12" t="s">
        <v>59</v>
      </c>
      <c r="E15" s="6" t="s">
        <v>542</v>
      </c>
      <c r="F15" s="7" t="str">
        <f ca="1">IFERROR(__xludf.DUMMYFUNCTION("split(H139,"","")"),"#VALUE!")</f>
        <v>#VALUE!</v>
      </c>
      <c r="G15" s="8"/>
      <c r="H15" s="8"/>
      <c r="I15" s="6">
        <f t="shared" ca="1" si="0"/>
        <v>0</v>
      </c>
      <c r="J15" s="9" t="s">
        <v>64</v>
      </c>
      <c r="K15" s="6">
        <f t="shared" si="1"/>
        <v>0</v>
      </c>
      <c r="L15" s="9" t="s">
        <v>64</v>
      </c>
      <c r="O15" s="6">
        <f t="shared" si="2"/>
        <v>0</v>
      </c>
    </row>
    <row r="16" spans="1:15" ht="12" customHeight="1" x14ac:dyDescent="0.25">
      <c r="A16" s="11">
        <v>4</v>
      </c>
      <c r="B16" s="11">
        <v>9</v>
      </c>
      <c r="C16" s="11">
        <v>0</v>
      </c>
      <c r="D16" s="12" t="s">
        <v>59</v>
      </c>
      <c r="E16" s="6" t="s">
        <v>25</v>
      </c>
      <c r="F16" s="7"/>
      <c r="G16" s="8"/>
      <c r="H16" s="8"/>
      <c r="I16" s="6">
        <f t="shared" si="0"/>
        <v>0</v>
      </c>
      <c r="J16" s="9" t="s">
        <v>45</v>
      </c>
      <c r="K16" s="6">
        <f t="shared" si="1"/>
        <v>0</v>
      </c>
      <c r="L16" s="9" t="s">
        <v>32</v>
      </c>
      <c r="O16" s="6">
        <f t="shared" si="2"/>
        <v>0</v>
      </c>
    </row>
    <row r="17" spans="1:15" ht="12" customHeight="1" x14ac:dyDescent="0.25">
      <c r="A17" s="4">
        <v>15</v>
      </c>
      <c r="B17" s="4">
        <v>9</v>
      </c>
      <c r="C17" s="4">
        <v>0</v>
      </c>
      <c r="D17" s="5" t="s">
        <v>59</v>
      </c>
      <c r="E17" s="6" t="s">
        <v>45</v>
      </c>
      <c r="F17" s="7" t="str">
        <f ca="1">IFERROR(__xludf.DUMMYFUNCTION("split(H141,"","")"),"#VALUE!")</f>
        <v>#VALUE!</v>
      </c>
      <c r="G17" s="8"/>
      <c r="H17" s="8"/>
      <c r="I17" s="6">
        <f t="shared" ca="1" si="0"/>
        <v>0</v>
      </c>
      <c r="J17" s="9" t="s">
        <v>53</v>
      </c>
      <c r="K17" s="6">
        <f t="shared" si="1"/>
        <v>0</v>
      </c>
      <c r="L17" s="9" t="s">
        <v>159</v>
      </c>
      <c r="O17" s="6">
        <f t="shared" si="2"/>
        <v>0</v>
      </c>
    </row>
    <row r="18" spans="1:15" ht="12" customHeight="1" x14ac:dyDescent="0.25">
      <c r="A18" s="4">
        <v>4</v>
      </c>
      <c r="B18" s="4">
        <v>9</v>
      </c>
      <c r="C18" s="4">
        <v>0</v>
      </c>
      <c r="D18" s="5" t="s">
        <v>59</v>
      </c>
      <c r="E18" s="6" t="s">
        <v>25</v>
      </c>
      <c r="F18" s="7"/>
      <c r="G18" s="8"/>
      <c r="H18" s="8"/>
      <c r="I18" s="6">
        <f t="shared" si="0"/>
        <v>0</v>
      </c>
      <c r="J18" s="9" t="s">
        <v>53</v>
      </c>
      <c r="K18" s="6">
        <f t="shared" si="1"/>
        <v>0</v>
      </c>
      <c r="L18" s="9" t="s">
        <v>159</v>
      </c>
      <c r="O18" s="6">
        <f t="shared" si="2"/>
        <v>0</v>
      </c>
    </row>
    <row r="19" spans="1:15" ht="12" customHeight="1" x14ac:dyDescent="0.25">
      <c r="A19" s="11">
        <v>6</v>
      </c>
      <c r="B19" s="11">
        <v>9</v>
      </c>
      <c r="C19" s="11">
        <v>0</v>
      </c>
      <c r="D19" s="12" t="s">
        <v>59</v>
      </c>
      <c r="E19" s="6" t="s">
        <v>25</v>
      </c>
      <c r="F19" s="7"/>
      <c r="G19" s="8"/>
      <c r="H19" s="8"/>
      <c r="I19" s="6">
        <f t="shared" si="0"/>
        <v>0</v>
      </c>
      <c r="J19" s="9" t="s">
        <v>36</v>
      </c>
      <c r="K19" s="6">
        <f t="shared" si="1"/>
        <v>0</v>
      </c>
      <c r="L19" s="9" t="s">
        <v>104</v>
      </c>
      <c r="O19" s="6">
        <f t="shared" si="2"/>
        <v>0</v>
      </c>
    </row>
    <row r="20" spans="1:15" ht="12" customHeight="1" x14ac:dyDescent="0.25">
      <c r="A20" s="4">
        <v>1</v>
      </c>
      <c r="B20" s="4">
        <v>9</v>
      </c>
      <c r="C20" s="4">
        <v>0</v>
      </c>
      <c r="D20" s="5" t="s">
        <v>59</v>
      </c>
      <c r="E20" s="6" t="s">
        <v>25</v>
      </c>
      <c r="F20" s="7"/>
      <c r="G20" s="8"/>
      <c r="H20" s="8"/>
      <c r="I20" s="6">
        <f t="shared" si="0"/>
        <v>0</v>
      </c>
      <c r="J20" s="9" t="s">
        <v>36</v>
      </c>
      <c r="K20" s="6">
        <f t="shared" si="1"/>
        <v>0</v>
      </c>
      <c r="L20" s="9" t="s">
        <v>59</v>
      </c>
      <c r="O20" s="6">
        <f t="shared" si="2"/>
        <v>1</v>
      </c>
    </row>
    <row r="21" spans="1:15" ht="12" customHeight="1" x14ac:dyDescent="0.25">
      <c r="A21" s="11">
        <v>7</v>
      </c>
      <c r="B21" s="11">
        <v>9</v>
      </c>
      <c r="C21" s="11">
        <v>0</v>
      </c>
      <c r="D21" s="12" t="s">
        <v>59</v>
      </c>
      <c r="E21" s="6" t="s">
        <v>31</v>
      </c>
      <c r="F21" s="7" t="str">
        <f ca="1">IFERROR(__xludf.DUMMYFUNCTION("split(H147,"","")"),"#VALUE!")</f>
        <v>#VALUE!</v>
      </c>
      <c r="G21" s="8"/>
      <c r="H21" s="8"/>
      <c r="I21" s="6">
        <f t="shared" ca="1" si="0"/>
        <v>0</v>
      </c>
      <c r="J21" s="9" t="s">
        <v>36</v>
      </c>
      <c r="K21" s="6">
        <f t="shared" si="1"/>
        <v>0</v>
      </c>
      <c r="L21" s="9" t="s">
        <v>73</v>
      </c>
      <c r="O21" s="6">
        <f t="shared" si="2"/>
        <v>0</v>
      </c>
    </row>
    <row r="22" spans="1:15" ht="12" customHeight="1" x14ac:dyDescent="0.25">
      <c r="A22" s="11">
        <v>2</v>
      </c>
      <c r="B22" s="11">
        <v>9</v>
      </c>
      <c r="C22" s="11">
        <v>0</v>
      </c>
      <c r="D22" s="12" t="s">
        <v>59</v>
      </c>
      <c r="E22" s="6" t="s">
        <v>574</v>
      </c>
      <c r="F22" s="7" t="str">
        <f ca="1">IFERROR(__xludf.DUMMYFUNCTION("split(H148,"","")"),"#VALUE!")</f>
        <v>#VALUE!</v>
      </c>
      <c r="G22" s="8"/>
      <c r="H22" s="8"/>
      <c r="I22" s="6">
        <f t="shared" ca="1" si="0"/>
        <v>0</v>
      </c>
      <c r="J22" s="9" t="s">
        <v>59</v>
      </c>
      <c r="K22" s="6">
        <f t="shared" si="1"/>
        <v>1</v>
      </c>
      <c r="L22" s="9" t="s">
        <v>32</v>
      </c>
      <c r="O22" s="6">
        <f t="shared" si="2"/>
        <v>0</v>
      </c>
    </row>
    <row r="23" spans="1:15" ht="12" customHeight="1" x14ac:dyDescent="0.25">
      <c r="A23" s="11">
        <v>4</v>
      </c>
      <c r="B23" s="11">
        <v>9</v>
      </c>
      <c r="C23" s="11">
        <v>0</v>
      </c>
      <c r="D23" s="12" t="s">
        <v>59</v>
      </c>
      <c r="E23" s="6" t="s">
        <v>25</v>
      </c>
      <c r="F23" s="7"/>
      <c r="G23" s="8"/>
      <c r="H23" s="8"/>
      <c r="I23" s="6">
        <f t="shared" si="0"/>
        <v>0</v>
      </c>
      <c r="J23" s="9" t="s">
        <v>159</v>
      </c>
      <c r="K23" s="6">
        <f t="shared" si="1"/>
        <v>0</v>
      </c>
      <c r="L23" s="9" t="s">
        <v>113</v>
      </c>
      <c r="O23" s="6">
        <f t="shared" si="2"/>
        <v>0</v>
      </c>
    </row>
    <row r="24" spans="1:15" ht="12" customHeight="1" x14ac:dyDescent="0.25">
      <c r="A24" s="4">
        <v>2</v>
      </c>
      <c r="B24" s="4">
        <v>9</v>
      </c>
      <c r="C24" s="4">
        <v>0</v>
      </c>
      <c r="D24" s="5" t="s">
        <v>59</v>
      </c>
      <c r="E24" s="6" t="s">
        <v>25</v>
      </c>
      <c r="F24" s="7"/>
      <c r="G24" s="8"/>
      <c r="H24" s="8"/>
      <c r="I24" s="6">
        <f t="shared" si="0"/>
        <v>0</v>
      </c>
      <c r="J24" s="9" t="s">
        <v>45</v>
      </c>
      <c r="K24" s="6">
        <f t="shared" si="1"/>
        <v>0</v>
      </c>
      <c r="L24" s="9" t="s">
        <v>75</v>
      </c>
      <c r="O24" s="6">
        <f t="shared" si="2"/>
        <v>0</v>
      </c>
    </row>
    <row r="25" spans="1:15" ht="12" customHeight="1" x14ac:dyDescent="0.25">
      <c r="A25" s="4">
        <v>15</v>
      </c>
      <c r="B25" s="4">
        <v>9</v>
      </c>
      <c r="C25" s="4">
        <v>0</v>
      </c>
      <c r="D25" s="5" t="s">
        <v>59</v>
      </c>
      <c r="E25" s="6" t="s">
        <v>25</v>
      </c>
      <c r="F25" s="7"/>
      <c r="G25" s="8"/>
      <c r="H25" s="8"/>
      <c r="I25" s="6">
        <f t="shared" si="0"/>
        <v>0</v>
      </c>
      <c r="J25" s="9" t="s">
        <v>36</v>
      </c>
      <c r="K25" s="6">
        <f t="shared" si="1"/>
        <v>0</v>
      </c>
      <c r="L25" s="9" t="s">
        <v>218</v>
      </c>
      <c r="O25" s="6">
        <f t="shared" si="2"/>
        <v>0</v>
      </c>
    </row>
    <row r="26" spans="1:15" ht="12" customHeight="1" x14ac:dyDescent="0.25">
      <c r="A26" s="11">
        <v>11</v>
      </c>
      <c r="B26" s="11">
        <v>4</v>
      </c>
      <c r="C26" s="11">
        <v>0</v>
      </c>
      <c r="D26" s="12" t="s">
        <v>59</v>
      </c>
      <c r="E26" s="6" t="s">
        <v>25</v>
      </c>
      <c r="F26" s="7"/>
      <c r="G26" s="8"/>
      <c r="H26" s="8"/>
      <c r="I26" s="6">
        <f t="shared" si="0"/>
        <v>0</v>
      </c>
      <c r="J26" s="9" t="s">
        <v>26</v>
      </c>
      <c r="K26" s="6">
        <f t="shared" si="1"/>
        <v>0</v>
      </c>
      <c r="L26" s="9" t="s">
        <v>75</v>
      </c>
      <c r="O26" s="6">
        <f t="shared" si="2"/>
        <v>0</v>
      </c>
    </row>
    <row r="27" spans="1:15" ht="12" customHeight="1" x14ac:dyDescent="0.25">
      <c r="A27" s="11">
        <v>13</v>
      </c>
      <c r="B27" s="11">
        <v>9</v>
      </c>
      <c r="C27" s="11">
        <v>0</v>
      </c>
      <c r="D27" s="12" t="s">
        <v>59</v>
      </c>
      <c r="E27" s="6" t="s">
        <v>25</v>
      </c>
      <c r="F27" s="7"/>
      <c r="G27" s="8"/>
      <c r="H27" s="8"/>
      <c r="I27" s="6">
        <f t="shared" si="0"/>
        <v>0</v>
      </c>
      <c r="J27" s="9" t="s">
        <v>36</v>
      </c>
      <c r="K27" s="6">
        <f t="shared" si="1"/>
        <v>0</v>
      </c>
      <c r="L27" s="9" t="s">
        <v>54</v>
      </c>
      <c r="O27" s="6">
        <f t="shared" si="2"/>
        <v>0</v>
      </c>
    </row>
    <row r="28" spans="1:15" ht="12" customHeight="1" x14ac:dyDescent="0.25">
      <c r="A28" s="11">
        <v>9</v>
      </c>
      <c r="B28" s="11">
        <v>4</v>
      </c>
      <c r="C28" s="11">
        <v>0</v>
      </c>
      <c r="D28" s="12" t="s">
        <v>59</v>
      </c>
      <c r="E28" s="6" t="s">
        <v>616</v>
      </c>
      <c r="F28" s="7" t="str">
        <f ca="1">IFERROR(__xludf.DUMMYFUNCTION("split(H160,"","")"),"#VALUE!")</f>
        <v>#VALUE!</v>
      </c>
      <c r="G28" s="8"/>
      <c r="H28" s="8"/>
      <c r="I28" s="6">
        <f t="shared" ca="1" si="0"/>
        <v>0</v>
      </c>
      <c r="J28" s="9" t="s">
        <v>31</v>
      </c>
      <c r="K28" s="6">
        <f t="shared" si="1"/>
        <v>0</v>
      </c>
      <c r="L28" s="9" t="s">
        <v>54</v>
      </c>
      <c r="O28" s="6">
        <f t="shared" si="2"/>
        <v>0</v>
      </c>
    </row>
    <row r="29" spans="1:15" ht="12" customHeight="1" x14ac:dyDescent="0.25">
      <c r="A29" s="4">
        <v>7</v>
      </c>
      <c r="B29" s="4">
        <v>9</v>
      </c>
      <c r="C29" s="4">
        <v>0</v>
      </c>
      <c r="D29" s="5" t="s">
        <v>59</v>
      </c>
      <c r="E29" s="6" t="s">
        <v>622</v>
      </c>
      <c r="F29" s="7" t="str">
        <f ca="1">IFERROR(__xludf.DUMMYFUNCTION("split(H162,"","")"),"#VALUE!")</f>
        <v>#VALUE!</v>
      </c>
      <c r="G29" s="8"/>
      <c r="H29" s="8"/>
      <c r="I29" s="6">
        <f t="shared" ca="1" si="0"/>
        <v>0</v>
      </c>
      <c r="J29" s="9" t="s">
        <v>31</v>
      </c>
      <c r="K29" s="6">
        <f t="shared" si="1"/>
        <v>0</v>
      </c>
      <c r="L29" s="9" t="s">
        <v>32</v>
      </c>
      <c r="O29" s="6">
        <f t="shared" si="2"/>
        <v>0</v>
      </c>
    </row>
    <row r="30" spans="1:15" ht="12" customHeight="1" x14ac:dyDescent="0.25">
      <c r="A30" s="11">
        <v>1</v>
      </c>
      <c r="B30" s="11">
        <v>9</v>
      </c>
      <c r="C30" s="11">
        <v>0</v>
      </c>
      <c r="D30" s="12" t="s">
        <v>59</v>
      </c>
      <c r="E30" s="6" t="s">
        <v>627</v>
      </c>
      <c r="F30" s="7" t="str">
        <f ca="1">IFERROR(__xludf.DUMMYFUNCTION("split(H163,"","")"),"#VALUE!")</f>
        <v>#VALUE!</v>
      </c>
      <c r="G30" s="8"/>
      <c r="H30" s="8"/>
      <c r="I30" s="6">
        <f t="shared" ca="1" si="0"/>
        <v>0</v>
      </c>
      <c r="J30" s="9" t="s">
        <v>64</v>
      </c>
      <c r="K30" s="6">
        <f t="shared" si="1"/>
        <v>0</v>
      </c>
      <c r="L30" s="9" t="s">
        <v>64</v>
      </c>
      <c r="O30" s="6">
        <f t="shared" si="2"/>
        <v>0</v>
      </c>
    </row>
    <row r="31" spans="1:15" ht="12" customHeight="1" x14ac:dyDescent="0.25">
      <c r="A31" s="4">
        <v>1</v>
      </c>
      <c r="B31" s="4">
        <v>9</v>
      </c>
      <c r="C31" s="4">
        <v>0</v>
      </c>
      <c r="D31" s="5" t="s">
        <v>59</v>
      </c>
      <c r="E31" s="6" t="s">
        <v>25</v>
      </c>
      <c r="F31" s="7"/>
      <c r="G31" s="8"/>
      <c r="H31" s="8"/>
      <c r="I31" s="6">
        <f t="shared" si="0"/>
        <v>0</v>
      </c>
      <c r="J31" s="9" t="s">
        <v>26</v>
      </c>
      <c r="K31" s="6">
        <f t="shared" si="1"/>
        <v>0</v>
      </c>
      <c r="L31" s="9" t="s">
        <v>64</v>
      </c>
      <c r="O31" s="6">
        <f t="shared" si="2"/>
        <v>0</v>
      </c>
    </row>
    <row r="32" spans="1:15" ht="12" customHeight="1" x14ac:dyDescent="0.25">
      <c r="A32" s="11">
        <v>15</v>
      </c>
      <c r="B32" s="11">
        <v>9</v>
      </c>
      <c r="C32" s="11">
        <v>0</v>
      </c>
      <c r="D32" s="12" t="s">
        <v>59</v>
      </c>
      <c r="E32" s="6" t="s">
        <v>25</v>
      </c>
      <c r="F32" s="7"/>
      <c r="G32" s="8"/>
      <c r="H32" s="8"/>
      <c r="I32" s="6">
        <f t="shared" si="0"/>
        <v>0</v>
      </c>
      <c r="J32" s="9" t="s">
        <v>53</v>
      </c>
      <c r="K32" s="6">
        <f t="shared" si="1"/>
        <v>0</v>
      </c>
      <c r="L32" s="9" t="s">
        <v>113</v>
      </c>
      <c r="O32" s="6">
        <f t="shared" si="2"/>
        <v>0</v>
      </c>
    </row>
    <row r="33" spans="1:15" ht="12" customHeight="1" x14ac:dyDescent="0.25">
      <c r="A33" s="11">
        <v>7</v>
      </c>
      <c r="B33" s="11">
        <v>9</v>
      </c>
      <c r="C33" s="11">
        <v>0</v>
      </c>
      <c r="D33" s="12" t="s">
        <v>59</v>
      </c>
      <c r="E33" s="6" t="s">
        <v>53</v>
      </c>
      <c r="F33" s="7" t="str">
        <f ca="1">IFERROR(__xludf.DUMMYFUNCTION("split(H166,"","")"),"#VALUE!")</f>
        <v>#VALUE!</v>
      </c>
      <c r="G33" s="8"/>
      <c r="H33" s="8"/>
      <c r="I33" s="6">
        <f t="shared" ca="1" si="0"/>
        <v>0</v>
      </c>
      <c r="J33" s="9" t="s">
        <v>36</v>
      </c>
      <c r="K33" s="6">
        <f t="shared" si="1"/>
        <v>0</v>
      </c>
      <c r="L33" s="9" t="s">
        <v>73</v>
      </c>
      <c r="O33" s="6">
        <f t="shared" si="2"/>
        <v>0</v>
      </c>
    </row>
    <row r="34" spans="1:15" ht="12" customHeight="1" x14ac:dyDescent="0.25">
      <c r="A34" s="11">
        <v>14</v>
      </c>
      <c r="B34" s="11">
        <v>9</v>
      </c>
      <c r="C34" s="11">
        <v>0</v>
      </c>
      <c r="D34" s="12" t="s">
        <v>59</v>
      </c>
      <c r="E34" s="6" t="s">
        <v>640</v>
      </c>
      <c r="F34" s="7" t="str">
        <f ca="1">IFERROR(__xludf.DUMMYFUNCTION("split(H167,"","")"),"#VALUE!")</f>
        <v>#VALUE!</v>
      </c>
      <c r="G34" s="8"/>
      <c r="H34" s="8"/>
      <c r="I34" s="6">
        <f t="shared" ca="1" si="0"/>
        <v>0</v>
      </c>
      <c r="J34" s="9" t="s">
        <v>74</v>
      </c>
      <c r="K34" s="6">
        <f t="shared" si="1"/>
        <v>0</v>
      </c>
      <c r="L34" s="9" t="s">
        <v>74</v>
      </c>
      <c r="O34" s="6">
        <f t="shared" si="2"/>
        <v>0</v>
      </c>
    </row>
    <row r="35" spans="1:15" ht="12" customHeight="1" x14ac:dyDescent="0.25">
      <c r="A35" s="4">
        <v>6</v>
      </c>
      <c r="B35" s="4">
        <v>9</v>
      </c>
      <c r="C35" s="4">
        <v>0</v>
      </c>
      <c r="D35" s="5" t="s">
        <v>59</v>
      </c>
      <c r="E35" s="6" t="s">
        <v>25</v>
      </c>
      <c r="F35" s="7"/>
      <c r="G35" s="8"/>
      <c r="H35" s="8"/>
      <c r="I35" s="6">
        <f t="shared" si="0"/>
        <v>0</v>
      </c>
      <c r="J35" s="9" t="s">
        <v>159</v>
      </c>
      <c r="K35" s="6">
        <f t="shared" si="1"/>
        <v>0</v>
      </c>
      <c r="L35" s="9" t="s">
        <v>113</v>
      </c>
      <c r="O35" s="6">
        <f t="shared" si="2"/>
        <v>0</v>
      </c>
    </row>
    <row r="36" spans="1:15" ht="12" customHeight="1" x14ac:dyDescent="0.25">
      <c r="A36" s="4">
        <v>7</v>
      </c>
      <c r="B36" s="4">
        <v>10</v>
      </c>
      <c r="C36" s="4">
        <v>0</v>
      </c>
      <c r="D36" s="5" t="s">
        <v>59</v>
      </c>
      <c r="E36" s="6" t="s">
        <v>31</v>
      </c>
      <c r="F36" s="7" t="str">
        <f ca="1">IFERROR(__xludf.DUMMYFUNCTION("split(H172,"","")"),"#VALUE!")</f>
        <v>#VALUE!</v>
      </c>
      <c r="G36" s="8"/>
      <c r="H36" s="8"/>
      <c r="I36" s="6">
        <f t="shared" ca="1" si="0"/>
        <v>0</v>
      </c>
      <c r="J36" s="9" t="s">
        <v>31</v>
      </c>
      <c r="K36" s="6">
        <f t="shared" si="1"/>
        <v>0</v>
      </c>
      <c r="L36" s="9" t="s">
        <v>31</v>
      </c>
      <c r="O36" s="6">
        <f t="shared" si="2"/>
        <v>0</v>
      </c>
    </row>
    <row r="37" spans="1:15" ht="12" customHeight="1" x14ac:dyDescent="0.25">
      <c r="A37" s="11">
        <v>8</v>
      </c>
      <c r="B37" s="11">
        <v>4</v>
      </c>
      <c r="C37" s="11">
        <v>0</v>
      </c>
      <c r="D37" s="12" t="s">
        <v>59</v>
      </c>
      <c r="E37" s="6" t="s">
        <v>104</v>
      </c>
      <c r="F37" s="7" t="str">
        <f ca="1">IFERROR(__xludf.DUMMYFUNCTION("split(H173,"","")"),"#VALUE!")</f>
        <v>#VALUE!</v>
      </c>
      <c r="G37" s="8"/>
      <c r="H37" s="8"/>
      <c r="I37" s="6">
        <f t="shared" ca="1" si="0"/>
        <v>0</v>
      </c>
      <c r="J37" s="9" t="s">
        <v>113</v>
      </c>
      <c r="K37" s="6">
        <f t="shared" si="1"/>
        <v>0</v>
      </c>
      <c r="L37" s="9" t="s">
        <v>113</v>
      </c>
      <c r="O37" s="6">
        <f t="shared" si="2"/>
        <v>0</v>
      </c>
    </row>
    <row r="38" spans="1:15" ht="12" customHeight="1" x14ac:dyDescent="0.25">
      <c r="A38" s="4">
        <v>11</v>
      </c>
      <c r="B38" s="4">
        <v>4</v>
      </c>
      <c r="C38" s="4">
        <v>0</v>
      </c>
      <c r="D38" s="5" t="s">
        <v>59</v>
      </c>
      <c r="E38" s="6" t="s">
        <v>25</v>
      </c>
      <c r="F38" s="7" t="str">
        <f ca="1">IFERROR(__xludf.DUMMYFUNCTION("split(H174,"","")"),"#VALUE!")</f>
        <v>#VALUE!</v>
      </c>
      <c r="G38" s="8"/>
      <c r="H38" s="8"/>
      <c r="I38" s="6">
        <f t="shared" ca="1" si="0"/>
        <v>0</v>
      </c>
      <c r="J38" s="9" t="s">
        <v>36</v>
      </c>
      <c r="K38" s="6">
        <f t="shared" si="1"/>
        <v>0</v>
      </c>
      <c r="L38" s="9" t="s">
        <v>45</v>
      </c>
      <c r="O38" s="6">
        <f t="shared" si="2"/>
        <v>0</v>
      </c>
    </row>
    <row r="39" spans="1:15" ht="12" customHeight="1" x14ac:dyDescent="0.25">
      <c r="A39" s="11">
        <v>6</v>
      </c>
      <c r="B39" s="11">
        <v>9</v>
      </c>
      <c r="C39" s="11">
        <v>0</v>
      </c>
      <c r="D39" s="12" t="s">
        <v>59</v>
      </c>
      <c r="E39" s="6" t="s">
        <v>75</v>
      </c>
      <c r="F39" s="7" t="str">
        <f ca="1">IFERROR(__xludf.DUMMYFUNCTION("split(H177,"","")"),"#VALUE!")</f>
        <v>#VALUE!</v>
      </c>
      <c r="G39" s="8"/>
      <c r="H39" s="8"/>
      <c r="I39" s="6">
        <f t="shared" ca="1" si="0"/>
        <v>0</v>
      </c>
      <c r="J39" s="9" t="s">
        <v>75</v>
      </c>
      <c r="K39" s="6">
        <f t="shared" si="1"/>
        <v>0</v>
      </c>
      <c r="L39" s="9" t="s">
        <v>75</v>
      </c>
      <c r="O39" s="6">
        <f t="shared" si="2"/>
        <v>0</v>
      </c>
    </row>
    <row r="40" spans="1:15" ht="12" customHeight="1" x14ac:dyDescent="0.25">
      <c r="A40" s="4">
        <v>13</v>
      </c>
      <c r="B40" s="4">
        <v>9</v>
      </c>
      <c r="C40" s="4">
        <v>0</v>
      </c>
      <c r="D40" s="5" t="s">
        <v>59</v>
      </c>
      <c r="E40" s="6" t="s">
        <v>31</v>
      </c>
      <c r="F40" s="7" t="str">
        <f ca="1">IFERROR(__xludf.DUMMYFUNCTION("split(H178,"","")"),"#VALUE!")</f>
        <v>#VALUE!</v>
      </c>
      <c r="G40" s="8"/>
      <c r="H40" s="8"/>
      <c r="I40" s="6">
        <f t="shared" ca="1" si="0"/>
        <v>0</v>
      </c>
      <c r="J40" s="9" t="s">
        <v>59</v>
      </c>
      <c r="K40" s="6">
        <f t="shared" si="1"/>
        <v>1</v>
      </c>
      <c r="L40" s="9" t="s">
        <v>59</v>
      </c>
      <c r="O40" s="6">
        <f t="shared" si="2"/>
        <v>1</v>
      </c>
    </row>
    <row r="41" spans="1:15" ht="12" customHeight="1" x14ac:dyDescent="0.25">
      <c r="A41" s="4">
        <v>6</v>
      </c>
      <c r="B41" s="4">
        <v>9</v>
      </c>
      <c r="C41" s="4">
        <v>0</v>
      </c>
      <c r="D41" s="5" t="s">
        <v>59</v>
      </c>
      <c r="E41" s="6" t="s">
        <v>73</v>
      </c>
      <c r="F41" s="7" t="str">
        <f ca="1">IFERROR(__xludf.DUMMYFUNCTION("split(H185,"","")"),"#VALUE!")</f>
        <v>#VALUE!</v>
      </c>
      <c r="G41" s="8"/>
      <c r="H41" s="8"/>
      <c r="I41" s="6">
        <f t="shared" ca="1" si="0"/>
        <v>0</v>
      </c>
      <c r="J41" s="9" t="s">
        <v>73</v>
      </c>
      <c r="K41" s="6">
        <f t="shared" si="1"/>
        <v>0</v>
      </c>
      <c r="L41" s="9" t="s">
        <v>113</v>
      </c>
      <c r="O41" s="6">
        <f t="shared" si="2"/>
        <v>0</v>
      </c>
    </row>
    <row r="42" spans="1:15" ht="12" customHeight="1" x14ac:dyDescent="0.25">
      <c r="A42" s="11">
        <v>13</v>
      </c>
      <c r="B42" s="11">
        <v>9</v>
      </c>
      <c r="C42" s="11">
        <v>0</v>
      </c>
      <c r="D42" s="12" t="s">
        <v>59</v>
      </c>
      <c r="E42" s="6" t="s">
        <v>25</v>
      </c>
      <c r="F42" s="7"/>
      <c r="G42" s="8"/>
      <c r="H42" s="8"/>
      <c r="I42" s="6">
        <f t="shared" si="0"/>
        <v>0</v>
      </c>
      <c r="J42" s="9" t="s">
        <v>36</v>
      </c>
      <c r="K42" s="6">
        <f t="shared" si="1"/>
        <v>0</v>
      </c>
      <c r="L42" s="9" t="s">
        <v>104</v>
      </c>
      <c r="O42" s="6">
        <f t="shared" si="2"/>
        <v>0</v>
      </c>
    </row>
    <row r="43" spans="1:15" ht="12" customHeight="1" x14ac:dyDescent="0.25">
      <c r="A43" s="11">
        <v>9</v>
      </c>
      <c r="B43" s="11">
        <v>6</v>
      </c>
      <c r="C43" s="11">
        <v>0</v>
      </c>
      <c r="D43" s="12" t="s">
        <v>59</v>
      </c>
      <c r="E43" s="6" t="s">
        <v>31</v>
      </c>
      <c r="F43" s="7" t="str">
        <f ca="1">IFERROR(__xludf.DUMMYFUNCTION("split(H191,"","")"),"#VALUE!")</f>
        <v>#VALUE!</v>
      </c>
      <c r="G43" s="8"/>
      <c r="H43" s="8"/>
      <c r="I43" s="6">
        <f t="shared" ca="1" si="0"/>
        <v>0</v>
      </c>
      <c r="J43" s="9" t="s">
        <v>31</v>
      </c>
      <c r="K43" s="6">
        <f t="shared" si="1"/>
        <v>0</v>
      </c>
      <c r="L43" s="9" t="s">
        <v>45</v>
      </c>
      <c r="O43" s="6">
        <f t="shared" si="2"/>
        <v>0</v>
      </c>
    </row>
    <row r="44" spans="1:15" ht="12" customHeight="1" x14ac:dyDescent="0.25">
      <c r="A44" s="11">
        <v>11</v>
      </c>
      <c r="B44" s="11">
        <v>4</v>
      </c>
      <c r="C44" s="11">
        <v>0</v>
      </c>
      <c r="D44" s="12" t="s">
        <v>59</v>
      </c>
      <c r="E44" s="6" t="s">
        <v>730</v>
      </c>
      <c r="F44" s="7" t="str">
        <f ca="1">IFERROR(__xludf.DUMMYFUNCTION("split(H193,"","")"),"#VALUE!")</f>
        <v>#VALUE!</v>
      </c>
      <c r="G44" s="8"/>
      <c r="H44" s="8"/>
      <c r="I44" s="6">
        <f t="shared" ca="1" si="0"/>
        <v>0</v>
      </c>
      <c r="J44" s="9" t="s">
        <v>31</v>
      </c>
      <c r="K44" s="6">
        <f t="shared" si="1"/>
        <v>0</v>
      </c>
      <c r="L44" s="9" t="s">
        <v>218</v>
      </c>
      <c r="O44" s="6">
        <f t="shared" si="2"/>
        <v>0</v>
      </c>
    </row>
    <row r="45" spans="1:15" ht="12" customHeight="1" x14ac:dyDescent="0.25">
      <c r="A45" s="4">
        <v>13</v>
      </c>
      <c r="B45" s="4">
        <v>9</v>
      </c>
      <c r="C45" s="4">
        <v>0</v>
      </c>
      <c r="D45" s="5" t="s">
        <v>59</v>
      </c>
      <c r="E45" s="6" t="s">
        <v>53</v>
      </c>
      <c r="F45" s="7" t="str">
        <f ca="1">IFERROR(__xludf.DUMMYFUNCTION("split(H195,"","")"),"#VALUE!")</f>
        <v>#VALUE!</v>
      </c>
      <c r="G45" s="8"/>
      <c r="H45" s="8"/>
      <c r="I45" s="6">
        <f t="shared" ca="1" si="0"/>
        <v>0</v>
      </c>
      <c r="J45" s="9" t="s">
        <v>53</v>
      </c>
      <c r="K45" s="6">
        <f t="shared" si="1"/>
        <v>0</v>
      </c>
      <c r="L45" s="9" t="s">
        <v>104</v>
      </c>
      <c r="O45" s="6">
        <f t="shared" si="2"/>
        <v>0</v>
      </c>
    </row>
    <row r="46" spans="1:15" ht="12" customHeight="1" x14ac:dyDescent="0.25">
      <c r="A46" s="11">
        <v>10</v>
      </c>
      <c r="B46" s="11">
        <v>9</v>
      </c>
      <c r="C46" s="11">
        <v>0</v>
      </c>
      <c r="D46" s="12" t="s">
        <v>59</v>
      </c>
      <c r="E46" s="6" t="s">
        <v>104</v>
      </c>
      <c r="F46" s="7" t="str">
        <f ca="1">IFERROR(__xludf.DUMMYFUNCTION("split(H196,"","")"),"#VALUE!")</f>
        <v>#VALUE!</v>
      </c>
      <c r="G46" s="8"/>
      <c r="H46" s="8"/>
      <c r="I46" s="6">
        <f t="shared" ca="1" si="0"/>
        <v>0</v>
      </c>
      <c r="J46" s="9" t="s">
        <v>73</v>
      </c>
      <c r="K46" s="6">
        <f t="shared" si="1"/>
        <v>0</v>
      </c>
      <c r="L46" s="9" t="s">
        <v>73</v>
      </c>
      <c r="O46" s="6">
        <f t="shared" si="2"/>
        <v>0</v>
      </c>
    </row>
    <row r="47" spans="1:15" ht="12" customHeight="1" x14ac:dyDescent="0.25">
      <c r="A47" s="11">
        <v>13</v>
      </c>
      <c r="B47" s="11">
        <v>9</v>
      </c>
      <c r="C47" s="11">
        <v>0</v>
      </c>
      <c r="D47" s="12" t="s">
        <v>59</v>
      </c>
      <c r="E47" s="6" t="s">
        <v>25</v>
      </c>
      <c r="F47" s="7"/>
      <c r="G47" s="8"/>
      <c r="H47" s="8"/>
      <c r="I47" s="6">
        <f t="shared" si="0"/>
        <v>0</v>
      </c>
      <c r="J47" s="9" t="s">
        <v>54</v>
      </c>
      <c r="K47" s="6">
        <f t="shared" si="1"/>
        <v>0</v>
      </c>
      <c r="L47" s="9" t="s">
        <v>54</v>
      </c>
      <c r="O47" s="6">
        <f t="shared" si="2"/>
        <v>0</v>
      </c>
    </row>
    <row r="48" spans="1:15" ht="12" customHeight="1" x14ac:dyDescent="0.25">
      <c r="A48" s="4">
        <v>7</v>
      </c>
      <c r="B48" s="4">
        <v>9</v>
      </c>
      <c r="C48" s="4">
        <v>0</v>
      </c>
      <c r="D48" s="5" t="s">
        <v>59</v>
      </c>
      <c r="E48" s="6" t="s">
        <v>747</v>
      </c>
      <c r="F48" s="7" t="str">
        <f ca="1">IFERROR(__xludf.DUMMYFUNCTION("split(H198,"","")"),"#VALUE!")</f>
        <v>#VALUE!</v>
      </c>
      <c r="G48" s="8"/>
      <c r="H48" s="8"/>
      <c r="I48" s="6">
        <f t="shared" ca="1" si="0"/>
        <v>0</v>
      </c>
      <c r="J48" s="9" t="s">
        <v>59</v>
      </c>
      <c r="K48" s="6">
        <f t="shared" si="1"/>
        <v>1</v>
      </c>
      <c r="L48" s="9" t="s">
        <v>54</v>
      </c>
      <c r="O48" s="6">
        <f t="shared" si="2"/>
        <v>0</v>
      </c>
    </row>
    <row r="49" spans="1:15" ht="12" customHeight="1" x14ac:dyDescent="0.25">
      <c r="A49" s="20">
        <v>4</v>
      </c>
      <c r="B49" s="20">
        <v>10</v>
      </c>
      <c r="C49" s="20">
        <v>0</v>
      </c>
      <c r="D49" s="21" t="s">
        <v>59</v>
      </c>
      <c r="E49" s="6" t="s">
        <v>54</v>
      </c>
      <c r="F49" s="7" t="str">
        <f ca="1">IFERROR(__xludf.DUMMYFUNCTION("split(H199,"","")"),"#VALUE!")</f>
        <v>#VALUE!</v>
      </c>
      <c r="G49" s="8"/>
      <c r="H49" s="8"/>
      <c r="I49" s="6">
        <f t="shared" ca="1" si="0"/>
        <v>0</v>
      </c>
      <c r="J49" s="9" t="s">
        <v>36</v>
      </c>
      <c r="K49" s="6">
        <f t="shared" si="1"/>
        <v>0</v>
      </c>
      <c r="L49" s="9" t="s">
        <v>32</v>
      </c>
      <c r="O49" s="6">
        <f t="shared" si="2"/>
        <v>0</v>
      </c>
    </row>
    <row r="50" spans="1:15" ht="12" customHeight="1" x14ac:dyDescent="0.25">
      <c r="A50" s="16">
        <v>15</v>
      </c>
      <c r="B50" s="16">
        <v>9</v>
      </c>
      <c r="C50" s="16">
        <v>0</v>
      </c>
      <c r="D50" s="17" t="s">
        <v>59</v>
      </c>
      <c r="E50" s="6" t="s">
        <v>25</v>
      </c>
      <c r="F50" s="7" t="str">
        <f ca="1">IFERROR(__xludf.DUMMYFUNCTION("split(H204,"","")"),"#VALUE!")</f>
        <v>#VALUE!</v>
      </c>
      <c r="G50" s="8"/>
      <c r="H50" s="8"/>
      <c r="I50" s="6">
        <f t="shared" ca="1" si="0"/>
        <v>0</v>
      </c>
      <c r="J50" s="9" t="s">
        <v>31</v>
      </c>
      <c r="K50" s="6">
        <f t="shared" si="1"/>
        <v>0</v>
      </c>
      <c r="L50" s="9" t="s">
        <v>31</v>
      </c>
      <c r="O50" s="6">
        <f t="shared" si="2"/>
        <v>0</v>
      </c>
    </row>
    <row r="51" spans="1:15" ht="12" customHeight="1" x14ac:dyDescent="0.25">
      <c r="A51" s="16">
        <v>11</v>
      </c>
      <c r="B51" s="16">
        <v>4</v>
      </c>
      <c r="C51" s="16">
        <v>0</v>
      </c>
      <c r="D51" s="17" t="s">
        <v>59</v>
      </c>
      <c r="E51" s="6" t="s">
        <v>25</v>
      </c>
      <c r="F51" s="7"/>
      <c r="G51" s="8"/>
      <c r="H51" s="8"/>
      <c r="I51" s="6">
        <f t="shared" si="0"/>
        <v>0</v>
      </c>
      <c r="J51" s="9" t="s">
        <v>104</v>
      </c>
      <c r="K51" s="6">
        <f t="shared" si="1"/>
        <v>0</v>
      </c>
      <c r="L51" s="9" t="s">
        <v>104</v>
      </c>
      <c r="O51" s="6">
        <f t="shared" si="2"/>
        <v>0</v>
      </c>
    </row>
    <row r="52" spans="1:15" ht="12" customHeight="1" x14ac:dyDescent="0.25">
      <c r="A52" s="20">
        <v>12</v>
      </c>
      <c r="B52" s="20">
        <v>9</v>
      </c>
      <c r="C52" s="20">
        <v>0</v>
      </c>
      <c r="D52" s="21" t="s">
        <v>59</v>
      </c>
      <c r="E52" s="6" t="s">
        <v>25</v>
      </c>
      <c r="F52" s="7"/>
      <c r="G52" s="8"/>
      <c r="H52" s="8"/>
      <c r="I52" s="6">
        <f t="shared" si="0"/>
        <v>0</v>
      </c>
      <c r="J52" s="9" t="s">
        <v>36</v>
      </c>
      <c r="K52" s="6">
        <f t="shared" si="1"/>
        <v>0</v>
      </c>
      <c r="L52" s="9" t="s">
        <v>159</v>
      </c>
      <c r="O52" s="6">
        <f t="shared" si="2"/>
        <v>0</v>
      </c>
    </row>
    <row r="53" spans="1:15" ht="12" customHeight="1" x14ac:dyDescent="0.25">
      <c r="A53" s="20">
        <v>6</v>
      </c>
      <c r="B53" s="20">
        <v>9</v>
      </c>
      <c r="C53" s="20">
        <v>0</v>
      </c>
      <c r="D53" s="21" t="s">
        <v>59</v>
      </c>
      <c r="E53" s="6" t="s">
        <v>54</v>
      </c>
      <c r="F53" s="7" t="str">
        <f ca="1">IFERROR(__xludf.DUMMYFUNCTION("split(H209,"","")"),"#VALUE!")</f>
        <v>#VALUE!</v>
      </c>
      <c r="G53" s="8"/>
      <c r="H53" s="8"/>
      <c r="I53" s="6">
        <f t="shared" ca="1" si="0"/>
        <v>0</v>
      </c>
      <c r="J53" s="9" t="s">
        <v>36</v>
      </c>
      <c r="K53" s="6">
        <f t="shared" si="1"/>
        <v>0</v>
      </c>
      <c r="L53" s="9" t="s">
        <v>73</v>
      </c>
      <c r="O53" s="6">
        <f t="shared" si="2"/>
        <v>0</v>
      </c>
    </row>
    <row r="54" spans="1:15" ht="12" customHeight="1" x14ac:dyDescent="0.25">
      <c r="A54" s="16">
        <v>11</v>
      </c>
      <c r="B54" s="16">
        <v>9</v>
      </c>
      <c r="C54" s="16">
        <v>0</v>
      </c>
      <c r="D54" s="17" t="s">
        <v>59</v>
      </c>
      <c r="E54" s="6" t="s">
        <v>25</v>
      </c>
      <c r="F54" s="7"/>
      <c r="G54" s="8"/>
      <c r="H54" s="8"/>
      <c r="I54" s="6">
        <f t="shared" si="0"/>
        <v>0</v>
      </c>
      <c r="J54" s="9" t="s">
        <v>31</v>
      </c>
      <c r="K54" s="6">
        <f t="shared" si="1"/>
        <v>0</v>
      </c>
      <c r="L54" s="9" t="s">
        <v>31</v>
      </c>
      <c r="O54" s="6">
        <f t="shared" si="2"/>
        <v>0</v>
      </c>
    </row>
    <row r="55" spans="1:15" ht="12" customHeight="1" x14ac:dyDescent="0.25">
      <c r="A55" s="16">
        <v>8</v>
      </c>
      <c r="B55" s="16">
        <v>4</v>
      </c>
      <c r="C55" s="16">
        <v>0</v>
      </c>
      <c r="D55" s="17" t="s">
        <v>59</v>
      </c>
      <c r="E55" s="6" t="s">
        <v>53</v>
      </c>
      <c r="F55" s="7" t="str">
        <f ca="1">IFERROR(__xludf.DUMMYFUNCTION("split(H213,"","")"),"#VALUE!")</f>
        <v>#VALUE!</v>
      </c>
      <c r="G55" s="8"/>
      <c r="H55" s="8"/>
      <c r="I55" s="6">
        <f t="shared" ca="1" si="0"/>
        <v>0</v>
      </c>
      <c r="J55" s="9" t="s">
        <v>53</v>
      </c>
      <c r="K55" s="6">
        <f t="shared" si="1"/>
        <v>0</v>
      </c>
      <c r="L55" s="9" t="s">
        <v>75</v>
      </c>
      <c r="O55" s="6">
        <f t="shared" si="2"/>
        <v>0</v>
      </c>
    </row>
    <row r="56" spans="1:15" ht="12" customHeight="1" x14ac:dyDescent="0.25">
      <c r="A56" s="20">
        <v>8</v>
      </c>
      <c r="B56" s="20">
        <v>4</v>
      </c>
      <c r="C56" s="20">
        <v>0</v>
      </c>
      <c r="D56" s="21" t="s">
        <v>59</v>
      </c>
      <c r="E56" s="6" t="s">
        <v>26</v>
      </c>
      <c r="F56" s="7" t="str">
        <f ca="1">IFERROR(__xludf.DUMMYFUNCTION("split(H214,"","")"),"#VALUE!")</f>
        <v>#VALUE!</v>
      </c>
      <c r="G56" s="8"/>
      <c r="H56" s="8"/>
      <c r="I56" s="6">
        <f t="shared" ca="1" si="0"/>
        <v>0</v>
      </c>
      <c r="J56" s="9" t="s">
        <v>26</v>
      </c>
      <c r="K56" s="6">
        <f t="shared" si="1"/>
        <v>0</v>
      </c>
      <c r="L56" s="9" t="s">
        <v>26</v>
      </c>
      <c r="O56" s="6">
        <f t="shared" si="2"/>
        <v>0</v>
      </c>
    </row>
    <row r="57" spans="1:15" ht="12" customHeight="1" x14ac:dyDescent="0.25">
      <c r="A57" s="16">
        <v>14</v>
      </c>
      <c r="B57" s="16">
        <v>9</v>
      </c>
      <c r="C57" s="16">
        <v>0</v>
      </c>
      <c r="D57" s="17" t="s">
        <v>59</v>
      </c>
      <c r="E57" s="6" t="s">
        <v>31</v>
      </c>
      <c r="F57" s="7" t="str">
        <f ca="1">IFERROR(__xludf.DUMMYFUNCTION("split(H217,"","")"),"#VALUE!")</f>
        <v>#VALUE!</v>
      </c>
      <c r="G57" s="8"/>
      <c r="H57" s="8"/>
      <c r="I57" s="6">
        <f t="shared" ca="1" si="0"/>
        <v>0</v>
      </c>
      <c r="J57" s="9" t="s">
        <v>31</v>
      </c>
      <c r="K57" s="6">
        <f t="shared" si="1"/>
        <v>0</v>
      </c>
      <c r="L57" s="9" t="s">
        <v>54</v>
      </c>
      <c r="O57" s="6">
        <f t="shared" si="2"/>
        <v>0</v>
      </c>
    </row>
    <row r="58" spans="1:15" ht="12" customHeight="1" x14ac:dyDescent="0.25">
      <c r="A58" s="20">
        <v>14</v>
      </c>
      <c r="B58" s="20">
        <v>9</v>
      </c>
      <c r="C58" s="20">
        <v>0</v>
      </c>
      <c r="D58" s="21" t="s">
        <v>59</v>
      </c>
      <c r="E58" s="6" t="s">
        <v>159</v>
      </c>
      <c r="F58" s="7" t="str">
        <f ca="1">IFERROR(__xludf.DUMMYFUNCTION("split(H219,"","")"),"#VALUE!")</f>
        <v>#VALUE!</v>
      </c>
      <c r="G58" s="8"/>
      <c r="H58" s="8"/>
      <c r="I58" s="6">
        <f t="shared" ca="1" si="0"/>
        <v>0</v>
      </c>
      <c r="J58" s="9" t="s">
        <v>74</v>
      </c>
      <c r="K58" s="6">
        <f t="shared" si="1"/>
        <v>0</v>
      </c>
      <c r="L58" s="9" t="s">
        <v>159</v>
      </c>
      <c r="O58" s="6">
        <f t="shared" si="2"/>
        <v>0</v>
      </c>
    </row>
    <row r="59" spans="1:15" ht="12" customHeight="1" x14ac:dyDescent="0.25">
      <c r="A59" s="16">
        <v>10</v>
      </c>
      <c r="B59" s="16">
        <v>9</v>
      </c>
      <c r="C59" s="16">
        <v>0</v>
      </c>
      <c r="D59" s="17" t="s">
        <v>59</v>
      </c>
      <c r="E59" s="6" t="s">
        <v>104</v>
      </c>
      <c r="F59" s="7" t="str">
        <f ca="1">IFERROR(__xludf.DUMMYFUNCTION("split(H221,"","")"),"#VALUE!")</f>
        <v>#VALUE!</v>
      </c>
      <c r="G59" s="8"/>
      <c r="H59" s="8"/>
      <c r="I59" s="6">
        <f t="shared" ca="1" si="0"/>
        <v>0</v>
      </c>
      <c r="J59" s="9" t="s">
        <v>75</v>
      </c>
      <c r="K59" s="6">
        <f t="shared" si="1"/>
        <v>0</v>
      </c>
      <c r="L59" s="9" t="s">
        <v>75</v>
      </c>
      <c r="O59" s="6">
        <f t="shared" si="2"/>
        <v>0</v>
      </c>
    </row>
    <row r="60" spans="1:15" ht="12" customHeight="1" x14ac:dyDescent="0.25">
      <c r="A60" s="16">
        <v>14</v>
      </c>
      <c r="B60" s="16">
        <v>9</v>
      </c>
      <c r="C60" s="16">
        <v>0</v>
      </c>
      <c r="D60" s="17" t="s">
        <v>59</v>
      </c>
      <c r="E60" s="6" t="s">
        <v>25</v>
      </c>
      <c r="F60" s="7"/>
      <c r="G60" s="8"/>
      <c r="H60" s="8"/>
      <c r="I60" s="6">
        <f t="shared" si="0"/>
        <v>0</v>
      </c>
      <c r="J60" s="9" t="s">
        <v>75</v>
      </c>
      <c r="K60" s="6">
        <f t="shared" si="1"/>
        <v>0</v>
      </c>
      <c r="L60" s="9" t="s">
        <v>159</v>
      </c>
      <c r="O60" s="6">
        <f t="shared" si="2"/>
        <v>0</v>
      </c>
    </row>
    <row r="61" spans="1:15" ht="12" customHeight="1" x14ac:dyDescent="0.25">
      <c r="A61" s="16">
        <v>9</v>
      </c>
      <c r="B61" s="16">
        <v>5</v>
      </c>
      <c r="C61" s="16">
        <v>0</v>
      </c>
      <c r="D61" s="17" t="s">
        <v>59</v>
      </c>
      <c r="E61" s="6" t="s">
        <v>75</v>
      </c>
      <c r="F61" s="7" t="str">
        <f ca="1">IFERROR(__xludf.DUMMYFUNCTION("split(H223,"","")"),"#VALUE!")</f>
        <v>#VALUE!</v>
      </c>
      <c r="G61" s="8"/>
      <c r="H61" s="8"/>
      <c r="I61" s="6">
        <f t="shared" ca="1" si="0"/>
        <v>0</v>
      </c>
      <c r="J61" s="9" t="s">
        <v>75</v>
      </c>
      <c r="K61" s="6">
        <f t="shared" si="1"/>
        <v>0</v>
      </c>
      <c r="L61" s="9" t="s">
        <v>54</v>
      </c>
      <c r="O61" s="6">
        <f t="shared" si="2"/>
        <v>0</v>
      </c>
    </row>
    <row r="62" spans="1:15" ht="12" customHeight="1" x14ac:dyDescent="0.25">
      <c r="A62" s="20">
        <v>15</v>
      </c>
      <c r="B62" s="20">
        <v>9</v>
      </c>
      <c r="C62" s="20">
        <v>0</v>
      </c>
      <c r="D62" s="21" t="s">
        <v>59</v>
      </c>
      <c r="E62" s="6" t="s">
        <v>26</v>
      </c>
      <c r="F62" s="7" t="str">
        <f ca="1">IFERROR(__xludf.DUMMYFUNCTION("split(H226,"","")"),"#VALUE!")</f>
        <v>#VALUE!</v>
      </c>
      <c r="G62" s="8"/>
      <c r="H62" s="8"/>
      <c r="I62" s="6">
        <f t="shared" ca="1" si="0"/>
        <v>0</v>
      </c>
      <c r="J62" s="9" t="s">
        <v>36</v>
      </c>
      <c r="K62" s="6">
        <f t="shared" si="1"/>
        <v>0</v>
      </c>
      <c r="L62" s="9" t="s">
        <v>26</v>
      </c>
      <c r="O62" s="6">
        <f t="shared" si="2"/>
        <v>0</v>
      </c>
    </row>
    <row r="63" spans="1:15" ht="12" customHeight="1" x14ac:dyDescent="0.25">
      <c r="A63" s="16">
        <v>8</v>
      </c>
      <c r="B63" s="16">
        <v>6</v>
      </c>
      <c r="C63" s="16">
        <v>0</v>
      </c>
      <c r="D63" s="17" t="s">
        <v>59</v>
      </c>
      <c r="E63" s="6" t="s">
        <v>73</v>
      </c>
      <c r="F63" s="7" t="str">
        <f ca="1">IFERROR(__xludf.DUMMYFUNCTION("split(H228,"","")"),"#VALUE!")</f>
        <v>#VALUE!</v>
      </c>
      <c r="G63" s="8"/>
      <c r="H63" s="8"/>
      <c r="I63" s="6">
        <f t="shared" ca="1" si="0"/>
        <v>0</v>
      </c>
      <c r="J63" s="9" t="s">
        <v>74</v>
      </c>
      <c r="K63" s="6">
        <f t="shared" si="1"/>
        <v>0</v>
      </c>
      <c r="L63" s="9" t="s">
        <v>31</v>
      </c>
      <c r="O63" s="6">
        <f t="shared" si="2"/>
        <v>0</v>
      </c>
    </row>
    <row r="64" spans="1:15" ht="12" customHeight="1" x14ac:dyDescent="0.25">
      <c r="A64" s="20">
        <v>14</v>
      </c>
      <c r="B64" s="20">
        <v>8</v>
      </c>
      <c r="C64" s="20">
        <v>0</v>
      </c>
      <c r="D64" s="21" t="s">
        <v>59</v>
      </c>
      <c r="E64" s="6" t="s">
        <v>25</v>
      </c>
      <c r="F64" s="7" t="str">
        <f ca="1">IFERROR(__xludf.DUMMYFUNCTION("split(H230,"","")"),"#VALUE!")</f>
        <v>#VALUE!</v>
      </c>
      <c r="G64" s="8"/>
      <c r="H64" s="8"/>
      <c r="I64" s="6">
        <f t="shared" ca="1" si="0"/>
        <v>0</v>
      </c>
      <c r="J64" s="9" t="s">
        <v>53</v>
      </c>
      <c r="K64" s="6">
        <f t="shared" si="1"/>
        <v>0</v>
      </c>
      <c r="L64" s="9" t="s">
        <v>159</v>
      </c>
      <c r="O64" s="6">
        <f t="shared" si="2"/>
        <v>0</v>
      </c>
    </row>
    <row r="65" spans="1:15" ht="12" customHeight="1" x14ac:dyDescent="0.25">
      <c r="A65" s="16">
        <v>3</v>
      </c>
      <c r="B65" s="16">
        <v>9</v>
      </c>
      <c r="C65" s="16">
        <v>0</v>
      </c>
      <c r="D65" s="22" t="s">
        <v>888</v>
      </c>
      <c r="E65" s="6" t="s">
        <v>32</v>
      </c>
      <c r="F65" s="7" t="str">
        <f ca="1">IFERROR(__xludf.DUMMYFUNCTION("split(H231,"","")"),"#VALUE!")</f>
        <v>#VALUE!</v>
      </c>
      <c r="G65" s="8"/>
      <c r="H65" s="8"/>
      <c r="I65" s="6">
        <f t="shared" ca="1" si="0"/>
        <v>0</v>
      </c>
      <c r="J65" s="9" t="s">
        <v>32</v>
      </c>
      <c r="K65" s="6">
        <f t="shared" si="1"/>
        <v>0</v>
      </c>
      <c r="L65" s="9" t="s">
        <v>32</v>
      </c>
      <c r="O65" s="6">
        <f t="shared" si="2"/>
        <v>0</v>
      </c>
    </row>
    <row r="66" spans="1:15" ht="12" customHeight="1" x14ac:dyDescent="0.25">
      <c r="A66" s="20">
        <v>3</v>
      </c>
      <c r="B66" s="20">
        <v>9</v>
      </c>
      <c r="C66" s="20">
        <v>0</v>
      </c>
      <c r="D66" s="22" t="s">
        <v>888</v>
      </c>
      <c r="E66" s="6" t="s">
        <v>31</v>
      </c>
      <c r="F66" s="7" t="str">
        <f ca="1">IFERROR(__xludf.DUMMYFUNCTION("split(H234,"","")"),"#VALUE!")</f>
        <v>#VALUE!</v>
      </c>
      <c r="G66" s="8"/>
      <c r="H66" s="8"/>
      <c r="I66" s="6">
        <f t="shared" ca="1" si="0"/>
        <v>0</v>
      </c>
      <c r="J66" s="9" t="s">
        <v>31</v>
      </c>
      <c r="K66" s="6">
        <f t="shared" si="1"/>
        <v>0</v>
      </c>
      <c r="L66" s="9" t="s">
        <v>32</v>
      </c>
      <c r="O66" s="6">
        <f t="shared" si="2"/>
        <v>0</v>
      </c>
    </row>
    <row r="67" spans="1:15" ht="12" customHeight="1" x14ac:dyDescent="0.25">
      <c r="A67" s="16">
        <v>3</v>
      </c>
      <c r="B67" s="16">
        <v>9</v>
      </c>
      <c r="C67" s="16">
        <v>0</v>
      </c>
      <c r="D67" s="22" t="s">
        <v>888</v>
      </c>
      <c r="E67" s="6" t="s">
        <v>31</v>
      </c>
      <c r="F67" s="7" t="str">
        <f ca="1">IFERROR(__xludf.DUMMYFUNCTION("split(H235,"","")"),"#VALUE!")</f>
        <v>#VALUE!</v>
      </c>
      <c r="G67" s="8"/>
      <c r="H67" s="8"/>
      <c r="I67" s="6">
        <f t="shared" ca="1" si="0"/>
        <v>0</v>
      </c>
      <c r="J67" s="9" t="s">
        <v>53</v>
      </c>
      <c r="K67" s="6">
        <f t="shared" si="1"/>
        <v>0</v>
      </c>
      <c r="L67" s="9" t="s">
        <v>75</v>
      </c>
      <c r="O67" s="6">
        <f t="shared" si="2"/>
        <v>0</v>
      </c>
    </row>
    <row r="68" spans="1:15" ht="12" customHeight="1" x14ac:dyDescent="0.25">
      <c r="A68" s="20">
        <v>3</v>
      </c>
      <c r="B68" s="20">
        <v>9</v>
      </c>
      <c r="C68" s="20">
        <v>0</v>
      </c>
      <c r="D68" s="22" t="s">
        <v>888</v>
      </c>
      <c r="E68" s="6" t="s">
        <v>31</v>
      </c>
      <c r="F68" s="7" t="str">
        <f ca="1">IFERROR(__xludf.DUMMYFUNCTION("split(H236,"","")"),"#VALUE!")</f>
        <v>#VALUE!</v>
      </c>
      <c r="G68" s="8"/>
      <c r="H68" s="8"/>
      <c r="I68" s="6">
        <f t="shared" ca="1" si="0"/>
        <v>0</v>
      </c>
      <c r="J68" s="9" t="s">
        <v>31</v>
      </c>
      <c r="K68" s="6">
        <f t="shared" si="1"/>
        <v>0</v>
      </c>
      <c r="L68" s="9" t="s">
        <v>64</v>
      </c>
      <c r="O68" s="6">
        <f t="shared" si="2"/>
        <v>0</v>
      </c>
    </row>
    <row r="69" spans="1:15" ht="12" customHeight="1" x14ac:dyDescent="0.25">
      <c r="A69" s="16">
        <v>3</v>
      </c>
      <c r="B69" s="16">
        <v>9</v>
      </c>
      <c r="C69" s="16">
        <v>0</v>
      </c>
      <c r="D69" s="22" t="s">
        <v>888</v>
      </c>
      <c r="E69" s="6" t="s">
        <v>54</v>
      </c>
      <c r="F69" s="7" t="str">
        <f ca="1">IFERROR(__xludf.DUMMYFUNCTION("split(H237,"","")"),"#VALUE!")</f>
        <v>#VALUE!</v>
      </c>
      <c r="G69" s="8"/>
      <c r="H69" s="8"/>
      <c r="I69" s="6">
        <f t="shared" ca="1" si="0"/>
        <v>0</v>
      </c>
      <c r="J69" s="9" t="s">
        <v>74</v>
      </c>
      <c r="K69" s="6">
        <f t="shared" si="1"/>
        <v>0</v>
      </c>
      <c r="L69" s="9" t="s">
        <v>26</v>
      </c>
      <c r="O69" s="6">
        <f t="shared" si="2"/>
        <v>0</v>
      </c>
    </row>
    <row r="70" spans="1:15" ht="12" customHeight="1" x14ac:dyDescent="0.25">
      <c r="A70" s="16">
        <v>6</v>
      </c>
      <c r="B70" s="16">
        <v>0</v>
      </c>
      <c r="C70" s="16">
        <v>10</v>
      </c>
      <c r="D70" s="17" t="s">
        <v>59</v>
      </c>
      <c r="E70" s="6" t="s">
        <v>499</v>
      </c>
      <c r="F70" s="7" t="str">
        <f ca="1">IFERROR(__xludf.DUMMYFUNCTION("split(H128,"","")"),"#VALUE!")</f>
        <v>#VALUE!</v>
      </c>
      <c r="G70" s="8"/>
      <c r="H70" s="8"/>
      <c r="I70" s="6">
        <f t="shared" ca="1" si="0"/>
        <v>0</v>
      </c>
      <c r="J70" s="9" t="s">
        <v>113</v>
      </c>
      <c r="K70" s="6">
        <f t="shared" si="1"/>
        <v>0</v>
      </c>
      <c r="L70" s="9" t="s">
        <v>113</v>
      </c>
      <c r="O70" s="6">
        <f t="shared" si="2"/>
        <v>0</v>
      </c>
    </row>
    <row r="71" spans="1:15" ht="12" customHeight="1" x14ac:dyDescent="0.25">
      <c r="A71" s="20">
        <v>2</v>
      </c>
      <c r="B71" s="20">
        <v>0</v>
      </c>
      <c r="C71" s="16">
        <v>10</v>
      </c>
      <c r="D71" s="17" t="s">
        <v>59</v>
      </c>
      <c r="E71" s="6" t="s">
        <v>688</v>
      </c>
      <c r="F71" s="7" t="str">
        <f ca="1">IFERROR(__xludf.DUMMYFUNCTION("split(H181,"","")"),"#VALUE!")</f>
        <v>#VALUE!</v>
      </c>
      <c r="G71" s="8"/>
      <c r="H71" s="8"/>
      <c r="I71" s="6">
        <f t="shared" ca="1" si="0"/>
        <v>0</v>
      </c>
      <c r="J71" s="9" t="s">
        <v>74</v>
      </c>
      <c r="K71" s="6">
        <f t="shared" si="1"/>
        <v>0</v>
      </c>
      <c r="L71" s="9" t="s">
        <v>74</v>
      </c>
      <c r="O71" s="6">
        <f t="shared" si="2"/>
        <v>0</v>
      </c>
    </row>
    <row r="72" spans="1:15" ht="12" customHeight="1" x14ac:dyDescent="0.25">
      <c r="A72" s="16">
        <v>2</v>
      </c>
      <c r="B72" s="16">
        <v>0</v>
      </c>
      <c r="C72" s="20">
        <v>10</v>
      </c>
      <c r="D72" s="21" t="s">
        <v>59</v>
      </c>
      <c r="E72" s="6" t="s">
        <v>31</v>
      </c>
      <c r="F72" s="7" t="str">
        <f ca="1">IFERROR(__xludf.DUMMYFUNCTION("split(H201,"","")"),"#VALUE!")</f>
        <v>#VALUE!</v>
      </c>
      <c r="G72" s="8"/>
      <c r="H72" s="8"/>
      <c r="I72" s="6">
        <f t="shared" ca="1" si="0"/>
        <v>0</v>
      </c>
      <c r="J72" s="9" t="s">
        <v>74</v>
      </c>
      <c r="K72" s="6">
        <f t="shared" si="1"/>
        <v>0</v>
      </c>
      <c r="L72" s="9" t="s">
        <v>74</v>
      </c>
      <c r="O72" s="6">
        <f t="shared" si="2"/>
        <v>0</v>
      </c>
    </row>
    <row r="73" spans="1:15" ht="12" customHeight="1" x14ac:dyDescent="0.25">
      <c r="A73" s="20">
        <v>2</v>
      </c>
      <c r="B73" s="20">
        <v>0</v>
      </c>
      <c r="C73" s="16">
        <v>10</v>
      </c>
      <c r="D73" s="17" t="s">
        <v>59</v>
      </c>
      <c r="E73" s="6" t="s">
        <v>59</v>
      </c>
      <c r="F73" s="7" t="str">
        <f ca="1">IFERROR(__xludf.DUMMYFUNCTION("split(H227,"","")"),"#VALUE!")</f>
        <v>#VALUE!</v>
      </c>
      <c r="G73" s="8"/>
      <c r="H73" s="8"/>
      <c r="I73" s="6">
        <f t="shared" ca="1" si="0"/>
        <v>0</v>
      </c>
      <c r="J73" s="9" t="s">
        <v>59</v>
      </c>
      <c r="K73" s="6">
        <f t="shared" si="1"/>
        <v>1</v>
      </c>
      <c r="L73" s="9" t="s">
        <v>59</v>
      </c>
      <c r="O73" s="6">
        <f t="shared" si="2"/>
        <v>1</v>
      </c>
    </row>
    <row r="74" spans="1:15" ht="12" customHeight="1" x14ac:dyDescent="0.25">
      <c r="A74" s="20">
        <v>2</v>
      </c>
      <c r="B74" s="20">
        <v>0</v>
      </c>
      <c r="C74" s="20">
        <v>10</v>
      </c>
      <c r="D74" s="21" t="s">
        <v>59</v>
      </c>
      <c r="E74" s="6" t="s">
        <v>31</v>
      </c>
      <c r="F74" s="7" t="str">
        <f ca="1">IFERROR(__xludf.DUMMYFUNCTION("split(H229,"","")"),"#VALUE!")</f>
        <v>#VALUE!</v>
      </c>
      <c r="G74" s="8"/>
      <c r="H74" s="8"/>
      <c r="I74" s="6">
        <f t="shared" ca="1" si="0"/>
        <v>0</v>
      </c>
      <c r="J74" s="9" t="s">
        <v>59</v>
      </c>
      <c r="K74" s="6">
        <f t="shared" si="1"/>
        <v>1</v>
      </c>
      <c r="L74" s="9" t="s">
        <v>74</v>
      </c>
      <c r="O74" s="6">
        <f t="shared" si="2"/>
        <v>0</v>
      </c>
    </row>
    <row r="75" spans="1:15" ht="12" customHeight="1" x14ac:dyDescent="0.25">
      <c r="A75" s="20">
        <v>13</v>
      </c>
      <c r="B75" s="20">
        <v>0</v>
      </c>
      <c r="C75" s="20">
        <v>11</v>
      </c>
      <c r="D75" s="21" t="s">
        <v>59</v>
      </c>
      <c r="E75" s="6" t="s">
        <v>104</v>
      </c>
      <c r="F75" s="7" t="str">
        <f ca="1">IFERROR(__xludf.DUMMYFUNCTION("split(H126,"","")"),"#VALUE!")</f>
        <v>#VALUE!</v>
      </c>
      <c r="G75" s="8"/>
      <c r="H75" s="8"/>
      <c r="I75" s="6">
        <f t="shared" ca="1" si="0"/>
        <v>0</v>
      </c>
      <c r="J75" s="9" t="s">
        <v>104</v>
      </c>
      <c r="K75" s="6">
        <f t="shared" si="1"/>
        <v>0</v>
      </c>
      <c r="L75" s="9" t="s">
        <v>104</v>
      </c>
      <c r="O75" s="6">
        <f t="shared" si="2"/>
        <v>0</v>
      </c>
    </row>
    <row r="76" spans="1:15" ht="12" customHeight="1" x14ac:dyDescent="0.25">
      <c r="A76" s="20">
        <v>11</v>
      </c>
      <c r="B76" s="20">
        <v>0</v>
      </c>
      <c r="C76" s="20">
        <v>11</v>
      </c>
      <c r="D76" s="21" t="s">
        <v>59</v>
      </c>
      <c r="E76" s="6" t="s">
        <v>25</v>
      </c>
      <c r="F76" s="7"/>
      <c r="G76" s="8"/>
      <c r="H76" s="8"/>
      <c r="I76" s="6">
        <f t="shared" si="0"/>
        <v>0</v>
      </c>
      <c r="J76" s="9" t="s">
        <v>75</v>
      </c>
      <c r="K76" s="6">
        <f t="shared" si="1"/>
        <v>0</v>
      </c>
      <c r="L76" s="9" t="s">
        <v>75</v>
      </c>
      <c r="O76" s="6">
        <f t="shared" si="2"/>
        <v>0</v>
      </c>
    </row>
    <row r="77" spans="1:15" ht="12" customHeight="1" x14ac:dyDescent="0.25">
      <c r="A77" s="16">
        <v>4</v>
      </c>
      <c r="B77" s="16">
        <v>0</v>
      </c>
      <c r="C77" s="16">
        <v>11</v>
      </c>
      <c r="D77" s="17" t="s">
        <v>59</v>
      </c>
      <c r="E77" s="6" t="s">
        <v>32</v>
      </c>
      <c r="F77" s="7" t="str">
        <f ca="1">IFERROR(__xludf.DUMMYFUNCTION("split(H134,"","")"),"#VALUE!")</f>
        <v>#VALUE!</v>
      </c>
      <c r="G77" s="8"/>
      <c r="H77" s="8"/>
      <c r="I77" s="6">
        <f t="shared" ca="1" si="0"/>
        <v>0</v>
      </c>
      <c r="J77" s="9" t="s">
        <v>32</v>
      </c>
      <c r="K77" s="6">
        <f t="shared" si="1"/>
        <v>0</v>
      </c>
      <c r="L77" s="9" t="s">
        <v>32</v>
      </c>
      <c r="O77" s="6">
        <f t="shared" si="2"/>
        <v>0</v>
      </c>
    </row>
    <row r="78" spans="1:15" ht="12" customHeight="1" x14ac:dyDescent="0.25">
      <c r="A78" s="20">
        <v>6</v>
      </c>
      <c r="B78" s="20">
        <v>0</v>
      </c>
      <c r="C78" s="20">
        <v>11</v>
      </c>
      <c r="D78" s="21" t="s">
        <v>59</v>
      </c>
      <c r="E78" s="6" t="s">
        <v>25</v>
      </c>
      <c r="F78" s="7" t="str">
        <f ca="1">IFERROR(__xludf.DUMMYFUNCTION("split(H137,"","")"),"#VALUE!")</f>
        <v>#VALUE!</v>
      </c>
      <c r="G78" s="8"/>
      <c r="H78" s="8"/>
      <c r="I78" s="6">
        <f t="shared" ca="1" si="0"/>
        <v>0</v>
      </c>
      <c r="J78" s="9" t="s">
        <v>113</v>
      </c>
      <c r="K78" s="6">
        <f t="shared" si="1"/>
        <v>0</v>
      </c>
      <c r="L78" s="9" t="s">
        <v>113</v>
      </c>
      <c r="O78" s="6">
        <f t="shared" si="2"/>
        <v>0</v>
      </c>
    </row>
    <row r="79" spans="1:15" ht="12" customHeight="1" x14ac:dyDescent="0.25">
      <c r="A79" s="16">
        <v>6</v>
      </c>
      <c r="B79" s="16">
        <v>0</v>
      </c>
      <c r="C79" s="16">
        <v>11</v>
      </c>
      <c r="D79" s="17" t="s">
        <v>59</v>
      </c>
      <c r="E79" s="6" t="s">
        <v>113</v>
      </c>
      <c r="F79" s="7" t="str">
        <f ca="1">IFERROR(__xludf.DUMMYFUNCTION("split(H143,"","")"),"#VALUE!")</f>
        <v>#VALUE!</v>
      </c>
      <c r="G79" s="8"/>
      <c r="H79" s="8"/>
      <c r="I79" s="6">
        <f t="shared" ca="1" si="0"/>
        <v>0</v>
      </c>
      <c r="J79" s="9" t="s">
        <v>113</v>
      </c>
      <c r="K79" s="6">
        <f t="shared" si="1"/>
        <v>0</v>
      </c>
      <c r="L79" s="9" t="s">
        <v>113</v>
      </c>
      <c r="O79" s="6">
        <f t="shared" si="2"/>
        <v>0</v>
      </c>
    </row>
    <row r="80" spans="1:15" ht="12" customHeight="1" x14ac:dyDescent="0.25">
      <c r="A80" s="16">
        <v>14</v>
      </c>
      <c r="B80" s="16">
        <v>0</v>
      </c>
      <c r="C80" s="16">
        <v>11</v>
      </c>
      <c r="D80" s="17" t="s">
        <v>59</v>
      </c>
      <c r="E80" s="6" t="s">
        <v>112</v>
      </c>
      <c r="F80" s="7" t="str">
        <f ca="1">IFERROR(__xludf.DUMMYFUNCTION("split(H144,"","")"),"#VALUE!")</f>
        <v>#VALUE!</v>
      </c>
      <c r="G80" s="8"/>
      <c r="H80" s="8"/>
      <c r="I80" s="6">
        <f t="shared" ca="1" si="0"/>
        <v>0</v>
      </c>
      <c r="J80" s="9" t="s">
        <v>112</v>
      </c>
      <c r="K80" s="6">
        <f t="shared" si="1"/>
        <v>0</v>
      </c>
      <c r="L80" s="9" t="s">
        <v>112</v>
      </c>
      <c r="O80" s="6">
        <f t="shared" si="2"/>
        <v>0</v>
      </c>
    </row>
    <row r="81" spans="1:15" ht="12" customHeight="1" x14ac:dyDescent="0.25">
      <c r="A81" s="16">
        <v>8</v>
      </c>
      <c r="B81" s="16">
        <v>0</v>
      </c>
      <c r="C81" s="16">
        <v>11</v>
      </c>
      <c r="D81" s="17" t="s">
        <v>59</v>
      </c>
      <c r="E81" s="6" t="s">
        <v>31</v>
      </c>
      <c r="F81" s="7" t="str">
        <f ca="1">IFERROR(__xludf.DUMMYFUNCTION("split(H152,"","")"),"#VALUE!")</f>
        <v>#VALUE!</v>
      </c>
      <c r="G81" s="8"/>
      <c r="H81" s="8"/>
      <c r="I81" s="6">
        <f t="shared" ca="1" si="0"/>
        <v>0</v>
      </c>
      <c r="J81" s="9" t="s">
        <v>59</v>
      </c>
      <c r="K81" s="6">
        <f t="shared" si="1"/>
        <v>1</v>
      </c>
      <c r="L81" s="9" t="s">
        <v>45</v>
      </c>
      <c r="O81" s="6">
        <f t="shared" si="2"/>
        <v>0</v>
      </c>
    </row>
    <row r="82" spans="1:15" ht="12" customHeight="1" x14ac:dyDescent="0.25">
      <c r="A82" s="16">
        <v>7</v>
      </c>
      <c r="B82" s="16">
        <v>0</v>
      </c>
      <c r="C82" s="16">
        <v>11</v>
      </c>
      <c r="D82" s="17" t="s">
        <v>59</v>
      </c>
      <c r="E82" s="6" t="s">
        <v>73</v>
      </c>
      <c r="F82" s="7" t="str">
        <f ca="1">IFERROR(__xludf.DUMMYFUNCTION("split(H155,"","")"),"#VALUE!")</f>
        <v>#VALUE!</v>
      </c>
      <c r="G82" s="8"/>
      <c r="H82" s="8"/>
      <c r="I82" s="6">
        <f t="shared" ca="1" si="0"/>
        <v>0</v>
      </c>
      <c r="J82" s="9" t="s">
        <v>104</v>
      </c>
      <c r="K82" s="6">
        <f t="shared" si="1"/>
        <v>0</v>
      </c>
      <c r="L82" s="9" t="s">
        <v>73</v>
      </c>
      <c r="O82" s="6">
        <f t="shared" si="2"/>
        <v>0</v>
      </c>
    </row>
    <row r="83" spans="1:15" ht="12" customHeight="1" x14ac:dyDescent="0.25">
      <c r="A83" s="20">
        <v>4</v>
      </c>
      <c r="B83" s="20">
        <v>0</v>
      </c>
      <c r="C83" s="20">
        <v>11</v>
      </c>
      <c r="D83" s="21" t="s">
        <v>59</v>
      </c>
      <c r="E83" s="6" t="s">
        <v>32</v>
      </c>
      <c r="F83" s="7" t="str">
        <f ca="1">IFERROR(__xludf.DUMMYFUNCTION("split(H168,"","")"),"#VALUE!")</f>
        <v>#VALUE!</v>
      </c>
      <c r="G83" s="8"/>
      <c r="H83" s="8"/>
      <c r="I83" s="6">
        <f t="shared" ca="1" si="0"/>
        <v>0</v>
      </c>
      <c r="J83" s="9" t="s">
        <v>32</v>
      </c>
      <c r="K83" s="6">
        <f t="shared" si="1"/>
        <v>0</v>
      </c>
      <c r="L83" s="9" t="s">
        <v>32</v>
      </c>
      <c r="O83" s="6">
        <f t="shared" si="2"/>
        <v>0</v>
      </c>
    </row>
    <row r="84" spans="1:15" ht="12" customHeight="1" x14ac:dyDescent="0.25">
      <c r="A84" s="16">
        <v>13</v>
      </c>
      <c r="B84" s="16">
        <v>0</v>
      </c>
      <c r="C84" s="16">
        <v>11</v>
      </c>
      <c r="D84" s="17" t="s">
        <v>59</v>
      </c>
      <c r="E84" s="6" t="s">
        <v>104</v>
      </c>
      <c r="F84" s="7" t="str">
        <f ca="1">IFERROR(__xludf.DUMMYFUNCTION("split(H170,"","")"),"#VALUE!")</f>
        <v>#VALUE!</v>
      </c>
      <c r="G84" s="8"/>
      <c r="H84" s="8"/>
      <c r="I84" s="6">
        <f t="shared" ca="1" si="0"/>
        <v>0</v>
      </c>
      <c r="J84" s="9" t="s">
        <v>104</v>
      </c>
      <c r="K84" s="6">
        <f t="shared" si="1"/>
        <v>0</v>
      </c>
      <c r="L84" s="9" t="s">
        <v>104</v>
      </c>
      <c r="O84" s="6">
        <f t="shared" si="2"/>
        <v>0</v>
      </c>
    </row>
    <row r="85" spans="1:15" ht="12" customHeight="1" x14ac:dyDescent="0.25">
      <c r="A85" s="20">
        <v>7</v>
      </c>
      <c r="B85" s="20">
        <v>0</v>
      </c>
      <c r="C85" s="20">
        <v>11</v>
      </c>
      <c r="D85" s="21" t="s">
        <v>59</v>
      </c>
      <c r="E85" s="6" t="s">
        <v>73</v>
      </c>
      <c r="F85" s="7" t="str">
        <f ca="1">IFERROR(__xludf.DUMMYFUNCTION("split(H180,"","")"),"#VALUE!")</f>
        <v>#VALUE!</v>
      </c>
      <c r="G85" s="8"/>
      <c r="H85" s="8"/>
      <c r="I85" s="6">
        <f t="shared" ca="1" si="0"/>
        <v>0</v>
      </c>
      <c r="J85" s="9" t="s">
        <v>73</v>
      </c>
      <c r="K85" s="6">
        <f t="shared" si="1"/>
        <v>0</v>
      </c>
      <c r="L85" s="9" t="s">
        <v>73</v>
      </c>
      <c r="O85" s="6">
        <f t="shared" si="2"/>
        <v>0</v>
      </c>
    </row>
    <row r="86" spans="1:15" ht="12" customHeight="1" x14ac:dyDescent="0.25">
      <c r="A86" s="16">
        <v>7</v>
      </c>
      <c r="B86" s="16">
        <v>0</v>
      </c>
      <c r="C86" s="16">
        <v>11</v>
      </c>
      <c r="D86" s="17" t="s">
        <v>59</v>
      </c>
      <c r="E86" s="6" t="s">
        <v>73</v>
      </c>
      <c r="F86" s="7" t="str">
        <f ca="1">IFERROR(__xludf.DUMMYFUNCTION("split(H182,"","")"),"#VALUE!")</f>
        <v>#VALUE!</v>
      </c>
      <c r="G86" s="8"/>
      <c r="H86" s="8"/>
      <c r="I86" s="6">
        <f t="shared" ca="1" si="0"/>
        <v>0</v>
      </c>
      <c r="J86" s="9" t="s">
        <v>36</v>
      </c>
      <c r="K86" s="6">
        <f t="shared" si="1"/>
        <v>0</v>
      </c>
      <c r="L86" s="9" t="s">
        <v>73</v>
      </c>
      <c r="O86" s="6">
        <f t="shared" si="2"/>
        <v>0</v>
      </c>
    </row>
    <row r="87" spans="1:15" ht="12" customHeight="1" x14ac:dyDescent="0.25">
      <c r="A87" s="16">
        <v>10</v>
      </c>
      <c r="B87" s="16">
        <v>0</v>
      </c>
      <c r="C87" s="16">
        <v>11</v>
      </c>
      <c r="D87" s="17" t="s">
        <v>59</v>
      </c>
      <c r="E87" s="6" t="s">
        <v>688</v>
      </c>
      <c r="F87" s="7" t="str">
        <f ca="1">IFERROR(__xludf.DUMMYFUNCTION("split(H187,"","")"),"#VALUE!")</f>
        <v>#VALUE!</v>
      </c>
      <c r="G87" s="8"/>
      <c r="H87" s="8"/>
      <c r="I87" s="6">
        <f t="shared" ca="1" si="0"/>
        <v>0</v>
      </c>
      <c r="J87" s="9" t="s">
        <v>31</v>
      </c>
      <c r="K87" s="6">
        <f t="shared" si="1"/>
        <v>0</v>
      </c>
      <c r="L87" s="9" t="s">
        <v>74</v>
      </c>
      <c r="O87" s="6">
        <f t="shared" si="2"/>
        <v>0</v>
      </c>
    </row>
    <row r="88" spans="1:15" ht="12" customHeight="1" x14ac:dyDescent="0.25">
      <c r="A88" s="20">
        <v>8</v>
      </c>
      <c r="B88" s="20">
        <v>0</v>
      </c>
      <c r="C88" s="20">
        <v>11</v>
      </c>
      <c r="D88" s="21" t="s">
        <v>59</v>
      </c>
      <c r="E88" s="6" t="s">
        <v>688</v>
      </c>
      <c r="F88" s="7" t="str">
        <f ca="1">IFERROR(__xludf.DUMMYFUNCTION("split(H188,"","")"),"#VALUE!")</f>
        <v>#VALUE!</v>
      </c>
      <c r="G88" s="8"/>
      <c r="H88" s="8"/>
      <c r="I88" s="6">
        <f t="shared" ca="1" si="0"/>
        <v>0</v>
      </c>
      <c r="J88" s="9" t="s">
        <v>31</v>
      </c>
      <c r="K88" s="6">
        <f t="shared" si="1"/>
        <v>0</v>
      </c>
      <c r="L88" s="9" t="s">
        <v>59</v>
      </c>
      <c r="O88" s="6">
        <f t="shared" si="2"/>
        <v>1</v>
      </c>
    </row>
    <row r="89" spans="1:15" ht="12" customHeight="1" x14ac:dyDescent="0.25">
      <c r="A89" s="20">
        <v>14</v>
      </c>
      <c r="B89" s="20">
        <v>0</v>
      </c>
      <c r="C89" s="20">
        <v>11</v>
      </c>
      <c r="D89" s="21" t="s">
        <v>59</v>
      </c>
      <c r="E89" s="6" t="s">
        <v>25</v>
      </c>
      <c r="F89" s="7"/>
      <c r="G89" s="8"/>
      <c r="H89" s="8"/>
      <c r="I89" s="6">
        <f t="shared" si="0"/>
        <v>0</v>
      </c>
      <c r="J89" s="9" t="s">
        <v>112</v>
      </c>
      <c r="K89" s="6">
        <f t="shared" si="1"/>
        <v>0</v>
      </c>
      <c r="L89" s="9" t="s">
        <v>112</v>
      </c>
      <c r="O89" s="6">
        <f t="shared" si="2"/>
        <v>0</v>
      </c>
    </row>
    <row r="90" spans="1:15" ht="12" customHeight="1" x14ac:dyDescent="0.25">
      <c r="A90" s="16">
        <v>14</v>
      </c>
      <c r="B90" s="16">
        <v>0</v>
      </c>
      <c r="C90" s="16">
        <v>11</v>
      </c>
      <c r="D90" s="17" t="s">
        <v>59</v>
      </c>
      <c r="E90" s="6" t="s">
        <v>112</v>
      </c>
      <c r="F90" s="7" t="str">
        <f ca="1">IFERROR(__xludf.DUMMYFUNCTION("split(H203,"","")"),"#VALUE!")</f>
        <v>#VALUE!</v>
      </c>
      <c r="G90" s="8"/>
      <c r="H90" s="8"/>
      <c r="I90" s="6">
        <f t="shared" ca="1" si="0"/>
        <v>0</v>
      </c>
      <c r="J90" s="9" t="s">
        <v>112</v>
      </c>
      <c r="K90" s="6">
        <f t="shared" si="1"/>
        <v>0</v>
      </c>
      <c r="L90" s="9" t="s">
        <v>112</v>
      </c>
      <c r="O90" s="6">
        <f t="shared" si="2"/>
        <v>0</v>
      </c>
    </row>
    <row r="91" spans="1:15" ht="12" customHeight="1" x14ac:dyDescent="0.25">
      <c r="A91" s="16">
        <v>8</v>
      </c>
      <c r="B91" s="16">
        <v>0</v>
      </c>
      <c r="C91" s="16">
        <v>11</v>
      </c>
      <c r="D91" s="17" t="s">
        <v>59</v>
      </c>
      <c r="E91" s="6" t="s">
        <v>31</v>
      </c>
      <c r="F91" s="7" t="str">
        <f ca="1">IFERROR(__xludf.DUMMYFUNCTION("split(H216,"","")"),"#VALUE!")</f>
        <v>#VALUE!</v>
      </c>
      <c r="G91" s="8"/>
      <c r="H91" s="8"/>
      <c r="I91" s="6">
        <f t="shared" ca="1" si="0"/>
        <v>0</v>
      </c>
      <c r="J91" s="9" t="s">
        <v>31</v>
      </c>
      <c r="K91" s="6">
        <f t="shared" si="1"/>
        <v>0</v>
      </c>
      <c r="L91" s="9" t="s">
        <v>31</v>
      </c>
      <c r="O91" s="6">
        <f t="shared" si="2"/>
        <v>0</v>
      </c>
    </row>
    <row r="92" spans="1:15" ht="12" customHeight="1" x14ac:dyDescent="0.25">
      <c r="A92" s="20">
        <v>10</v>
      </c>
      <c r="B92" s="20">
        <v>0</v>
      </c>
      <c r="C92" s="20">
        <v>11</v>
      </c>
      <c r="D92" s="21" t="s">
        <v>59</v>
      </c>
      <c r="E92" s="6" t="s">
        <v>747</v>
      </c>
      <c r="F92" s="7" t="str">
        <f ca="1">IFERROR(__xludf.DUMMYFUNCTION("split(H218,"","")"),"#VALUE!")</f>
        <v>#VALUE!</v>
      </c>
      <c r="G92" s="8"/>
      <c r="H92" s="8"/>
      <c r="I92" s="6">
        <f t="shared" ca="1" si="0"/>
        <v>0</v>
      </c>
      <c r="J92" s="9" t="s">
        <v>59</v>
      </c>
      <c r="K92" s="6">
        <f t="shared" si="1"/>
        <v>1</v>
      </c>
      <c r="L92" s="9" t="s">
        <v>45</v>
      </c>
      <c r="O92" s="6">
        <f t="shared" si="2"/>
        <v>0</v>
      </c>
    </row>
    <row r="93" spans="1:15" ht="12" customHeight="1" x14ac:dyDescent="0.25">
      <c r="A93" s="16">
        <v>4</v>
      </c>
      <c r="B93" s="16">
        <v>0</v>
      </c>
      <c r="C93" s="16">
        <v>11</v>
      </c>
      <c r="D93" s="17" t="s">
        <v>59</v>
      </c>
      <c r="E93" s="6" t="s">
        <v>32</v>
      </c>
      <c r="F93" s="7" t="str">
        <f ca="1">IFERROR(__xludf.DUMMYFUNCTION("split(H225,"","")"),"#VALUE!")</f>
        <v>#VALUE!</v>
      </c>
      <c r="G93" s="8"/>
      <c r="H93" s="8"/>
      <c r="I93" s="6">
        <f t="shared" ca="1" si="0"/>
        <v>0</v>
      </c>
      <c r="J93" s="9" t="s">
        <v>32</v>
      </c>
      <c r="K93" s="6">
        <f t="shared" si="1"/>
        <v>0</v>
      </c>
      <c r="L93" s="9" t="s">
        <v>32</v>
      </c>
      <c r="O93" s="6">
        <f t="shared" si="2"/>
        <v>0</v>
      </c>
    </row>
    <row r="94" spans="1:15" ht="12" customHeight="1" x14ac:dyDescent="0.25">
      <c r="A94" s="20">
        <v>14</v>
      </c>
      <c r="B94" s="20">
        <v>0</v>
      </c>
      <c r="C94" s="20">
        <v>12</v>
      </c>
      <c r="D94" s="21" t="s">
        <v>59</v>
      </c>
      <c r="E94" s="6" t="s">
        <v>112</v>
      </c>
      <c r="F94" s="7" t="str">
        <f ca="1">IFERROR(__xludf.DUMMYFUNCTION("split(H120,"","")"),"#VALUE!")</f>
        <v>#VALUE!</v>
      </c>
      <c r="G94" s="8"/>
      <c r="H94" s="8"/>
      <c r="I94" s="6">
        <f t="shared" ca="1" si="0"/>
        <v>0</v>
      </c>
      <c r="J94" s="9" t="s">
        <v>112</v>
      </c>
      <c r="K94" s="6">
        <f t="shared" si="1"/>
        <v>0</v>
      </c>
      <c r="L94" s="9" t="s">
        <v>112</v>
      </c>
      <c r="O94" s="6">
        <f t="shared" si="2"/>
        <v>0</v>
      </c>
    </row>
    <row r="95" spans="1:15" ht="12" customHeight="1" x14ac:dyDescent="0.25">
      <c r="A95" s="16">
        <v>6</v>
      </c>
      <c r="B95" s="16">
        <v>0</v>
      </c>
      <c r="C95" s="16">
        <v>12</v>
      </c>
      <c r="D95" s="17" t="s">
        <v>59</v>
      </c>
      <c r="E95" s="6" t="s">
        <v>596</v>
      </c>
      <c r="F95" s="7" t="str">
        <f ca="1">IFERROR(__xludf.DUMMYFUNCTION("split(H154,"","")"),"#VALUE!")</f>
        <v>#VALUE!</v>
      </c>
      <c r="G95" s="8"/>
      <c r="H95" s="8"/>
      <c r="I95" s="6">
        <f t="shared" ca="1" si="0"/>
        <v>0</v>
      </c>
      <c r="J95" s="9" t="s">
        <v>113</v>
      </c>
      <c r="K95" s="6">
        <f t="shared" si="1"/>
        <v>0</v>
      </c>
      <c r="L95" s="9" t="s">
        <v>113</v>
      </c>
      <c r="O95" s="6">
        <f t="shared" si="2"/>
        <v>0</v>
      </c>
    </row>
    <row r="96" spans="1:15" ht="12" customHeight="1" x14ac:dyDescent="0.25">
      <c r="A96" s="20">
        <v>8</v>
      </c>
      <c r="B96" s="20">
        <v>0</v>
      </c>
      <c r="C96" s="20">
        <v>12</v>
      </c>
      <c r="D96" s="21" t="s">
        <v>59</v>
      </c>
      <c r="E96" s="6" t="s">
        <v>31</v>
      </c>
      <c r="F96" s="7" t="str">
        <f ca="1">IFERROR(__xludf.DUMMYFUNCTION("split(H161,"","")"),"#VALUE!")</f>
        <v>#VALUE!</v>
      </c>
      <c r="G96" s="8"/>
      <c r="H96" s="8"/>
      <c r="I96" s="6">
        <f t="shared" ca="1" si="0"/>
        <v>0</v>
      </c>
      <c r="J96" s="9" t="s">
        <v>31</v>
      </c>
      <c r="K96" s="6">
        <f t="shared" si="1"/>
        <v>0</v>
      </c>
      <c r="L96" s="9" t="s">
        <v>31</v>
      </c>
      <c r="O96" s="6">
        <f t="shared" si="2"/>
        <v>0</v>
      </c>
    </row>
    <row r="97" spans="1:15" ht="12" customHeight="1" x14ac:dyDescent="0.25">
      <c r="A97" s="16">
        <v>11</v>
      </c>
      <c r="B97" s="16">
        <v>0</v>
      </c>
      <c r="C97" s="16">
        <v>12</v>
      </c>
      <c r="D97" s="17" t="s">
        <v>59</v>
      </c>
      <c r="E97" s="6" t="s">
        <v>25</v>
      </c>
      <c r="F97" s="7"/>
      <c r="G97" s="8"/>
      <c r="H97" s="8"/>
      <c r="I97" s="6">
        <f t="shared" si="0"/>
        <v>0</v>
      </c>
      <c r="J97" s="9" t="s">
        <v>45</v>
      </c>
      <c r="K97" s="6">
        <f t="shared" si="1"/>
        <v>0</v>
      </c>
      <c r="L97" s="9" t="s">
        <v>75</v>
      </c>
      <c r="O97" s="6">
        <f t="shared" si="2"/>
        <v>0</v>
      </c>
    </row>
    <row r="98" spans="1:15" ht="12" customHeight="1" x14ac:dyDescent="0.25">
      <c r="A98" s="16">
        <v>5</v>
      </c>
      <c r="B98" s="16">
        <v>0</v>
      </c>
      <c r="C98" s="16">
        <v>12</v>
      </c>
      <c r="D98" s="17" t="s">
        <v>59</v>
      </c>
      <c r="E98" s="6" t="s">
        <v>64</v>
      </c>
      <c r="F98" s="7" t="str">
        <f ca="1">IFERROR(__xludf.DUMMYFUNCTION("split(H176,"","")"),"#VALUE!")</f>
        <v>#VALUE!</v>
      </c>
      <c r="G98" s="8"/>
      <c r="H98" s="8"/>
      <c r="I98" s="6">
        <f t="shared" ca="1" si="0"/>
        <v>0</v>
      </c>
      <c r="J98" s="9" t="s">
        <v>64</v>
      </c>
      <c r="K98" s="6">
        <f t="shared" si="1"/>
        <v>0</v>
      </c>
      <c r="L98" s="9" t="s">
        <v>64</v>
      </c>
      <c r="O98" s="6">
        <f t="shared" si="2"/>
        <v>0</v>
      </c>
    </row>
    <row r="99" spans="1:15" ht="12" customHeight="1" x14ac:dyDescent="0.25">
      <c r="A99" s="20">
        <v>4</v>
      </c>
      <c r="B99" s="20">
        <v>0</v>
      </c>
      <c r="C99" s="20">
        <v>12</v>
      </c>
      <c r="D99" s="21" t="s">
        <v>59</v>
      </c>
      <c r="E99" s="6" t="s">
        <v>32</v>
      </c>
      <c r="F99" s="7" t="str">
        <f ca="1">IFERROR(__xludf.DUMMYFUNCTION("split(H179,"","")"),"#VALUE!")</f>
        <v>#VALUE!</v>
      </c>
      <c r="G99" s="8"/>
      <c r="H99" s="8"/>
      <c r="I99" s="6">
        <f t="shared" ca="1" si="0"/>
        <v>0</v>
      </c>
      <c r="J99" s="9" t="s">
        <v>75</v>
      </c>
      <c r="K99" s="6">
        <f t="shared" si="1"/>
        <v>0</v>
      </c>
      <c r="L99" s="9" t="s">
        <v>32</v>
      </c>
      <c r="O99" s="6">
        <f t="shared" si="2"/>
        <v>0</v>
      </c>
    </row>
    <row r="100" spans="1:15" ht="12" customHeight="1" x14ac:dyDescent="0.25">
      <c r="A100" s="20">
        <v>5</v>
      </c>
      <c r="B100" s="20">
        <v>0</v>
      </c>
      <c r="C100" s="20">
        <v>12</v>
      </c>
      <c r="D100" s="21" t="s">
        <v>59</v>
      </c>
      <c r="E100" s="6" t="s">
        <v>696</v>
      </c>
      <c r="F100" s="7" t="str">
        <f ca="1">IFERROR(__xludf.DUMMYFUNCTION("split(H183,"","")"),"#VALUE!")</f>
        <v>#VALUE!</v>
      </c>
      <c r="G100" s="8"/>
      <c r="H100" s="8"/>
      <c r="I100" s="6">
        <f t="shared" ca="1" si="0"/>
        <v>0</v>
      </c>
      <c r="J100" s="9" t="s">
        <v>64</v>
      </c>
      <c r="K100" s="6">
        <f t="shared" si="1"/>
        <v>0</v>
      </c>
      <c r="L100" s="9" t="s">
        <v>64</v>
      </c>
      <c r="O100" s="6">
        <f t="shared" si="2"/>
        <v>0</v>
      </c>
    </row>
    <row r="101" spans="1:15" ht="12" customHeight="1" x14ac:dyDescent="0.25">
      <c r="A101" s="16">
        <v>13</v>
      </c>
      <c r="B101" s="16">
        <v>0</v>
      </c>
      <c r="C101" s="16">
        <v>12</v>
      </c>
      <c r="D101" s="17" t="s">
        <v>59</v>
      </c>
      <c r="E101" s="6" t="s">
        <v>104</v>
      </c>
      <c r="F101" s="7" t="str">
        <f ca="1">IFERROR(__xludf.DUMMYFUNCTION("split(H192,"","")"),"#VALUE!")</f>
        <v>#VALUE!</v>
      </c>
      <c r="G101" s="8"/>
      <c r="H101" s="8"/>
      <c r="I101" s="6">
        <f t="shared" ca="1" si="0"/>
        <v>0</v>
      </c>
      <c r="J101" s="9" t="s">
        <v>104</v>
      </c>
      <c r="K101" s="6">
        <f t="shared" si="1"/>
        <v>0</v>
      </c>
      <c r="L101" s="9" t="s">
        <v>104</v>
      </c>
      <c r="O101" s="6">
        <f t="shared" si="2"/>
        <v>0</v>
      </c>
    </row>
    <row r="102" spans="1:15" ht="12" customHeight="1" x14ac:dyDescent="0.25">
      <c r="A102" s="20">
        <v>1</v>
      </c>
      <c r="B102" s="20">
        <v>0</v>
      </c>
      <c r="C102" s="20">
        <v>12</v>
      </c>
      <c r="D102" s="21" t="s">
        <v>59</v>
      </c>
      <c r="E102" s="6" t="s">
        <v>734</v>
      </c>
      <c r="F102" s="7" t="str">
        <f ca="1">IFERROR(__xludf.DUMMYFUNCTION("split(H194,"","")"),"#VALUE!")</f>
        <v>#VALUE!</v>
      </c>
      <c r="G102" s="8"/>
      <c r="H102" s="8"/>
      <c r="I102" s="6">
        <f t="shared" ca="1" si="0"/>
        <v>0</v>
      </c>
      <c r="J102" s="9" t="s">
        <v>59</v>
      </c>
      <c r="K102" s="6">
        <f t="shared" si="1"/>
        <v>1</v>
      </c>
      <c r="L102" s="9" t="s">
        <v>59</v>
      </c>
      <c r="O102" s="6">
        <f t="shared" si="2"/>
        <v>1</v>
      </c>
    </row>
    <row r="103" spans="1:15" ht="12" customHeight="1" x14ac:dyDescent="0.25">
      <c r="A103" s="20">
        <v>1</v>
      </c>
      <c r="B103" s="20">
        <v>0</v>
      </c>
      <c r="C103" s="20">
        <v>12</v>
      </c>
      <c r="D103" s="21" t="s">
        <v>59</v>
      </c>
      <c r="E103" s="6" t="s">
        <v>89</v>
      </c>
      <c r="F103" s="7" t="str">
        <f ca="1">IFERROR(__xludf.DUMMYFUNCTION("split(H206,"","")"),"#VALUE!")</f>
        <v>#VALUE!</v>
      </c>
      <c r="G103" s="8"/>
      <c r="H103" s="8"/>
      <c r="I103" s="6">
        <f t="shared" ca="1" si="0"/>
        <v>0</v>
      </c>
      <c r="J103" s="9" t="s">
        <v>59</v>
      </c>
      <c r="K103" s="6">
        <f t="shared" si="1"/>
        <v>1</v>
      </c>
      <c r="L103" s="9" t="s">
        <v>59</v>
      </c>
      <c r="O103" s="6">
        <f t="shared" si="2"/>
        <v>1</v>
      </c>
    </row>
    <row r="104" spans="1:15" ht="12" customHeight="1" x14ac:dyDescent="0.25">
      <c r="A104" s="16">
        <v>5</v>
      </c>
      <c r="B104" s="16">
        <v>0</v>
      </c>
      <c r="C104" s="16">
        <v>12</v>
      </c>
      <c r="D104" s="17" t="s">
        <v>59</v>
      </c>
      <c r="E104" s="6" t="s">
        <v>696</v>
      </c>
      <c r="F104" s="7" t="str">
        <f ca="1">IFERROR(__xludf.DUMMYFUNCTION("split(H212,"","")"),"#VALUE!")</f>
        <v>#VALUE!</v>
      </c>
      <c r="G104" s="8"/>
      <c r="H104" s="8"/>
      <c r="I104" s="6">
        <f t="shared" ca="1" si="0"/>
        <v>0</v>
      </c>
      <c r="J104" s="9" t="s">
        <v>64</v>
      </c>
      <c r="K104" s="6">
        <f t="shared" si="1"/>
        <v>0</v>
      </c>
      <c r="L104" s="9" t="s">
        <v>64</v>
      </c>
      <c r="O104" s="6">
        <f t="shared" si="2"/>
        <v>0</v>
      </c>
    </row>
    <row r="105" spans="1:15" ht="12" customHeight="1" x14ac:dyDescent="0.25">
      <c r="A105" s="16">
        <v>3</v>
      </c>
      <c r="B105" s="16">
        <v>0</v>
      </c>
      <c r="C105" s="16">
        <v>12</v>
      </c>
      <c r="D105" s="22" t="s">
        <v>888</v>
      </c>
      <c r="E105" s="6" t="s">
        <v>867</v>
      </c>
      <c r="F105" s="7" t="str">
        <f ca="1">IFERROR(__xludf.DUMMYFUNCTION("split(H233,"","")"),"#VALUE!")</f>
        <v>#VALUE!</v>
      </c>
      <c r="G105" s="8"/>
      <c r="H105" s="8"/>
      <c r="I105" s="6">
        <f t="shared" ca="1" si="0"/>
        <v>0</v>
      </c>
      <c r="J105" s="9" t="s">
        <v>26</v>
      </c>
      <c r="K105" s="6">
        <f t="shared" si="1"/>
        <v>0</v>
      </c>
      <c r="L105" s="9" t="s">
        <v>26</v>
      </c>
      <c r="O105" s="6">
        <f t="shared" si="2"/>
        <v>0</v>
      </c>
    </row>
    <row r="106" spans="1:15" ht="12" customHeight="1" x14ac:dyDescent="0.25">
      <c r="A106" s="16">
        <v>1</v>
      </c>
      <c r="B106" s="16">
        <v>0</v>
      </c>
      <c r="C106" s="16">
        <v>12</v>
      </c>
      <c r="D106" s="22" t="s">
        <v>59</v>
      </c>
      <c r="E106" s="6" t="s">
        <v>59</v>
      </c>
      <c r="F106" s="7" t="str">
        <f ca="1">IFERROR(__xludf.DUMMYFUNCTION("split(H238,"","")"),"#VALUE!")</f>
        <v>#VALUE!</v>
      </c>
      <c r="G106" s="8"/>
      <c r="H106" s="8">
        <v>8</v>
      </c>
      <c r="I106" s="6">
        <f t="shared" ca="1" si="0"/>
        <v>0</v>
      </c>
      <c r="J106" s="9" t="s">
        <v>59</v>
      </c>
      <c r="K106" s="6">
        <f t="shared" si="1"/>
        <v>1</v>
      </c>
      <c r="L106" s="9" t="s">
        <v>59</v>
      </c>
      <c r="O106" s="6">
        <f t="shared" si="2"/>
        <v>1</v>
      </c>
    </row>
    <row r="107" spans="1:15" ht="12" customHeight="1" x14ac:dyDescent="0.25">
      <c r="A107" s="20">
        <v>7</v>
      </c>
      <c r="B107" s="20">
        <v>0</v>
      </c>
      <c r="C107" s="20">
        <v>13</v>
      </c>
      <c r="D107" s="21" t="s">
        <v>59</v>
      </c>
      <c r="E107" s="6" t="s">
        <v>25</v>
      </c>
      <c r="F107" s="7"/>
      <c r="G107" s="8"/>
      <c r="H107" s="8"/>
      <c r="I107" s="6">
        <f t="shared" si="0"/>
        <v>0</v>
      </c>
      <c r="J107" s="9" t="s">
        <v>159</v>
      </c>
      <c r="K107" s="6">
        <f t="shared" si="1"/>
        <v>0</v>
      </c>
      <c r="L107" s="9" t="s">
        <v>104</v>
      </c>
      <c r="O107" s="6">
        <f t="shared" si="2"/>
        <v>0</v>
      </c>
    </row>
    <row r="108" spans="1:15" ht="12" customHeight="1" x14ac:dyDescent="0.25">
      <c r="A108" s="16">
        <v>1</v>
      </c>
      <c r="B108" s="16">
        <v>0</v>
      </c>
      <c r="C108" s="16">
        <v>13</v>
      </c>
      <c r="D108" s="17" t="s">
        <v>59</v>
      </c>
      <c r="E108" s="6" t="s">
        <v>59</v>
      </c>
      <c r="F108" s="7" t="str">
        <f ca="1">IFERROR(__xludf.DUMMYFUNCTION("split(H211,"","")"),"#VALUE!")</f>
        <v>#VALUE!</v>
      </c>
      <c r="G108" s="8"/>
      <c r="H108" s="8"/>
      <c r="I108" s="6">
        <f t="shared" ca="1" si="0"/>
        <v>0</v>
      </c>
      <c r="J108" s="9" t="s">
        <v>59</v>
      </c>
      <c r="K108" s="6">
        <f t="shared" si="1"/>
        <v>1</v>
      </c>
      <c r="L108" s="9" t="s">
        <v>59</v>
      </c>
      <c r="O108" s="6">
        <f t="shared" si="2"/>
        <v>1</v>
      </c>
    </row>
    <row r="109" spans="1:15" ht="12" customHeight="1" x14ac:dyDescent="0.25">
      <c r="A109" s="16">
        <v>8</v>
      </c>
      <c r="B109" s="16">
        <v>0</v>
      </c>
      <c r="C109" s="16">
        <v>13</v>
      </c>
      <c r="D109" s="17" t="s">
        <v>59</v>
      </c>
      <c r="E109" s="6" t="s">
        <v>40</v>
      </c>
      <c r="F109" s="7" t="str">
        <f ca="1">IFERROR(__xludf.DUMMYFUNCTION("split(H220,"","")"),"#VALUE!")</f>
        <v>#VALUE!</v>
      </c>
      <c r="G109" s="8"/>
      <c r="H109" s="8"/>
      <c r="I109" s="6">
        <f t="shared" ca="1" si="0"/>
        <v>0</v>
      </c>
      <c r="J109" s="9" t="s">
        <v>54</v>
      </c>
      <c r="K109" s="6">
        <f t="shared" si="1"/>
        <v>0</v>
      </c>
      <c r="L109" s="9" t="s">
        <v>73</v>
      </c>
      <c r="O109" s="6">
        <f t="shared" si="2"/>
        <v>0</v>
      </c>
    </row>
    <row r="110" spans="1:15" ht="12" customHeight="1" x14ac:dyDescent="0.25">
      <c r="A110" s="20">
        <v>3</v>
      </c>
      <c r="B110" s="20">
        <v>0</v>
      </c>
      <c r="C110" s="20">
        <v>13</v>
      </c>
      <c r="D110" s="22" t="s">
        <v>888</v>
      </c>
      <c r="E110" s="6" t="s">
        <v>26</v>
      </c>
      <c r="F110" s="7" t="str">
        <f ca="1">IFERROR(__xludf.DUMMYFUNCTION("split(H232,"","")"),"#VALUE!")</f>
        <v>#VALUE!</v>
      </c>
      <c r="G110" s="8"/>
      <c r="H110" s="8"/>
      <c r="I110" s="6">
        <f t="shared" ca="1" si="0"/>
        <v>0</v>
      </c>
      <c r="J110" s="9" t="s">
        <v>53</v>
      </c>
      <c r="K110" s="6">
        <f t="shared" si="1"/>
        <v>0</v>
      </c>
      <c r="L110" s="9" t="s">
        <v>26</v>
      </c>
      <c r="O110" s="6">
        <f t="shared" si="2"/>
        <v>0</v>
      </c>
    </row>
    <row r="111" spans="1:15" ht="12" customHeight="1" x14ac:dyDescent="0.25">
      <c r="A111" s="20">
        <v>5</v>
      </c>
      <c r="B111" s="20">
        <v>0</v>
      </c>
      <c r="C111" s="20">
        <v>14</v>
      </c>
      <c r="D111" s="21" t="s">
        <v>59</v>
      </c>
      <c r="E111" s="6" t="s">
        <v>720</v>
      </c>
      <c r="F111" s="7" t="str">
        <f ca="1">IFERROR(__xludf.DUMMYFUNCTION("split(H190,"","")"),"#VALUE!")</f>
        <v>#VALUE!</v>
      </c>
      <c r="G111" s="8"/>
      <c r="H111" s="8"/>
      <c r="I111" s="6">
        <f t="shared" ca="1" si="0"/>
        <v>0</v>
      </c>
      <c r="J111" s="9" t="s">
        <v>64</v>
      </c>
      <c r="K111" s="6">
        <f t="shared" si="1"/>
        <v>0</v>
      </c>
      <c r="L111" s="9" t="s">
        <v>64</v>
      </c>
      <c r="O111" s="6">
        <f t="shared" si="2"/>
        <v>0</v>
      </c>
    </row>
    <row r="112" spans="1:15" ht="12" customHeight="1" x14ac:dyDescent="0.25">
      <c r="A112" s="20">
        <v>1</v>
      </c>
      <c r="B112" s="20">
        <v>0</v>
      </c>
      <c r="C112" s="20">
        <v>14</v>
      </c>
      <c r="D112" s="21" t="s">
        <v>59</v>
      </c>
      <c r="E112" s="6" t="s">
        <v>82</v>
      </c>
      <c r="F112" s="7" t="str">
        <f ca="1">IFERROR(__xludf.DUMMYFUNCTION("split(H207,"","")"),"#VALUE!")</f>
        <v>#VALUE!</v>
      </c>
      <c r="G112" s="8"/>
      <c r="H112" s="8"/>
      <c r="I112" s="6">
        <f t="shared" ca="1" si="0"/>
        <v>0</v>
      </c>
      <c r="J112" s="9" t="s">
        <v>59</v>
      </c>
      <c r="K112" s="6">
        <f t="shared" si="1"/>
        <v>1</v>
      </c>
      <c r="L112" s="9" t="s">
        <v>59</v>
      </c>
      <c r="O112" s="6">
        <f t="shared" si="2"/>
        <v>1</v>
      </c>
    </row>
    <row r="113" spans="1:15" ht="12" customHeight="1" x14ac:dyDescent="0.25">
      <c r="A113" s="20">
        <v>14</v>
      </c>
      <c r="B113" s="20">
        <v>0</v>
      </c>
      <c r="C113" s="20">
        <v>14</v>
      </c>
      <c r="D113" s="21" t="s">
        <v>59</v>
      </c>
      <c r="E113" s="6" t="s">
        <v>800</v>
      </c>
      <c r="F113" s="7" t="str">
        <f ca="1">IFERROR(__xludf.DUMMYFUNCTION("split(H215,"","")"),"#VALUE!")</f>
        <v>#VALUE!</v>
      </c>
      <c r="G113" s="8"/>
      <c r="H113" s="8"/>
      <c r="I113" s="6">
        <f t="shared" ca="1" si="0"/>
        <v>0</v>
      </c>
      <c r="J113" s="9" t="s">
        <v>112</v>
      </c>
      <c r="K113" s="6">
        <f t="shared" si="1"/>
        <v>0</v>
      </c>
      <c r="L113" s="9" t="s">
        <v>112</v>
      </c>
      <c r="O113" s="6">
        <f t="shared" si="2"/>
        <v>0</v>
      </c>
    </row>
    <row r="114" spans="1:15" ht="12" customHeight="1" x14ac:dyDescent="0.25">
      <c r="A114" s="20">
        <v>6</v>
      </c>
      <c r="B114" s="20">
        <v>0</v>
      </c>
      <c r="C114" s="20">
        <v>15</v>
      </c>
      <c r="D114" s="21" t="s">
        <v>59</v>
      </c>
      <c r="E114" s="6" t="s">
        <v>529</v>
      </c>
      <c r="F114" s="7" t="str">
        <f ca="1">IFERROR(__xludf.DUMMYFUNCTION("split(H136,"","")"),"#VALUE!")</f>
        <v>#VALUE!</v>
      </c>
      <c r="G114" s="8"/>
      <c r="H114" s="8"/>
      <c r="I114" s="6">
        <f t="shared" ca="1" si="0"/>
        <v>0</v>
      </c>
      <c r="J114" s="9" t="s">
        <v>113</v>
      </c>
      <c r="K114" s="6">
        <f t="shared" si="1"/>
        <v>0</v>
      </c>
      <c r="L114" s="9" t="s">
        <v>113</v>
      </c>
      <c r="O114" s="6">
        <f t="shared" si="2"/>
        <v>0</v>
      </c>
    </row>
    <row r="115" spans="1:15" ht="12" customHeight="1" x14ac:dyDescent="0.25">
      <c r="A115" s="16">
        <v>5</v>
      </c>
      <c r="B115" s="16">
        <v>0</v>
      </c>
      <c r="C115" s="16">
        <v>16</v>
      </c>
      <c r="D115" s="17" t="s">
        <v>59</v>
      </c>
      <c r="E115" s="6" t="s">
        <v>31</v>
      </c>
      <c r="F115" s="7" t="str">
        <f ca="1">IFERROR(__xludf.DUMMYFUNCTION("split(H117,"","")"),"#VALUE!")</f>
        <v>#VALUE!</v>
      </c>
      <c r="G115" s="8"/>
      <c r="H115" s="8"/>
      <c r="I115" s="6">
        <f t="shared" ca="1" si="0"/>
        <v>0</v>
      </c>
      <c r="J115" s="9" t="s">
        <v>64</v>
      </c>
      <c r="K115" s="6">
        <f t="shared" si="1"/>
        <v>0</v>
      </c>
      <c r="L115" s="9" t="s">
        <v>64</v>
      </c>
      <c r="O115" s="6">
        <f t="shared" si="2"/>
        <v>0</v>
      </c>
    </row>
    <row r="116" spans="1:15" ht="12" customHeight="1" x14ac:dyDescent="0.25">
      <c r="A116" s="20">
        <v>10</v>
      </c>
      <c r="B116" s="20">
        <v>0</v>
      </c>
      <c r="C116" s="20">
        <v>18</v>
      </c>
      <c r="D116" s="21" t="s">
        <v>59</v>
      </c>
      <c r="E116" s="6" t="s">
        <v>31</v>
      </c>
      <c r="F116" s="7" t="str">
        <f ca="1">IFERROR(__xludf.DUMMYFUNCTION("split(H158,"","")"),"#VALUE!")</f>
        <v>#VALUE!</v>
      </c>
      <c r="G116" s="8"/>
      <c r="H116" s="8"/>
      <c r="I116" s="6">
        <f t="shared" ca="1" si="0"/>
        <v>0</v>
      </c>
      <c r="J116" s="9" t="s">
        <v>31</v>
      </c>
      <c r="K116" s="6">
        <f t="shared" si="1"/>
        <v>0</v>
      </c>
      <c r="L116" s="9" t="s">
        <v>31</v>
      </c>
      <c r="O116" s="6">
        <f t="shared" si="2"/>
        <v>0</v>
      </c>
    </row>
    <row r="117" spans="1:15" ht="12" customHeight="1" x14ac:dyDescent="0.25">
      <c r="A117" s="20">
        <v>11</v>
      </c>
      <c r="B117" s="20">
        <v>0</v>
      </c>
      <c r="C117" s="20">
        <v>19</v>
      </c>
      <c r="D117" s="21" t="s">
        <v>59</v>
      </c>
      <c r="E117" s="6" t="s">
        <v>25</v>
      </c>
      <c r="F117" s="7"/>
      <c r="G117" s="8"/>
      <c r="H117" s="8"/>
      <c r="I117" s="6">
        <f t="shared" si="0"/>
        <v>0</v>
      </c>
      <c r="J117" s="9" t="s">
        <v>73</v>
      </c>
      <c r="K117" s="6">
        <f t="shared" si="1"/>
        <v>0</v>
      </c>
      <c r="L117" s="9" t="s">
        <v>75</v>
      </c>
      <c r="O117" s="6">
        <f t="shared" si="2"/>
        <v>0</v>
      </c>
    </row>
    <row r="118" spans="1:15" ht="12" customHeight="1" x14ac:dyDescent="0.25">
      <c r="A118" s="16">
        <v>12</v>
      </c>
      <c r="B118" s="16">
        <v>0</v>
      </c>
      <c r="C118" s="16">
        <v>28</v>
      </c>
      <c r="D118" s="17" t="s">
        <v>59</v>
      </c>
      <c r="E118" s="6" t="s">
        <v>612</v>
      </c>
      <c r="F118" s="7" t="str">
        <f ca="1">IFERROR(__xludf.DUMMYFUNCTION("split(H159,"","")"),"#VALUE!")</f>
        <v>#VALUE!</v>
      </c>
      <c r="G118" s="8"/>
      <c r="H118" s="8"/>
      <c r="I118" s="6">
        <f t="shared" ca="1" si="0"/>
        <v>0</v>
      </c>
      <c r="J118" s="9" t="s">
        <v>31</v>
      </c>
      <c r="K118" s="6">
        <f t="shared" si="1"/>
        <v>0</v>
      </c>
      <c r="L118" s="9" t="s">
        <v>73</v>
      </c>
      <c r="O118" s="6">
        <f t="shared" si="2"/>
        <v>0</v>
      </c>
    </row>
    <row r="119" spans="1:15" ht="12" customHeight="1" x14ac:dyDescent="0.25">
      <c r="A119" s="16">
        <v>12</v>
      </c>
      <c r="B119" s="16">
        <v>0</v>
      </c>
      <c r="C119" s="16">
        <v>29</v>
      </c>
      <c r="D119" s="17" t="s">
        <v>59</v>
      </c>
      <c r="E119" s="6" t="s">
        <v>54</v>
      </c>
      <c r="F119" s="7" t="str">
        <f ca="1">IFERROR(__xludf.DUMMYFUNCTION("split(H127,"","")"),"#VALUE!")</f>
        <v>#VALUE!</v>
      </c>
      <c r="G119" s="8"/>
      <c r="H119" s="8"/>
      <c r="I119" s="6">
        <f t="shared" ca="1" si="0"/>
        <v>0</v>
      </c>
      <c r="J119" s="9" t="s">
        <v>54</v>
      </c>
      <c r="K119" s="6">
        <f t="shared" si="1"/>
        <v>0</v>
      </c>
      <c r="L119" s="9" t="s">
        <v>218</v>
      </c>
      <c r="O119" s="6">
        <f t="shared" si="2"/>
        <v>0</v>
      </c>
    </row>
    <row r="120" spans="1:15" ht="12" customHeight="1" x14ac:dyDescent="0.25">
      <c r="A120" s="20">
        <v>12</v>
      </c>
      <c r="B120" s="20">
        <v>0</v>
      </c>
      <c r="C120" s="20">
        <v>41</v>
      </c>
      <c r="D120" s="21" t="s">
        <v>59</v>
      </c>
      <c r="E120" s="6" t="s">
        <v>218</v>
      </c>
      <c r="F120" s="7" t="str">
        <f ca="1">IFERROR(__xludf.DUMMYFUNCTION("split(H169,"","")"),"#VALUE!")</f>
        <v>#VALUE!</v>
      </c>
      <c r="G120" s="8"/>
      <c r="H120" s="8"/>
      <c r="I120" s="6">
        <f t="shared" ca="1" si="0"/>
        <v>0</v>
      </c>
      <c r="J120" s="9" t="s">
        <v>218</v>
      </c>
      <c r="K120" s="6">
        <f t="shared" si="1"/>
        <v>0</v>
      </c>
      <c r="L120" s="9" t="s">
        <v>218</v>
      </c>
      <c r="O120" s="6">
        <f t="shared" si="2"/>
        <v>0</v>
      </c>
    </row>
    <row r="121" spans="1:15" ht="12" customHeight="1" x14ac:dyDescent="0.25">
      <c r="A121" s="20">
        <v>9</v>
      </c>
      <c r="B121" s="20">
        <v>0</v>
      </c>
      <c r="C121" s="20">
        <v>47</v>
      </c>
      <c r="D121" s="21" t="s">
        <v>59</v>
      </c>
      <c r="E121" s="6" t="s">
        <v>31</v>
      </c>
      <c r="F121" s="7" t="str">
        <f ca="1">IFERROR(__xludf.DUMMYFUNCTION("split(H202,"","")"),"#VALUE!")</f>
        <v>#VALUE!</v>
      </c>
      <c r="G121" s="8"/>
      <c r="H121" s="8"/>
      <c r="I121" s="6">
        <f t="shared" ca="1" si="0"/>
        <v>0</v>
      </c>
      <c r="J121" s="9" t="s">
        <v>59</v>
      </c>
      <c r="K121" s="6">
        <f t="shared" si="1"/>
        <v>1</v>
      </c>
      <c r="L121" s="9" t="s">
        <v>54</v>
      </c>
      <c r="O121" s="6">
        <f t="shared" si="2"/>
        <v>0</v>
      </c>
    </row>
    <row r="122" spans="1:15" ht="12" customHeight="1" x14ac:dyDescent="0.25">
      <c r="A122" s="16">
        <v>9</v>
      </c>
      <c r="B122" s="16">
        <v>0</v>
      </c>
      <c r="C122" s="16">
        <v>56</v>
      </c>
      <c r="D122" s="17" t="s">
        <v>59</v>
      </c>
      <c r="E122" s="6" t="s">
        <v>32</v>
      </c>
      <c r="F122" s="7" t="str">
        <f ca="1">IFERROR(__xludf.DUMMYFUNCTION("split(H224,"","")"),"#VALUE!")</f>
        <v>#VALUE!</v>
      </c>
      <c r="G122" s="8"/>
      <c r="H122" s="8"/>
      <c r="I122" s="6">
        <f t="shared" ca="1" si="0"/>
        <v>0</v>
      </c>
      <c r="J122" s="9" t="s">
        <v>31</v>
      </c>
      <c r="K122" s="6">
        <f t="shared" si="1"/>
        <v>0</v>
      </c>
      <c r="L122" s="9" t="s">
        <v>54</v>
      </c>
      <c r="O122" s="6">
        <f t="shared" si="2"/>
        <v>0</v>
      </c>
    </row>
    <row r="123" spans="1:15" ht="12" customHeight="1" x14ac:dyDescent="0.25">
      <c r="A123" s="20">
        <v>9</v>
      </c>
      <c r="B123" s="20">
        <v>0</v>
      </c>
      <c r="C123" s="20">
        <v>64</v>
      </c>
      <c r="D123" s="21" t="s">
        <v>59</v>
      </c>
      <c r="E123" s="6" t="s">
        <v>54</v>
      </c>
      <c r="F123" s="7" t="str">
        <f ca="1">IFERROR(__xludf.DUMMYFUNCTION("split(H184,"","")"),"#VALUE!")</f>
        <v>#VALUE!</v>
      </c>
      <c r="G123" s="8"/>
      <c r="H123" s="8"/>
      <c r="I123" s="6">
        <f t="shared" ca="1" si="0"/>
        <v>0</v>
      </c>
      <c r="J123" s="9" t="s">
        <v>31</v>
      </c>
      <c r="K123" s="6">
        <f t="shared" si="1"/>
        <v>0</v>
      </c>
      <c r="L123" s="9" t="s">
        <v>54</v>
      </c>
      <c r="O123" s="6">
        <f t="shared" si="2"/>
        <v>0</v>
      </c>
    </row>
    <row r="124" spans="1:15" ht="12" customHeight="1" x14ac:dyDescent="0.2">
      <c r="A124" s="23">
        <f>COUNTIF(A$2:$A$123,1)</f>
        <v>10</v>
      </c>
      <c r="E124" s="7"/>
      <c r="F124" s="23">
        <f ca="1">COUNTIF(F$2:F$123,1)</f>
        <v>0</v>
      </c>
      <c r="J124" s="23">
        <f>COUNTIF(J$2:J$123,1)</f>
        <v>14</v>
      </c>
      <c r="L124" s="23">
        <f>COUNTIF(L$2:L$123,1)</f>
        <v>9</v>
      </c>
    </row>
    <row r="125" spans="1:15" ht="12" customHeight="1" x14ac:dyDescent="0.2">
      <c r="A125" s="23">
        <f>COUNTIF(A$2:A$123,2)</f>
        <v>9</v>
      </c>
      <c r="D125" s="7"/>
      <c r="E125" s="7"/>
      <c r="F125" s="23">
        <f ca="1">COUNTIF(F$2:F$123,2)</f>
        <v>0</v>
      </c>
      <c r="J125" s="23">
        <f>COUNTIF(J$2:J$123,2)</f>
        <v>6</v>
      </c>
      <c r="L125" s="23">
        <f>COUNTIF(L$2:L$123,2)</f>
        <v>8</v>
      </c>
    </row>
    <row r="126" spans="1:15" ht="12" customHeight="1" x14ac:dyDescent="0.2">
      <c r="A126" s="23">
        <f>COUNTIF(A$2:A$123,3)</f>
        <v>7</v>
      </c>
      <c r="D126" s="7"/>
      <c r="E126" s="7"/>
      <c r="F126" s="23">
        <f ca="1">COUNTIF(F$2:F$123,3)</f>
        <v>0</v>
      </c>
      <c r="J126" s="23">
        <f>COUNTIF(J$2:J$123,3)</f>
        <v>4</v>
      </c>
      <c r="L126" s="23">
        <f>COUNTIF(L$2:L$123,3)</f>
        <v>5</v>
      </c>
    </row>
    <row r="127" spans="1:15" ht="12" customHeight="1" x14ac:dyDescent="0.2">
      <c r="A127" s="23">
        <f>COUNTIF(A$2:A$123,4)</f>
        <v>9</v>
      </c>
      <c r="D127" s="7"/>
      <c r="E127" s="7"/>
      <c r="F127" s="23">
        <f ca="1">COUNTIF(F$2:F$123,4)</f>
        <v>0</v>
      </c>
      <c r="J127" s="23">
        <f>COUNTIF(J$2:J$123,4)</f>
        <v>4</v>
      </c>
      <c r="L127" s="23">
        <f>COUNTIF(L$2:L$123,4)</f>
        <v>13</v>
      </c>
    </row>
    <row r="128" spans="1:15" ht="12" customHeight="1" x14ac:dyDescent="0.2">
      <c r="A128" s="23">
        <f>COUNTIF(A$2:A$123,5)</f>
        <v>10</v>
      </c>
      <c r="D128" s="7"/>
      <c r="E128" s="7"/>
      <c r="F128" s="23">
        <f ca="1">COUNTIF(F$2:F$123,5)</f>
        <v>0</v>
      </c>
      <c r="J128" s="23">
        <f>COUNTIF(J$2:J$123,5)</f>
        <v>10</v>
      </c>
      <c r="L128" s="23">
        <f>COUNTIF(L$2:L$123,5)</f>
        <v>12</v>
      </c>
    </row>
    <row r="129" spans="1:12" ht="12" customHeight="1" x14ac:dyDescent="0.2">
      <c r="A129" s="23">
        <f>COUNTIF(A$2:A$123,6)</f>
        <v>10</v>
      </c>
      <c r="D129" s="7"/>
      <c r="E129" s="7"/>
      <c r="F129" s="23">
        <f ca="1">COUNTIF(F$2:F$123,6)</f>
        <v>0</v>
      </c>
      <c r="J129" s="23">
        <f>COUNTIF(J$2:J$123,6)</f>
        <v>6</v>
      </c>
      <c r="L129" s="23">
        <f>COUNTIF(L$2:L$123,6)</f>
        <v>10</v>
      </c>
    </row>
    <row r="130" spans="1:12" ht="12" customHeight="1" x14ac:dyDescent="0.2">
      <c r="A130" s="23">
        <f>COUNTIF(A$2:A$123,7)</f>
        <v>9</v>
      </c>
      <c r="D130" s="7"/>
      <c r="E130" s="7"/>
      <c r="F130" s="23">
        <f ca="1">COUNTIF(F$2:F$123,7)</f>
        <v>0</v>
      </c>
      <c r="J130" s="23">
        <f>COUNTIF(J$2:J$123,7)</f>
        <v>4</v>
      </c>
      <c r="L130" s="23">
        <f>COUNTIF(L$2:L$123,7)</f>
        <v>10</v>
      </c>
    </row>
    <row r="131" spans="1:12" ht="12" customHeight="1" x14ac:dyDescent="0.2">
      <c r="A131" s="23">
        <f>COUNTIF(A$2:A$123,8)</f>
        <v>10</v>
      </c>
      <c r="D131" s="7"/>
      <c r="E131" s="7"/>
      <c r="F131" s="23">
        <f ca="1">COUNTIF(F$2:F$123,8)</f>
        <v>0</v>
      </c>
      <c r="J131" s="23">
        <f>COUNTIF(J$2:J$123,8)</f>
        <v>20</v>
      </c>
      <c r="L131" s="23">
        <f>COUNTIF(L$2:L$123,8)</f>
        <v>8</v>
      </c>
    </row>
    <row r="132" spans="1:12" ht="12" customHeight="1" x14ac:dyDescent="0.2">
      <c r="A132" s="23">
        <f>COUNTIF(A$2:A$123,9)</f>
        <v>7</v>
      </c>
      <c r="D132" s="7"/>
      <c r="E132" s="7"/>
      <c r="F132" s="23">
        <f ca="1">COUNTIF(F$2:F$123,9)</f>
        <v>0</v>
      </c>
      <c r="J132" s="23">
        <f>COUNTIF(J$2:J$123,9)</f>
        <v>5</v>
      </c>
      <c r="L132" s="23">
        <f>COUNTIF(L$2:L$123,9)</f>
        <v>9</v>
      </c>
    </row>
    <row r="133" spans="1:12" ht="12" customHeight="1" x14ac:dyDescent="0.2">
      <c r="A133" s="23">
        <f>COUNTIF(A$2:A$123,10)</f>
        <v>6</v>
      </c>
      <c r="D133" s="7"/>
      <c r="E133" s="7"/>
      <c r="F133" s="23">
        <f ca="1">COUNTIF(F$2:F$123,10)</f>
        <v>0</v>
      </c>
      <c r="J133" s="23">
        <f>COUNTIF(J$2:J$123,10)</f>
        <v>3</v>
      </c>
      <c r="L133" s="23">
        <f>COUNTIF(L$2:L$123,10)</f>
        <v>4</v>
      </c>
    </row>
    <row r="134" spans="1:12" ht="12" customHeight="1" x14ac:dyDescent="0.2">
      <c r="A134" s="23">
        <f>COUNTIF(A$2:A$123,11)</f>
        <v>8</v>
      </c>
      <c r="D134" s="7"/>
      <c r="E134" s="7"/>
      <c r="F134" s="23">
        <f ca="1">COUNTIF(F$2:F$123,11)</f>
        <v>0</v>
      </c>
      <c r="J134" s="23">
        <f>COUNTIF(J$2:J$123,11)</f>
        <v>6</v>
      </c>
      <c r="L134" s="23">
        <f>COUNTIF(L$2:L$123,11)</f>
        <v>10</v>
      </c>
    </row>
    <row r="135" spans="1:12" ht="12" customHeight="1" x14ac:dyDescent="0.2">
      <c r="A135" s="23">
        <f>COUNTIF(A$2:A$123,12)</f>
        <v>4</v>
      </c>
      <c r="D135" s="7"/>
      <c r="E135" s="7"/>
      <c r="F135" s="23">
        <f ca="1">COUNTIF(F$2:F$123,12)</f>
        <v>0</v>
      </c>
      <c r="J135" s="23">
        <f>COUNTIF(J$2:J$123,12)</f>
        <v>1</v>
      </c>
      <c r="L135" s="23">
        <f>COUNTIF(L$2:L$123,12)</f>
        <v>4</v>
      </c>
    </row>
    <row r="136" spans="1:12" ht="12" customHeight="1" x14ac:dyDescent="0.2">
      <c r="A136" s="23">
        <f>COUNTIF(A$2:A$123,13)</f>
        <v>8</v>
      </c>
      <c r="D136" s="7"/>
      <c r="E136" s="7"/>
      <c r="F136" s="23">
        <f ca="1">COUNTIF(F$2:F$123,13)</f>
        <v>0</v>
      </c>
      <c r="J136" s="23">
        <f>COUNTIF(J$2:J$123,13)</f>
        <v>5</v>
      </c>
      <c r="L136" s="23">
        <f>COUNTIF(L$2:L$123,13)</f>
        <v>8</v>
      </c>
    </row>
    <row r="137" spans="1:12" ht="12" customHeight="1" x14ac:dyDescent="0.2">
      <c r="A137" s="23">
        <f>COUNTIF(A$2:A$123,14)</f>
        <v>10</v>
      </c>
      <c r="D137" s="7"/>
      <c r="E137" s="7"/>
      <c r="F137" s="23">
        <f ca="1">COUNTIF(F$2:F$123,14)</f>
        <v>0</v>
      </c>
      <c r="J137" s="23">
        <f>COUNTIF(J$2:J$123,14)</f>
        <v>5</v>
      </c>
      <c r="L137" s="23">
        <f>COUNTIF(L$2:L$123,14)</f>
        <v>5</v>
      </c>
    </row>
    <row r="138" spans="1:12" ht="12" customHeight="1" x14ac:dyDescent="0.2">
      <c r="A138" s="23">
        <f>COUNTIF(A$2:A$123,15)</f>
        <v>5</v>
      </c>
      <c r="D138" s="7"/>
      <c r="E138" s="7"/>
      <c r="F138" s="23">
        <f ca="1">COUNTIF(F$2:F$123,15)</f>
        <v>0</v>
      </c>
      <c r="J138" s="23">
        <f>COUNTIF(J$2:J$123,15)</f>
        <v>3</v>
      </c>
      <c r="L138" s="23">
        <f>COUNTIF(L$2:L$123,15)</f>
        <v>6</v>
      </c>
    </row>
    <row r="139" spans="1:12" ht="12" customHeight="1" x14ac:dyDescent="0.2">
      <c r="A139" s="23">
        <f>COUNTIF(A$2:A$123,16)</f>
        <v>0</v>
      </c>
      <c r="D139" s="7"/>
      <c r="E139" s="7"/>
      <c r="F139" s="23">
        <f ca="1">COUNTIF(F$2:F$123,16)</f>
        <v>0</v>
      </c>
      <c r="J139" s="23">
        <f>COUNTIF(J$2:J$123,16)</f>
        <v>10</v>
      </c>
      <c r="L139" s="23">
        <f>COUNTIF(L$2:L$123,16)</f>
        <v>1</v>
      </c>
    </row>
    <row r="140" spans="1:12" ht="12" customHeight="1" x14ac:dyDescent="0.2">
      <c r="A140" s="23">
        <f>COUNTIF(A$2:A$123,17)</f>
        <v>0</v>
      </c>
      <c r="D140" s="7"/>
      <c r="E140" s="7"/>
      <c r="F140" s="23">
        <f ca="1">COUNTIF(F$2:F$123,17)</f>
        <v>0</v>
      </c>
      <c r="J140" s="23">
        <f>COUNTIF(J$2:J$123,17)</f>
        <v>16</v>
      </c>
      <c r="L140" s="23">
        <f>COUNTIF(L$2:L$123,17)</f>
        <v>0</v>
      </c>
    </row>
    <row r="141" spans="1:12" ht="12" customHeight="1" x14ac:dyDescent="0.2">
      <c r="A141" s="23">
        <f>SUM(A124:A140)</f>
        <v>122</v>
      </c>
      <c r="F141" s="23">
        <f ca="1">SUM(F124:F140)</f>
        <v>0</v>
      </c>
      <c r="J141" s="23">
        <f>SUM(J124:J140)</f>
        <v>122</v>
      </c>
      <c r="L141" s="23">
        <f>SUM(L124:L140)</f>
        <v>122</v>
      </c>
    </row>
    <row r="142" spans="1:12" ht="12" customHeight="1" x14ac:dyDescent="0.2"/>
    <row r="143" spans="1:12" ht="12" customHeight="1" x14ac:dyDescent="0.2"/>
    <row r="144" spans="1:12"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26" t="s">
        <v>3</v>
      </c>
      <c r="B1" s="26" t="s">
        <v>4</v>
      </c>
      <c r="C1" s="26" t="s">
        <v>5</v>
      </c>
      <c r="D1" s="26" t="s">
        <v>6</v>
      </c>
      <c r="E1" s="26" t="s">
        <v>7</v>
      </c>
      <c r="F1" s="26" t="s">
        <v>8</v>
      </c>
      <c r="G1" s="26" t="s">
        <v>9</v>
      </c>
      <c r="H1" s="26" t="s">
        <v>10</v>
      </c>
      <c r="I1" s="26" t="s">
        <v>11</v>
      </c>
      <c r="J1" s="26" t="s">
        <v>12</v>
      </c>
      <c r="K1" s="26" t="s">
        <v>13</v>
      </c>
      <c r="L1" s="26" t="s">
        <v>14</v>
      </c>
      <c r="M1" s="26" t="s">
        <v>15</v>
      </c>
      <c r="N1" s="26" t="s">
        <v>16</v>
      </c>
      <c r="O1" s="26" t="s">
        <v>17</v>
      </c>
    </row>
    <row r="2" spans="1:15" ht="12" customHeight="1" x14ac:dyDescent="0.25">
      <c r="A2" s="27">
        <v>3</v>
      </c>
      <c r="B2" s="27">
        <v>1</v>
      </c>
      <c r="C2" s="27">
        <v>14</v>
      </c>
      <c r="D2" s="27">
        <v>-1</v>
      </c>
      <c r="E2" s="28" t="s">
        <v>849</v>
      </c>
      <c r="F2" s="29">
        <v>3</v>
      </c>
      <c r="G2" s="30">
        <v>16</v>
      </c>
      <c r="H2" s="29"/>
      <c r="I2" s="28">
        <v>0</v>
      </c>
      <c r="J2" s="29">
        <v>3</v>
      </c>
      <c r="K2" s="28">
        <v>0</v>
      </c>
      <c r="L2" s="29">
        <v>3</v>
      </c>
      <c r="M2" s="29"/>
      <c r="N2" s="29"/>
      <c r="O2" s="28">
        <v>0</v>
      </c>
    </row>
    <row r="3" spans="1:15" ht="12" customHeight="1" x14ac:dyDescent="0.25">
      <c r="A3" s="31">
        <v>3</v>
      </c>
      <c r="B3" s="31">
        <v>63</v>
      </c>
      <c r="C3" s="31">
        <v>908</v>
      </c>
      <c r="D3" s="27">
        <v>-1</v>
      </c>
      <c r="E3" s="28">
        <v>3</v>
      </c>
      <c r="F3" s="29">
        <v>3</v>
      </c>
      <c r="G3" s="29"/>
      <c r="H3" s="29"/>
      <c r="I3" s="28">
        <v>0</v>
      </c>
      <c r="J3" s="29">
        <v>3</v>
      </c>
      <c r="K3" s="28">
        <v>0</v>
      </c>
      <c r="L3" s="29">
        <v>14</v>
      </c>
      <c r="M3" s="29"/>
      <c r="N3" s="29"/>
      <c r="O3" s="28">
        <v>0</v>
      </c>
    </row>
    <row r="4" spans="1:15" ht="12" customHeight="1" x14ac:dyDescent="0.25">
      <c r="A4" s="27">
        <v>4</v>
      </c>
      <c r="B4" s="27">
        <v>106</v>
      </c>
      <c r="C4" s="27">
        <v>859</v>
      </c>
      <c r="D4" s="27">
        <v>-1</v>
      </c>
      <c r="E4" s="28" t="s">
        <v>856</v>
      </c>
      <c r="F4" s="29">
        <v>4</v>
      </c>
      <c r="G4" s="30">
        <v>1</v>
      </c>
      <c r="H4" s="29"/>
      <c r="I4" s="28">
        <v>0</v>
      </c>
      <c r="J4" s="29">
        <v>1</v>
      </c>
      <c r="K4" s="28">
        <v>1</v>
      </c>
      <c r="L4" s="29">
        <v>4</v>
      </c>
      <c r="M4" s="29"/>
      <c r="N4" s="29"/>
      <c r="O4" s="28">
        <v>0</v>
      </c>
    </row>
    <row r="5" spans="1:15" ht="12" customHeight="1" x14ac:dyDescent="0.25">
      <c r="A5" s="27">
        <v>3</v>
      </c>
      <c r="B5" s="27">
        <v>57</v>
      </c>
      <c r="C5" s="27">
        <v>925</v>
      </c>
      <c r="D5" s="27">
        <v>0</v>
      </c>
      <c r="E5" s="28">
        <v>3</v>
      </c>
      <c r="F5" s="29">
        <v>3</v>
      </c>
      <c r="G5" s="29"/>
      <c r="H5" s="29"/>
      <c r="I5" s="28">
        <v>0</v>
      </c>
      <c r="J5" s="29">
        <v>3</v>
      </c>
      <c r="K5" s="28">
        <v>0</v>
      </c>
      <c r="L5" s="29">
        <v>3</v>
      </c>
      <c r="M5" s="29"/>
      <c r="N5" s="29"/>
      <c r="O5" s="28">
        <v>0</v>
      </c>
    </row>
    <row r="6" spans="1:15" ht="12" customHeight="1" x14ac:dyDescent="0.25">
      <c r="A6" s="31">
        <v>1</v>
      </c>
      <c r="B6" s="31">
        <v>4</v>
      </c>
      <c r="C6" s="31">
        <v>4</v>
      </c>
      <c r="D6" s="31">
        <v>0</v>
      </c>
      <c r="E6" s="29">
        <v>8</v>
      </c>
      <c r="F6" s="29">
        <v>8</v>
      </c>
      <c r="G6" s="29"/>
      <c r="H6" s="29"/>
      <c r="I6" s="28">
        <v>0</v>
      </c>
      <c r="J6" s="29">
        <v>1</v>
      </c>
      <c r="K6" s="28">
        <v>0</v>
      </c>
      <c r="L6" s="29">
        <v>1</v>
      </c>
      <c r="M6" s="29"/>
      <c r="N6" s="29"/>
      <c r="O6" s="28">
        <v>0</v>
      </c>
    </row>
    <row r="7" spans="1:15" ht="12" customHeight="1" x14ac:dyDescent="0.25">
      <c r="A7" s="27">
        <v>1</v>
      </c>
      <c r="B7" s="27">
        <v>4</v>
      </c>
      <c r="C7" s="27">
        <v>4</v>
      </c>
      <c r="D7" s="27">
        <v>0</v>
      </c>
      <c r="E7" s="29">
        <v>8</v>
      </c>
      <c r="F7" s="29">
        <v>8</v>
      </c>
      <c r="G7" s="29"/>
      <c r="H7" s="29"/>
      <c r="I7" s="28">
        <v>0</v>
      </c>
      <c r="J7" s="29">
        <v>17</v>
      </c>
      <c r="K7" s="28">
        <v>0</v>
      </c>
      <c r="L7" s="29">
        <v>2</v>
      </c>
      <c r="M7" s="29"/>
      <c r="N7" s="29"/>
      <c r="O7" s="28">
        <v>0</v>
      </c>
    </row>
    <row r="8" spans="1:15" ht="12" customHeight="1" x14ac:dyDescent="0.25">
      <c r="A8" s="31">
        <v>1</v>
      </c>
      <c r="B8" s="31">
        <v>3</v>
      </c>
      <c r="C8" s="31">
        <v>3</v>
      </c>
      <c r="D8" s="31">
        <v>0</v>
      </c>
      <c r="E8" s="29" t="s">
        <v>82</v>
      </c>
      <c r="F8" s="29">
        <v>10</v>
      </c>
      <c r="G8" s="30">
        <v>1</v>
      </c>
      <c r="H8" s="29"/>
      <c r="I8" s="28">
        <v>0</v>
      </c>
      <c r="J8" s="29">
        <v>8</v>
      </c>
      <c r="K8" s="28">
        <v>0</v>
      </c>
      <c r="L8" s="29">
        <v>10</v>
      </c>
      <c r="M8" s="29"/>
      <c r="N8" s="29"/>
      <c r="O8" s="28">
        <v>0</v>
      </c>
    </row>
    <row r="9" spans="1:15" ht="12" customHeight="1" x14ac:dyDescent="0.25">
      <c r="A9" s="27">
        <v>1</v>
      </c>
      <c r="B9" s="27">
        <v>5</v>
      </c>
      <c r="C9" s="27">
        <v>5</v>
      </c>
      <c r="D9" s="27">
        <v>0</v>
      </c>
      <c r="E9" s="29" t="s">
        <v>89</v>
      </c>
      <c r="F9" s="29">
        <v>10</v>
      </c>
      <c r="G9" s="30">
        <v>8</v>
      </c>
      <c r="H9" s="30">
        <v>1</v>
      </c>
      <c r="I9" s="28">
        <v>0</v>
      </c>
      <c r="J9" s="29">
        <v>1</v>
      </c>
      <c r="K9" s="28">
        <v>0</v>
      </c>
      <c r="L9" s="29">
        <v>10</v>
      </c>
      <c r="M9" s="29"/>
      <c r="N9" s="29"/>
      <c r="O9" s="28">
        <v>0</v>
      </c>
    </row>
    <row r="10" spans="1:15" ht="12" customHeight="1" x14ac:dyDescent="0.25">
      <c r="A10" s="31">
        <v>1</v>
      </c>
      <c r="B10" s="31">
        <v>5</v>
      </c>
      <c r="C10" s="31">
        <v>5</v>
      </c>
      <c r="D10" s="31">
        <v>0</v>
      </c>
      <c r="E10" s="29">
        <v>16</v>
      </c>
      <c r="F10" s="29">
        <v>16</v>
      </c>
      <c r="G10" s="29"/>
      <c r="H10" s="29"/>
      <c r="I10" s="28">
        <v>0</v>
      </c>
      <c r="J10" s="29">
        <v>16</v>
      </c>
      <c r="K10" s="28">
        <v>0</v>
      </c>
      <c r="L10" s="29">
        <v>10</v>
      </c>
      <c r="M10" s="29"/>
      <c r="N10" s="29"/>
      <c r="O10" s="28">
        <v>0</v>
      </c>
    </row>
    <row r="11" spans="1:15" ht="12" customHeight="1" x14ac:dyDescent="0.25">
      <c r="A11" s="27">
        <v>2</v>
      </c>
      <c r="B11" s="27">
        <v>5</v>
      </c>
      <c r="C11" s="27">
        <v>5</v>
      </c>
      <c r="D11" s="27">
        <v>0</v>
      </c>
      <c r="E11" s="29"/>
      <c r="F11" s="29"/>
      <c r="G11" s="29"/>
      <c r="H11" s="29"/>
      <c r="I11" s="28">
        <v>0</v>
      </c>
      <c r="J11" s="29">
        <v>2</v>
      </c>
      <c r="K11" s="28">
        <v>0</v>
      </c>
      <c r="L11" s="29">
        <v>2</v>
      </c>
      <c r="M11" s="29"/>
      <c r="N11" s="29"/>
      <c r="O11" s="28">
        <v>0</v>
      </c>
    </row>
    <row r="12" spans="1:15" ht="12" customHeight="1" x14ac:dyDescent="0.25">
      <c r="A12" s="31">
        <v>2</v>
      </c>
      <c r="B12" s="31">
        <v>5</v>
      </c>
      <c r="C12" s="31">
        <v>5</v>
      </c>
      <c r="D12" s="31">
        <v>0</v>
      </c>
      <c r="E12" s="29">
        <v>1</v>
      </c>
      <c r="F12" s="29">
        <v>1</v>
      </c>
      <c r="G12" s="29"/>
      <c r="H12" s="29"/>
      <c r="I12" s="28">
        <v>0</v>
      </c>
      <c r="J12" s="29">
        <v>17</v>
      </c>
      <c r="K12" s="28">
        <v>0</v>
      </c>
      <c r="L12" s="29">
        <v>9</v>
      </c>
      <c r="M12" s="29"/>
      <c r="N12" s="29"/>
      <c r="O12" s="28">
        <v>0</v>
      </c>
    </row>
    <row r="13" spans="1:15" ht="12" customHeight="1" x14ac:dyDescent="0.25">
      <c r="A13" s="27">
        <v>2</v>
      </c>
      <c r="B13" s="27">
        <v>5</v>
      </c>
      <c r="C13" s="27">
        <v>5</v>
      </c>
      <c r="D13" s="27">
        <v>0</v>
      </c>
      <c r="E13" s="29" t="s">
        <v>100</v>
      </c>
      <c r="F13" s="29">
        <v>13</v>
      </c>
      <c r="G13" s="30">
        <v>15</v>
      </c>
      <c r="H13" s="29"/>
      <c r="I13" s="28">
        <v>0</v>
      </c>
      <c r="J13" s="29">
        <v>2</v>
      </c>
      <c r="K13" s="28">
        <v>0</v>
      </c>
      <c r="L13" s="29">
        <v>2</v>
      </c>
      <c r="M13" s="29"/>
      <c r="N13" s="29"/>
      <c r="O13" s="28">
        <v>0</v>
      </c>
    </row>
    <row r="14" spans="1:15" ht="12" customHeight="1" x14ac:dyDescent="0.25">
      <c r="A14" s="31">
        <v>2</v>
      </c>
      <c r="B14" s="31">
        <v>5</v>
      </c>
      <c r="C14" s="31">
        <v>5</v>
      </c>
      <c r="D14" s="31">
        <v>0</v>
      </c>
      <c r="E14" s="29"/>
      <c r="F14" s="29"/>
      <c r="G14" s="29"/>
      <c r="H14" s="29"/>
      <c r="I14" s="28">
        <v>0</v>
      </c>
      <c r="J14" s="29">
        <v>13</v>
      </c>
      <c r="K14" s="28">
        <v>0</v>
      </c>
      <c r="L14" s="29">
        <v>13</v>
      </c>
      <c r="M14" s="29"/>
      <c r="N14" s="29"/>
      <c r="O14" s="28">
        <v>0</v>
      </c>
    </row>
    <row r="15" spans="1:15" ht="12" customHeight="1" x14ac:dyDescent="0.25">
      <c r="A15" s="27">
        <v>2</v>
      </c>
      <c r="B15" s="27">
        <v>5</v>
      </c>
      <c r="C15" s="27">
        <v>5</v>
      </c>
      <c r="D15" s="27">
        <v>0</v>
      </c>
      <c r="E15" s="29"/>
      <c r="F15" s="29"/>
      <c r="G15" s="29"/>
      <c r="H15" s="29"/>
      <c r="I15" s="28">
        <v>0</v>
      </c>
      <c r="J15" s="29">
        <v>2</v>
      </c>
      <c r="K15" s="28">
        <v>1</v>
      </c>
      <c r="L15" s="29">
        <v>2</v>
      </c>
      <c r="M15" s="29"/>
      <c r="N15" s="29"/>
      <c r="O15" s="28">
        <v>1</v>
      </c>
    </row>
    <row r="16" spans="1:15" ht="12" customHeight="1" x14ac:dyDescent="0.25">
      <c r="A16" s="27">
        <v>4</v>
      </c>
      <c r="B16" s="27">
        <v>3</v>
      </c>
      <c r="C16" s="27">
        <v>3</v>
      </c>
      <c r="D16" s="27">
        <v>0</v>
      </c>
      <c r="E16" s="29">
        <v>0</v>
      </c>
      <c r="F16" s="29">
        <v>0</v>
      </c>
      <c r="G16" s="29"/>
      <c r="H16" s="29"/>
      <c r="I16" s="28">
        <v>0</v>
      </c>
      <c r="J16" s="29">
        <v>8</v>
      </c>
      <c r="K16" s="28">
        <v>0</v>
      </c>
      <c r="L16" s="29">
        <v>4</v>
      </c>
      <c r="M16" s="29"/>
      <c r="N16" s="29"/>
      <c r="O16" s="28">
        <v>0</v>
      </c>
    </row>
    <row r="17" spans="1:15" ht="12" customHeight="1" x14ac:dyDescent="0.25">
      <c r="A17" s="31">
        <v>4</v>
      </c>
      <c r="B17" s="31">
        <v>3</v>
      </c>
      <c r="C17" s="31">
        <v>3</v>
      </c>
      <c r="D17" s="31">
        <v>0</v>
      </c>
      <c r="E17" s="29">
        <v>4</v>
      </c>
      <c r="F17" s="29">
        <v>4</v>
      </c>
      <c r="G17" s="29"/>
      <c r="H17" s="29"/>
      <c r="I17" s="28">
        <v>0</v>
      </c>
      <c r="J17" s="29">
        <v>17</v>
      </c>
      <c r="K17" s="28">
        <v>0</v>
      </c>
      <c r="L17" s="29">
        <v>8</v>
      </c>
      <c r="M17" s="29"/>
      <c r="N17" s="29"/>
      <c r="O17" s="28">
        <v>0</v>
      </c>
    </row>
    <row r="18" spans="1:15" ht="12" customHeight="1" x14ac:dyDescent="0.25">
      <c r="A18" s="27">
        <v>4</v>
      </c>
      <c r="B18" s="27">
        <v>2</v>
      </c>
      <c r="C18" s="27">
        <v>2</v>
      </c>
      <c r="D18" s="27">
        <v>0</v>
      </c>
      <c r="E18" s="29" t="s">
        <v>40</v>
      </c>
      <c r="F18" s="29">
        <v>16</v>
      </c>
      <c r="G18" s="30">
        <v>4</v>
      </c>
      <c r="H18" s="29"/>
      <c r="I18" s="28">
        <v>0</v>
      </c>
      <c r="J18" s="29">
        <v>17</v>
      </c>
      <c r="K18" s="28">
        <v>0</v>
      </c>
      <c r="L18" s="29">
        <v>4</v>
      </c>
      <c r="M18" s="29"/>
      <c r="N18" s="29"/>
      <c r="O18" s="28">
        <v>0</v>
      </c>
    </row>
    <row r="19" spans="1:15" ht="12" customHeight="1" x14ac:dyDescent="0.25">
      <c r="A19" s="31">
        <v>4</v>
      </c>
      <c r="B19" s="31">
        <v>4</v>
      </c>
      <c r="C19" s="31">
        <v>4</v>
      </c>
      <c r="D19" s="31">
        <v>0</v>
      </c>
      <c r="E19" s="29">
        <v>4</v>
      </c>
      <c r="F19" s="29">
        <v>4</v>
      </c>
      <c r="G19" s="29"/>
      <c r="H19" s="29"/>
      <c r="I19" s="28">
        <v>0</v>
      </c>
      <c r="J19" s="29">
        <v>10</v>
      </c>
      <c r="K19" s="28">
        <v>0</v>
      </c>
      <c r="L19" s="29">
        <v>4</v>
      </c>
      <c r="M19" s="29"/>
      <c r="N19" s="29"/>
      <c r="O19" s="28">
        <v>0</v>
      </c>
    </row>
    <row r="20" spans="1:15" ht="12" customHeight="1" x14ac:dyDescent="0.25">
      <c r="A20" s="27">
        <v>4</v>
      </c>
      <c r="B20" s="27">
        <v>2</v>
      </c>
      <c r="C20" s="27">
        <v>2</v>
      </c>
      <c r="D20" s="27">
        <v>0</v>
      </c>
      <c r="E20" s="29" t="s">
        <v>49</v>
      </c>
      <c r="F20" s="29">
        <v>8</v>
      </c>
      <c r="G20" s="30">
        <v>4</v>
      </c>
      <c r="H20" s="29"/>
      <c r="I20" s="28">
        <v>0</v>
      </c>
      <c r="J20" s="29">
        <v>8</v>
      </c>
      <c r="K20" s="28">
        <v>0</v>
      </c>
      <c r="L20" s="29">
        <v>8</v>
      </c>
      <c r="M20" s="29"/>
      <c r="N20" s="29"/>
      <c r="O20" s="28">
        <v>0</v>
      </c>
    </row>
    <row r="21" spans="1:15" ht="12" customHeight="1" x14ac:dyDescent="0.25">
      <c r="A21" s="27">
        <v>5</v>
      </c>
      <c r="B21" s="27">
        <v>6</v>
      </c>
      <c r="C21" s="27">
        <v>6</v>
      </c>
      <c r="D21" s="27">
        <v>0</v>
      </c>
      <c r="E21" s="29" t="s">
        <v>63</v>
      </c>
      <c r="F21" s="29">
        <v>8</v>
      </c>
      <c r="G21" s="30">
        <v>10</v>
      </c>
      <c r="H21" s="29"/>
      <c r="I21" s="28">
        <v>0</v>
      </c>
      <c r="J21" s="29">
        <v>10</v>
      </c>
      <c r="K21" s="28">
        <v>0</v>
      </c>
      <c r="L21" s="29">
        <v>5</v>
      </c>
      <c r="M21" s="29"/>
      <c r="N21" s="29"/>
      <c r="O21" s="28">
        <v>0</v>
      </c>
    </row>
    <row r="22" spans="1:15" ht="12" customHeight="1" x14ac:dyDescent="0.25">
      <c r="A22" s="27">
        <v>5</v>
      </c>
      <c r="B22" s="27">
        <v>5</v>
      </c>
      <c r="C22" s="27">
        <v>5</v>
      </c>
      <c r="D22" s="27">
        <v>0</v>
      </c>
      <c r="E22" s="29">
        <v>4</v>
      </c>
      <c r="F22" s="29">
        <v>4</v>
      </c>
      <c r="G22" s="29"/>
      <c r="H22" s="29"/>
      <c r="I22" s="28">
        <v>0</v>
      </c>
      <c r="J22" s="29">
        <v>3</v>
      </c>
      <c r="K22" s="28">
        <v>0</v>
      </c>
      <c r="L22" s="29">
        <v>3</v>
      </c>
      <c r="M22" s="29"/>
      <c r="N22" s="29"/>
      <c r="O22" s="28">
        <v>0</v>
      </c>
    </row>
    <row r="23" spans="1:15" ht="12" customHeight="1" x14ac:dyDescent="0.25">
      <c r="A23" s="27">
        <v>6</v>
      </c>
      <c r="B23" s="27">
        <v>5</v>
      </c>
      <c r="C23" s="27">
        <v>5</v>
      </c>
      <c r="D23" s="27">
        <v>0</v>
      </c>
      <c r="E23" s="29" t="s">
        <v>111</v>
      </c>
      <c r="F23" s="29">
        <v>13</v>
      </c>
      <c r="G23" s="30">
        <v>14</v>
      </c>
      <c r="H23" s="29"/>
      <c r="I23" s="28">
        <v>1</v>
      </c>
      <c r="J23" s="29">
        <v>14</v>
      </c>
      <c r="K23" s="28">
        <v>0</v>
      </c>
      <c r="L23" s="29">
        <v>6</v>
      </c>
      <c r="M23" s="29"/>
      <c r="N23" s="29"/>
      <c r="O23" s="28">
        <v>0</v>
      </c>
    </row>
    <row r="24" spans="1:15" ht="12" customHeight="1" x14ac:dyDescent="0.25">
      <c r="A24" s="27">
        <v>7</v>
      </c>
      <c r="B24" s="27">
        <v>5</v>
      </c>
      <c r="C24" s="27">
        <v>5</v>
      </c>
      <c r="D24" s="27">
        <v>0</v>
      </c>
      <c r="E24" s="29" t="s">
        <v>131</v>
      </c>
      <c r="F24" s="29">
        <v>8</v>
      </c>
      <c r="G24" s="30">
        <v>14</v>
      </c>
      <c r="H24" s="30">
        <v>16</v>
      </c>
      <c r="I24" s="28">
        <v>0</v>
      </c>
      <c r="J24" s="29">
        <v>8</v>
      </c>
      <c r="K24" s="28">
        <v>0</v>
      </c>
      <c r="L24" s="29">
        <v>14</v>
      </c>
      <c r="M24" s="29"/>
      <c r="N24" s="29"/>
      <c r="O24" s="28">
        <v>0</v>
      </c>
    </row>
    <row r="25" spans="1:15" ht="12" customHeight="1" x14ac:dyDescent="0.25">
      <c r="A25" s="27">
        <v>9</v>
      </c>
      <c r="B25" s="27">
        <v>6</v>
      </c>
      <c r="C25" s="27">
        <v>6</v>
      </c>
      <c r="D25" s="27">
        <v>0</v>
      </c>
      <c r="E25" s="29"/>
      <c r="F25" s="29"/>
      <c r="G25" s="29"/>
      <c r="H25" s="29"/>
      <c r="I25" s="28">
        <v>0</v>
      </c>
      <c r="J25" s="29">
        <v>16</v>
      </c>
      <c r="K25" s="28">
        <v>0</v>
      </c>
      <c r="L25" s="29">
        <v>9</v>
      </c>
      <c r="M25" s="29"/>
      <c r="N25" s="29"/>
      <c r="O25" s="28">
        <v>0</v>
      </c>
    </row>
    <row r="26" spans="1:15" ht="12" customHeight="1" x14ac:dyDescent="0.25">
      <c r="A26" s="31">
        <v>9</v>
      </c>
      <c r="B26" s="31">
        <v>6</v>
      </c>
      <c r="C26" s="31">
        <v>6</v>
      </c>
      <c r="D26" s="31">
        <v>0</v>
      </c>
      <c r="E26" s="29"/>
      <c r="F26" s="29"/>
      <c r="G26" s="29"/>
      <c r="H26" s="29"/>
      <c r="I26" s="28">
        <v>0</v>
      </c>
      <c r="J26" s="29">
        <v>5</v>
      </c>
      <c r="K26" s="28">
        <v>0</v>
      </c>
      <c r="L26" s="29">
        <v>9</v>
      </c>
      <c r="M26" s="29"/>
      <c r="N26" s="29"/>
      <c r="O26" s="28">
        <v>0</v>
      </c>
    </row>
    <row r="27" spans="1:15" ht="12" customHeight="1" x14ac:dyDescent="0.25">
      <c r="A27" s="31">
        <v>10</v>
      </c>
      <c r="B27" s="31">
        <v>5</v>
      </c>
      <c r="C27" s="31">
        <v>5</v>
      </c>
      <c r="D27" s="31">
        <v>0</v>
      </c>
      <c r="E27" s="29"/>
      <c r="F27" s="29"/>
      <c r="G27" s="29"/>
      <c r="H27" s="29"/>
      <c r="I27" s="28">
        <v>0</v>
      </c>
      <c r="J27" s="29">
        <v>16</v>
      </c>
      <c r="K27" s="28">
        <v>0</v>
      </c>
      <c r="L27" s="29">
        <v>1</v>
      </c>
      <c r="M27" s="29"/>
      <c r="N27" s="29"/>
      <c r="O27" s="28">
        <v>0</v>
      </c>
    </row>
    <row r="28" spans="1:15" ht="12" customHeight="1" x14ac:dyDescent="0.25">
      <c r="A28" s="27">
        <v>10</v>
      </c>
      <c r="B28" s="27">
        <v>5</v>
      </c>
      <c r="C28" s="27">
        <v>5</v>
      </c>
      <c r="D28" s="27">
        <v>0</v>
      </c>
      <c r="E28" s="29"/>
      <c r="F28" s="29"/>
      <c r="G28" s="29"/>
      <c r="H28" s="29"/>
      <c r="I28" s="28">
        <v>0</v>
      </c>
      <c r="J28" s="29">
        <v>8</v>
      </c>
      <c r="K28" s="28">
        <v>0</v>
      </c>
      <c r="L28" s="29">
        <v>10</v>
      </c>
      <c r="M28" s="29"/>
      <c r="N28" s="29"/>
      <c r="O28" s="28">
        <v>0</v>
      </c>
    </row>
    <row r="29" spans="1:15" ht="12" customHeight="1" x14ac:dyDescent="0.25">
      <c r="A29" s="27">
        <v>11</v>
      </c>
      <c r="B29" s="27">
        <v>5</v>
      </c>
      <c r="C29" s="27">
        <v>5</v>
      </c>
      <c r="D29" s="27">
        <v>0</v>
      </c>
      <c r="E29" s="29">
        <v>7</v>
      </c>
      <c r="F29" s="29">
        <v>7</v>
      </c>
      <c r="G29" s="29"/>
      <c r="H29" s="29"/>
      <c r="I29" s="28">
        <v>0</v>
      </c>
      <c r="J29" s="29">
        <v>2</v>
      </c>
      <c r="K29" s="28">
        <v>0</v>
      </c>
      <c r="L29" s="29">
        <v>11</v>
      </c>
      <c r="M29" s="29"/>
      <c r="N29" s="29"/>
      <c r="O29" s="28">
        <v>0</v>
      </c>
    </row>
    <row r="30" spans="1:15" ht="12" customHeight="1" x14ac:dyDescent="0.25">
      <c r="A30" s="31">
        <v>12</v>
      </c>
      <c r="B30" s="31">
        <v>13</v>
      </c>
      <c r="C30" s="31">
        <v>13</v>
      </c>
      <c r="D30" s="31">
        <v>0</v>
      </c>
      <c r="E30" s="29">
        <v>8</v>
      </c>
      <c r="F30" s="29">
        <v>8</v>
      </c>
      <c r="G30" s="29"/>
      <c r="H30" s="29"/>
      <c r="I30" s="28">
        <v>0</v>
      </c>
      <c r="J30" s="29">
        <v>8</v>
      </c>
      <c r="K30" s="28">
        <v>0</v>
      </c>
      <c r="L30" s="29">
        <v>8</v>
      </c>
      <c r="M30" s="29"/>
      <c r="N30" s="29"/>
      <c r="O30" s="28">
        <v>0</v>
      </c>
    </row>
    <row r="31" spans="1:15" ht="12" customHeight="1" x14ac:dyDescent="0.25">
      <c r="A31" s="31">
        <v>16</v>
      </c>
      <c r="B31" s="31">
        <v>5</v>
      </c>
      <c r="C31" s="31">
        <v>5</v>
      </c>
      <c r="D31" s="31">
        <v>0</v>
      </c>
      <c r="E31" s="29">
        <v>16</v>
      </c>
      <c r="F31" s="29">
        <v>16</v>
      </c>
      <c r="G31" s="29"/>
      <c r="H31" s="29"/>
      <c r="I31" s="28">
        <v>0</v>
      </c>
      <c r="J31" s="29">
        <v>16</v>
      </c>
      <c r="K31" s="28">
        <v>0</v>
      </c>
      <c r="L31" s="29">
        <v>16</v>
      </c>
      <c r="M31" s="29"/>
      <c r="N31" s="29"/>
      <c r="O31" s="28">
        <v>0</v>
      </c>
    </row>
    <row r="32" spans="1:15" ht="12" customHeight="1" x14ac:dyDescent="0.25">
      <c r="A32" s="27">
        <v>2</v>
      </c>
      <c r="B32" s="27">
        <v>98</v>
      </c>
      <c r="C32" s="31">
        <v>882</v>
      </c>
      <c r="D32" s="31">
        <v>0.8</v>
      </c>
      <c r="E32" s="28" t="s">
        <v>369</v>
      </c>
      <c r="F32" s="29">
        <v>13</v>
      </c>
      <c r="G32" s="30">
        <v>1</v>
      </c>
      <c r="H32" s="30">
        <v>2</v>
      </c>
      <c r="I32" s="28">
        <v>0</v>
      </c>
      <c r="J32" s="29">
        <v>2</v>
      </c>
      <c r="K32" s="28">
        <v>0</v>
      </c>
      <c r="L32" s="29">
        <v>2</v>
      </c>
      <c r="M32" s="29"/>
      <c r="N32" s="29"/>
      <c r="O32" s="28">
        <v>0</v>
      </c>
    </row>
    <row r="33" spans="1:15" ht="12" customHeight="1" x14ac:dyDescent="0.25">
      <c r="A33" s="27">
        <v>3</v>
      </c>
      <c r="B33" s="27">
        <v>5</v>
      </c>
      <c r="C33" s="27">
        <v>4</v>
      </c>
      <c r="D33" s="27" t="s">
        <v>138</v>
      </c>
      <c r="E33" s="29">
        <v>9</v>
      </c>
      <c r="F33" s="29">
        <v>9</v>
      </c>
      <c r="G33" s="29"/>
      <c r="H33" s="29"/>
      <c r="I33" s="28">
        <v>0</v>
      </c>
      <c r="J33" s="29">
        <v>17</v>
      </c>
      <c r="K33" s="28">
        <v>0</v>
      </c>
      <c r="L33" s="29">
        <v>3</v>
      </c>
      <c r="M33" s="29"/>
      <c r="N33" s="29"/>
      <c r="O33" s="28">
        <v>0</v>
      </c>
    </row>
    <row r="34" spans="1:15" ht="12" customHeight="1" x14ac:dyDescent="0.25">
      <c r="A34" s="31">
        <v>3</v>
      </c>
      <c r="B34" s="31">
        <v>5</v>
      </c>
      <c r="C34" s="31">
        <v>4</v>
      </c>
      <c r="D34" s="31" t="s">
        <v>138</v>
      </c>
      <c r="E34" s="29">
        <v>4</v>
      </c>
      <c r="F34" s="29">
        <v>4</v>
      </c>
      <c r="G34" s="29"/>
      <c r="H34" s="29"/>
      <c r="I34" s="28">
        <v>0</v>
      </c>
      <c r="J34" s="29">
        <v>8</v>
      </c>
      <c r="K34" s="28">
        <v>0</v>
      </c>
      <c r="L34" s="29">
        <v>8</v>
      </c>
      <c r="M34" s="29"/>
      <c r="N34" s="29"/>
      <c r="O34" s="28">
        <v>0</v>
      </c>
    </row>
    <row r="35" spans="1:15" ht="12" customHeight="1" x14ac:dyDescent="0.25">
      <c r="A35" s="27">
        <v>3</v>
      </c>
      <c r="B35" s="27">
        <v>5</v>
      </c>
      <c r="C35" s="27">
        <v>4</v>
      </c>
      <c r="D35" s="27" t="s">
        <v>138</v>
      </c>
      <c r="E35" s="29">
        <v>14</v>
      </c>
      <c r="F35" s="29">
        <v>14</v>
      </c>
      <c r="G35" s="29"/>
      <c r="H35" s="29"/>
      <c r="I35" s="28">
        <v>0</v>
      </c>
      <c r="J35" s="29">
        <v>14</v>
      </c>
      <c r="K35" s="28">
        <v>0</v>
      </c>
      <c r="L35" s="29">
        <v>3</v>
      </c>
      <c r="M35" s="29"/>
      <c r="N35" s="29"/>
      <c r="O35" s="28">
        <v>0</v>
      </c>
    </row>
    <row r="36" spans="1:15" ht="12" customHeight="1" x14ac:dyDescent="0.25">
      <c r="A36" s="31">
        <v>3</v>
      </c>
      <c r="B36" s="31">
        <v>5</v>
      </c>
      <c r="C36" s="31">
        <v>4</v>
      </c>
      <c r="D36" s="31" t="s">
        <v>138</v>
      </c>
      <c r="E36" s="29"/>
      <c r="F36" s="29"/>
      <c r="G36" s="29"/>
      <c r="H36" s="29"/>
      <c r="I36" s="28">
        <v>0</v>
      </c>
      <c r="J36" s="29">
        <v>7</v>
      </c>
      <c r="K36" s="28">
        <v>0</v>
      </c>
      <c r="L36" s="29">
        <v>3</v>
      </c>
      <c r="M36" s="29"/>
      <c r="N36" s="29"/>
      <c r="O36" s="28">
        <v>0</v>
      </c>
    </row>
    <row r="37" spans="1:15" ht="12" customHeight="1" x14ac:dyDescent="0.25">
      <c r="A37" s="27">
        <v>3</v>
      </c>
      <c r="B37" s="27">
        <v>5</v>
      </c>
      <c r="C37" s="27">
        <v>4</v>
      </c>
      <c r="D37" s="27" t="s">
        <v>138</v>
      </c>
      <c r="E37" s="29"/>
      <c r="F37" s="29"/>
      <c r="G37" s="29"/>
      <c r="H37" s="29"/>
      <c r="I37" s="28">
        <v>0</v>
      </c>
      <c r="J37" s="29">
        <v>8</v>
      </c>
      <c r="K37" s="28">
        <v>0</v>
      </c>
      <c r="L37" s="29">
        <v>3</v>
      </c>
      <c r="M37" s="29"/>
      <c r="N37" s="29"/>
      <c r="O37" s="28">
        <v>0</v>
      </c>
    </row>
    <row r="38" spans="1:15" ht="12" customHeight="1" x14ac:dyDescent="0.25">
      <c r="A38" s="31">
        <v>6</v>
      </c>
      <c r="B38" s="31">
        <v>5</v>
      </c>
      <c r="C38" s="31">
        <v>4</v>
      </c>
      <c r="D38" s="31" t="s">
        <v>138</v>
      </c>
      <c r="E38" s="29"/>
      <c r="F38" s="29"/>
      <c r="G38" s="29"/>
      <c r="H38" s="29"/>
      <c r="I38" s="28">
        <v>0</v>
      </c>
      <c r="J38" s="29">
        <v>13</v>
      </c>
      <c r="K38" s="28">
        <v>0</v>
      </c>
      <c r="L38" s="29">
        <v>13</v>
      </c>
      <c r="M38" s="29"/>
      <c r="N38" s="29"/>
      <c r="O38" s="28">
        <v>0</v>
      </c>
    </row>
    <row r="39" spans="1:15" ht="12" customHeight="1" x14ac:dyDescent="0.25">
      <c r="A39" s="27">
        <v>6</v>
      </c>
      <c r="B39" s="27">
        <v>5</v>
      </c>
      <c r="C39" s="27">
        <v>4</v>
      </c>
      <c r="D39" s="27" t="s">
        <v>138</v>
      </c>
      <c r="E39" s="29">
        <v>0</v>
      </c>
      <c r="F39" s="29">
        <v>0</v>
      </c>
      <c r="G39" s="29"/>
      <c r="H39" s="29"/>
      <c r="I39" s="28">
        <v>0</v>
      </c>
      <c r="J39" s="29">
        <v>15</v>
      </c>
      <c r="K39" s="28">
        <v>0</v>
      </c>
      <c r="L39" s="29">
        <v>6</v>
      </c>
      <c r="M39" s="29"/>
      <c r="N39" s="29"/>
      <c r="O39" s="28">
        <v>0</v>
      </c>
    </row>
    <row r="40" spans="1:15" ht="12" customHeight="1" x14ac:dyDescent="0.25">
      <c r="A40" s="31">
        <v>7</v>
      </c>
      <c r="B40" s="31">
        <v>5</v>
      </c>
      <c r="C40" s="31">
        <v>4</v>
      </c>
      <c r="D40" s="31" t="s">
        <v>138</v>
      </c>
      <c r="E40" s="29"/>
      <c r="F40" s="29"/>
      <c r="G40" s="29"/>
      <c r="H40" s="29"/>
      <c r="I40" s="28">
        <v>0</v>
      </c>
      <c r="J40" s="29">
        <v>9</v>
      </c>
      <c r="K40" s="28">
        <v>0</v>
      </c>
      <c r="L40" s="29">
        <v>7</v>
      </c>
      <c r="M40" s="29"/>
      <c r="N40" s="29"/>
      <c r="O40" s="28">
        <v>0</v>
      </c>
    </row>
    <row r="41" spans="1:15" ht="12" customHeight="1" x14ac:dyDescent="0.25">
      <c r="A41" s="27">
        <v>7</v>
      </c>
      <c r="B41" s="27">
        <v>5</v>
      </c>
      <c r="C41" s="27">
        <v>4</v>
      </c>
      <c r="D41" s="27" t="s">
        <v>138</v>
      </c>
      <c r="E41" s="29"/>
      <c r="F41" s="29"/>
      <c r="G41" s="29"/>
      <c r="H41" s="29"/>
      <c r="I41" s="28">
        <v>0</v>
      </c>
      <c r="J41" s="29">
        <v>15</v>
      </c>
      <c r="K41" s="28">
        <v>0</v>
      </c>
      <c r="L41" s="29">
        <v>15</v>
      </c>
      <c r="M41" s="29"/>
      <c r="N41" s="29"/>
      <c r="O41" s="28">
        <v>0</v>
      </c>
    </row>
    <row r="42" spans="1:15" ht="12" customHeight="1" x14ac:dyDescent="0.25">
      <c r="A42" s="27">
        <v>8</v>
      </c>
      <c r="B42" s="27">
        <v>5</v>
      </c>
      <c r="C42" s="27">
        <v>4</v>
      </c>
      <c r="D42" s="27" t="s">
        <v>138</v>
      </c>
      <c r="E42" s="29"/>
      <c r="F42" s="29"/>
      <c r="G42" s="29"/>
      <c r="H42" s="29"/>
      <c r="I42" s="28">
        <v>0</v>
      </c>
      <c r="J42" s="29">
        <v>17</v>
      </c>
      <c r="K42" s="28">
        <v>0</v>
      </c>
      <c r="L42" s="29">
        <v>11</v>
      </c>
      <c r="M42" s="29"/>
      <c r="N42" s="29"/>
      <c r="O42" s="28">
        <v>0</v>
      </c>
    </row>
    <row r="43" spans="1:15" ht="12" customHeight="1" x14ac:dyDescent="0.25">
      <c r="A43" s="31">
        <v>8</v>
      </c>
      <c r="B43" s="31">
        <v>5</v>
      </c>
      <c r="C43" s="31">
        <v>4</v>
      </c>
      <c r="D43" s="31" t="s">
        <v>138</v>
      </c>
      <c r="E43" s="29">
        <v>0</v>
      </c>
      <c r="F43" s="29">
        <v>0</v>
      </c>
      <c r="G43" s="29"/>
      <c r="H43" s="29"/>
      <c r="I43" s="28">
        <v>0</v>
      </c>
      <c r="J43" s="29">
        <v>1</v>
      </c>
      <c r="K43" s="28">
        <v>0</v>
      </c>
      <c r="L43" s="29">
        <v>10</v>
      </c>
      <c r="M43" s="29"/>
      <c r="N43" s="29"/>
      <c r="O43" s="28">
        <v>0</v>
      </c>
    </row>
    <row r="44" spans="1:15" ht="12" customHeight="1" x14ac:dyDescent="0.25">
      <c r="A44" s="27">
        <v>8</v>
      </c>
      <c r="B44" s="27">
        <v>5</v>
      </c>
      <c r="C44" s="27">
        <v>4</v>
      </c>
      <c r="D44" s="27" t="s">
        <v>138</v>
      </c>
      <c r="E44" s="29"/>
      <c r="F44" s="29"/>
      <c r="G44" s="29"/>
      <c r="H44" s="29"/>
      <c r="I44" s="28">
        <v>0</v>
      </c>
      <c r="J44" s="29">
        <v>4</v>
      </c>
      <c r="K44" s="28">
        <v>0</v>
      </c>
      <c r="L44" s="29">
        <v>3</v>
      </c>
      <c r="M44" s="29"/>
      <c r="N44" s="29"/>
      <c r="O44" s="28">
        <v>0</v>
      </c>
    </row>
    <row r="45" spans="1:15" ht="12" customHeight="1" x14ac:dyDescent="0.25">
      <c r="A45" s="31">
        <v>8</v>
      </c>
      <c r="B45" s="31">
        <v>5</v>
      </c>
      <c r="C45" s="31">
        <v>4</v>
      </c>
      <c r="D45" s="31" t="s">
        <v>138</v>
      </c>
      <c r="E45" s="29"/>
      <c r="F45" s="29"/>
      <c r="G45" s="29"/>
      <c r="H45" s="29"/>
      <c r="I45" s="28">
        <v>0</v>
      </c>
      <c r="J45" s="29">
        <v>8</v>
      </c>
      <c r="K45" s="28">
        <v>1</v>
      </c>
      <c r="L45" s="29">
        <v>4</v>
      </c>
      <c r="M45" s="29"/>
      <c r="N45" s="29"/>
      <c r="O45" s="28">
        <v>0</v>
      </c>
    </row>
    <row r="46" spans="1:15" ht="12" customHeight="1" x14ac:dyDescent="0.25">
      <c r="A46" s="27">
        <v>8</v>
      </c>
      <c r="B46" s="27">
        <v>5</v>
      </c>
      <c r="C46" s="27">
        <v>4</v>
      </c>
      <c r="D46" s="27" t="s">
        <v>138</v>
      </c>
      <c r="E46" s="29" t="s">
        <v>201</v>
      </c>
      <c r="F46" s="29">
        <v>11</v>
      </c>
      <c r="G46" s="30">
        <v>12</v>
      </c>
      <c r="H46" s="29"/>
      <c r="I46" s="28">
        <v>0</v>
      </c>
      <c r="J46" s="29">
        <v>9</v>
      </c>
      <c r="K46" s="28">
        <v>0</v>
      </c>
      <c r="L46" s="29">
        <v>14</v>
      </c>
      <c r="M46" s="29"/>
      <c r="N46" s="29"/>
      <c r="O46" s="28">
        <v>0</v>
      </c>
    </row>
    <row r="47" spans="1:15" ht="12" customHeight="1" x14ac:dyDescent="0.25">
      <c r="A47" s="31">
        <v>11</v>
      </c>
      <c r="B47" s="31">
        <v>5</v>
      </c>
      <c r="C47" s="31">
        <v>4</v>
      </c>
      <c r="D47" s="31" t="s">
        <v>138</v>
      </c>
      <c r="E47" s="29"/>
      <c r="F47" s="29"/>
      <c r="G47" s="29"/>
      <c r="H47" s="29"/>
      <c r="I47" s="28">
        <v>0</v>
      </c>
      <c r="J47" s="29">
        <v>2</v>
      </c>
      <c r="K47" s="28">
        <v>0</v>
      </c>
      <c r="L47" s="29">
        <v>2</v>
      </c>
      <c r="M47" s="29"/>
      <c r="N47" s="29"/>
      <c r="O47" s="28">
        <v>0</v>
      </c>
    </row>
    <row r="48" spans="1:15" ht="12" customHeight="1" x14ac:dyDescent="0.25">
      <c r="A48" s="27">
        <v>11</v>
      </c>
      <c r="B48" s="27">
        <v>5</v>
      </c>
      <c r="C48" s="27">
        <v>4</v>
      </c>
      <c r="D48" s="27" t="s">
        <v>138</v>
      </c>
      <c r="E48" s="29"/>
      <c r="F48" s="29"/>
      <c r="G48" s="29"/>
      <c r="H48" s="29"/>
      <c r="I48" s="28">
        <v>0</v>
      </c>
      <c r="J48" s="29">
        <v>8</v>
      </c>
      <c r="K48" s="28">
        <v>0</v>
      </c>
      <c r="L48" s="29">
        <v>11</v>
      </c>
      <c r="M48" s="29"/>
      <c r="N48" s="29"/>
      <c r="O48" s="28">
        <v>0</v>
      </c>
    </row>
    <row r="49" spans="1:15" ht="12" customHeight="1" x14ac:dyDescent="0.25">
      <c r="A49" s="31">
        <v>11</v>
      </c>
      <c r="B49" s="31">
        <v>5</v>
      </c>
      <c r="C49" s="31">
        <v>4</v>
      </c>
      <c r="D49" s="31" t="s">
        <v>138</v>
      </c>
      <c r="E49" s="29"/>
      <c r="F49" s="29"/>
      <c r="G49" s="29"/>
      <c r="H49" s="29"/>
      <c r="I49" s="28">
        <v>0</v>
      </c>
      <c r="J49" s="29">
        <v>17</v>
      </c>
      <c r="K49" s="28">
        <v>0</v>
      </c>
      <c r="L49" s="29">
        <v>11</v>
      </c>
      <c r="M49" s="29"/>
      <c r="N49" s="29"/>
      <c r="O49" s="28">
        <v>0</v>
      </c>
    </row>
    <row r="50" spans="1:15" ht="12" customHeight="1" x14ac:dyDescent="0.25">
      <c r="A50" s="27">
        <v>11</v>
      </c>
      <c r="B50" s="27">
        <v>5</v>
      </c>
      <c r="C50" s="27">
        <v>4</v>
      </c>
      <c r="D50" s="27" t="s">
        <v>138</v>
      </c>
      <c r="E50" s="29">
        <v>16</v>
      </c>
      <c r="F50" s="29">
        <v>16</v>
      </c>
      <c r="G50" s="29"/>
      <c r="H50" s="29"/>
      <c r="I50" s="28">
        <v>0</v>
      </c>
      <c r="J50" s="29">
        <v>16</v>
      </c>
      <c r="K50" s="28">
        <v>0</v>
      </c>
      <c r="L50" s="29">
        <v>11</v>
      </c>
      <c r="M50" s="29"/>
      <c r="N50" s="29"/>
      <c r="O50" s="28">
        <v>0</v>
      </c>
    </row>
    <row r="51" spans="1:15" ht="12" customHeight="1" x14ac:dyDescent="0.25">
      <c r="A51" s="27">
        <v>12</v>
      </c>
      <c r="B51" s="27">
        <v>12</v>
      </c>
      <c r="C51" s="27">
        <v>15</v>
      </c>
      <c r="D51" s="27" t="s">
        <v>138</v>
      </c>
      <c r="E51" s="29"/>
      <c r="F51" s="29"/>
      <c r="G51" s="29"/>
      <c r="H51" s="29"/>
      <c r="I51" s="28">
        <v>0</v>
      </c>
      <c r="J51" s="29">
        <v>16</v>
      </c>
      <c r="K51" s="28">
        <v>0</v>
      </c>
      <c r="L51" s="29">
        <v>12</v>
      </c>
      <c r="M51" s="29"/>
      <c r="N51" s="29"/>
      <c r="O51" s="28">
        <v>0</v>
      </c>
    </row>
    <row r="52" spans="1:15" ht="12" customHeight="1" x14ac:dyDescent="0.25">
      <c r="A52" s="31">
        <v>14</v>
      </c>
      <c r="B52" s="31">
        <v>5</v>
      </c>
      <c r="C52" s="31">
        <v>4</v>
      </c>
      <c r="D52" s="31" t="s">
        <v>138</v>
      </c>
      <c r="E52" s="29"/>
      <c r="F52" s="29"/>
      <c r="G52" s="29"/>
      <c r="H52" s="29"/>
      <c r="I52" s="28">
        <v>0</v>
      </c>
      <c r="J52" s="29">
        <v>17</v>
      </c>
      <c r="K52" s="28">
        <v>0</v>
      </c>
      <c r="L52" s="29">
        <v>14</v>
      </c>
      <c r="M52" s="29"/>
      <c r="N52" s="29"/>
      <c r="O52" s="28">
        <v>0</v>
      </c>
    </row>
    <row r="53" spans="1:15" ht="12" customHeight="1" x14ac:dyDescent="0.25">
      <c r="A53" s="27">
        <v>14</v>
      </c>
      <c r="B53" s="27">
        <v>5</v>
      </c>
      <c r="C53" s="27">
        <v>4</v>
      </c>
      <c r="D53" s="27" t="s">
        <v>138</v>
      </c>
      <c r="E53" s="29">
        <v>0</v>
      </c>
      <c r="F53" s="29">
        <v>0</v>
      </c>
      <c r="G53" s="29"/>
      <c r="H53" s="29"/>
      <c r="I53" s="28">
        <v>0</v>
      </c>
      <c r="J53" s="29">
        <v>14</v>
      </c>
      <c r="K53" s="28">
        <v>0</v>
      </c>
      <c r="L53" s="29">
        <v>14</v>
      </c>
      <c r="M53" s="29"/>
      <c r="N53" s="29"/>
      <c r="O53" s="28">
        <v>0</v>
      </c>
    </row>
    <row r="54" spans="1:15" ht="12" customHeight="1" x14ac:dyDescent="0.25">
      <c r="A54" s="31">
        <v>14</v>
      </c>
      <c r="B54" s="31">
        <v>5</v>
      </c>
      <c r="C54" s="31">
        <v>4</v>
      </c>
      <c r="D54" s="31" t="s">
        <v>138</v>
      </c>
      <c r="E54" s="29"/>
      <c r="F54" s="29"/>
      <c r="G54" s="29"/>
      <c r="H54" s="29"/>
      <c r="I54" s="28">
        <v>0</v>
      </c>
      <c r="J54" s="29">
        <v>17</v>
      </c>
      <c r="K54" s="28">
        <v>0</v>
      </c>
      <c r="L54" s="29">
        <v>2</v>
      </c>
      <c r="M54" s="29"/>
      <c r="N54" s="29"/>
      <c r="O54" s="28">
        <v>0</v>
      </c>
    </row>
    <row r="55" spans="1:15" ht="12" customHeight="1" x14ac:dyDescent="0.25">
      <c r="A55" s="27">
        <v>14</v>
      </c>
      <c r="B55" s="27">
        <v>5</v>
      </c>
      <c r="C55" s="27">
        <v>4</v>
      </c>
      <c r="D55" s="27" t="s">
        <v>138</v>
      </c>
      <c r="E55" s="29">
        <v>2</v>
      </c>
      <c r="F55" s="29">
        <v>2</v>
      </c>
      <c r="G55" s="29"/>
      <c r="H55" s="29"/>
      <c r="I55" s="28">
        <v>0</v>
      </c>
      <c r="J55" s="29">
        <v>6</v>
      </c>
      <c r="K55" s="28">
        <v>0</v>
      </c>
      <c r="L55" s="29">
        <v>14</v>
      </c>
      <c r="M55" s="29"/>
      <c r="N55" s="29"/>
      <c r="O55" s="28">
        <v>0</v>
      </c>
    </row>
    <row r="56" spans="1:15" ht="12" customHeight="1" x14ac:dyDescent="0.25">
      <c r="A56" s="27">
        <v>16</v>
      </c>
      <c r="B56" s="27">
        <v>5</v>
      </c>
      <c r="C56" s="27">
        <v>4</v>
      </c>
      <c r="D56" s="27" t="s">
        <v>138</v>
      </c>
      <c r="E56" s="29">
        <v>4</v>
      </c>
      <c r="F56" s="29">
        <v>4</v>
      </c>
      <c r="G56" s="29"/>
      <c r="H56" s="29"/>
      <c r="I56" s="28">
        <v>0</v>
      </c>
      <c r="J56" s="29">
        <v>4</v>
      </c>
      <c r="K56" s="28">
        <v>0</v>
      </c>
      <c r="L56" s="29">
        <v>16</v>
      </c>
      <c r="M56" s="29"/>
      <c r="N56" s="29"/>
      <c r="O56" s="28">
        <v>0</v>
      </c>
    </row>
    <row r="57" spans="1:15" ht="12" customHeight="1" x14ac:dyDescent="0.25">
      <c r="A57" s="31">
        <v>16</v>
      </c>
      <c r="B57" s="31">
        <v>5</v>
      </c>
      <c r="C57" s="31">
        <v>4</v>
      </c>
      <c r="D57" s="31" t="s">
        <v>138</v>
      </c>
      <c r="E57" s="29">
        <v>16</v>
      </c>
      <c r="F57" s="29">
        <v>16</v>
      </c>
      <c r="G57" s="29"/>
      <c r="H57" s="29"/>
      <c r="I57" s="28">
        <v>0</v>
      </c>
      <c r="J57" s="29">
        <v>16</v>
      </c>
      <c r="K57" s="28">
        <v>0</v>
      </c>
      <c r="L57" s="29">
        <v>16</v>
      </c>
      <c r="M57" s="29"/>
      <c r="N57" s="29"/>
      <c r="O57" s="28">
        <v>0</v>
      </c>
    </row>
    <row r="58" spans="1:15" ht="12" customHeight="1" x14ac:dyDescent="0.25">
      <c r="A58" s="31">
        <v>5</v>
      </c>
      <c r="B58" s="31">
        <v>6</v>
      </c>
      <c r="C58" s="31">
        <v>4</v>
      </c>
      <c r="D58" s="31" t="s">
        <v>222</v>
      </c>
      <c r="E58" s="29"/>
      <c r="F58" s="29"/>
      <c r="G58" s="29"/>
      <c r="H58" s="29"/>
      <c r="I58" s="28">
        <v>0</v>
      </c>
      <c r="J58" s="29">
        <v>5</v>
      </c>
      <c r="K58" s="28">
        <v>0</v>
      </c>
      <c r="L58" s="29">
        <v>5</v>
      </c>
      <c r="M58" s="29"/>
      <c r="N58" s="29"/>
      <c r="O58" s="28">
        <v>0</v>
      </c>
    </row>
    <row r="59" spans="1:15" ht="12" customHeight="1" x14ac:dyDescent="0.25">
      <c r="A59" s="27">
        <v>5</v>
      </c>
      <c r="B59" s="27">
        <v>6</v>
      </c>
      <c r="C59" s="27">
        <v>4</v>
      </c>
      <c r="D59" s="27" t="s">
        <v>222</v>
      </c>
      <c r="E59" s="29">
        <v>10</v>
      </c>
      <c r="F59" s="29">
        <v>10</v>
      </c>
      <c r="G59" s="29"/>
      <c r="H59" s="29"/>
      <c r="I59" s="28">
        <v>1</v>
      </c>
      <c r="J59" s="29">
        <v>16</v>
      </c>
      <c r="K59" s="28">
        <v>0</v>
      </c>
      <c r="L59" s="29">
        <v>5</v>
      </c>
      <c r="M59" s="29"/>
      <c r="N59" s="29"/>
      <c r="O59" s="28">
        <v>0</v>
      </c>
    </row>
    <row r="60" spans="1:15" ht="12" customHeight="1" x14ac:dyDescent="0.25">
      <c r="A60" s="31">
        <v>5</v>
      </c>
      <c r="B60" s="31">
        <v>6</v>
      </c>
      <c r="C60" s="31">
        <v>4</v>
      </c>
      <c r="D60" s="31" t="s">
        <v>222</v>
      </c>
      <c r="E60" s="29">
        <v>8.3000000000000007</v>
      </c>
      <c r="F60" s="29">
        <v>8</v>
      </c>
      <c r="G60" s="30">
        <v>3</v>
      </c>
      <c r="H60" s="29"/>
      <c r="I60" s="28">
        <v>0</v>
      </c>
      <c r="J60" s="29">
        <v>8</v>
      </c>
      <c r="K60" s="28">
        <v>0</v>
      </c>
      <c r="L60" s="29">
        <v>5</v>
      </c>
      <c r="M60" s="29"/>
      <c r="N60" s="29"/>
      <c r="O60" s="28">
        <v>0</v>
      </c>
    </row>
    <row r="61" spans="1:15" ht="12" customHeight="1" x14ac:dyDescent="0.25">
      <c r="A61" s="27">
        <v>6</v>
      </c>
      <c r="B61" s="27">
        <v>6</v>
      </c>
      <c r="C61" s="27">
        <v>4</v>
      </c>
      <c r="D61" s="27" t="s">
        <v>222</v>
      </c>
      <c r="E61" s="29">
        <v>2.2999999999999998</v>
      </c>
      <c r="F61" s="29">
        <v>2</v>
      </c>
      <c r="G61" s="30">
        <v>3</v>
      </c>
      <c r="H61" s="29"/>
      <c r="I61" s="28">
        <v>0</v>
      </c>
      <c r="J61" s="29">
        <v>2</v>
      </c>
      <c r="K61" s="28">
        <v>0</v>
      </c>
      <c r="L61" s="29">
        <v>2</v>
      </c>
      <c r="M61" s="29"/>
      <c r="N61" s="29"/>
      <c r="O61" s="28">
        <v>0</v>
      </c>
    </row>
    <row r="62" spans="1:15" ht="12" customHeight="1" x14ac:dyDescent="0.25">
      <c r="A62" s="31">
        <v>6</v>
      </c>
      <c r="B62" s="31">
        <v>6</v>
      </c>
      <c r="C62" s="31">
        <v>4</v>
      </c>
      <c r="D62" s="31" t="s">
        <v>222</v>
      </c>
      <c r="E62" s="29">
        <v>13</v>
      </c>
      <c r="F62" s="29">
        <v>13</v>
      </c>
      <c r="G62" s="29"/>
      <c r="H62" s="29"/>
      <c r="I62" s="28">
        <v>0</v>
      </c>
      <c r="J62" s="29">
        <v>17</v>
      </c>
      <c r="K62" s="28">
        <v>0</v>
      </c>
      <c r="L62" s="29">
        <v>6</v>
      </c>
      <c r="M62" s="29"/>
      <c r="N62" s="29"/>
      <c r="O62" s="28">
        <v>0</v>
      </c>
    </row>
    <row r="63" spans="1:15" ht="12" customHeight="1" x14ac:dyDescent="0.25">
      <c r="A63" s="27">
        <v>7</v>
      </c>
      <c r="B63" s="27">
        <v>6</v>
      </c>
      <c r="C63" s="27">
        <v>4</v>
      </c>
      <c r="D63" s="27" t="s">
        <v>222</v>
      </c>
      <c r="E63" s="29"/>
      <c r="F63" s="29"/>
      <c r="G63" s="29"/>
      <c r="H63" s="29"/>
      <c r="I63" s="28">
        <v>0</v>
      </c>
      <c r="J63" s="29">
        <v>8</v>
      </c>
      <c r="K63" s="28">
        <v>0</v>
      </c>
      <c r="L63" s="29">
        <v>4</v>
      </c>
      <c r="M63" s="29"/>
      <c r="N63" s="29"/>
      <c r="O63" s="28">
        <v>0</v>
      </c>
    </row>
    <row r="64" spans="1:15" ht="12" customHeight="1" x14ac:dyDescent="0.25">
      <c r="A64" s="31">
        <v>7</v>
      </c>
      <c r="B64" s="31">
        <v>6</v>
      </c>
      <c r="C64" s="31">
        <v>4</v>
      </c>
      <c r="D64" s="31" t="s">
        <v>222</v>
      </c>
      <c r="E64" s="29">
        <v>13</v>
      </c>
      <c r="F64" s="29">
        <v>13</v>
      </c>
      <c r="G64" s="29"/>
      <c r="H64" s="29"/>
      <c r="I64" s="28">
        <v>0</v>
      </c>
      <c r="J64" s="29">
        <v>1</v>
      </c>
      <c r="K64" s="28">
        <v>1</v>
      </c>
      <c r="L64" s="29">
        <v>7</v>
      </c>
      <c r="M64" s="29"/>
      <c r="N64" s="29"/>
      <c r="O64" s="28">
        <v>0</v>
      </c>
    </row>
    <row r="65" spans="1:15" ht="12" customHeight="1" x14ac:dyDescent="0.25">
      <c r="A65" s="27">
        <v>9</v>
      </c>
      <c r="B65" s="27">
        <v>6</v>
      </c>
      <c r="C65" s="27">
        <v>4</v>
      </c>
      <c r="D65" s="27" t="s">
        <v>222</v>
      </c>
      <c r="E65" s="29"/>
      <c r="F65" s="29"/>
      <c r="G65" s="29"/>
      <c r="H65" s="29"/>
      <c r="I65" s="28">
        <v>0</v>
      </c>
      <c r="J65" s="29">
        <v>1</v>
      </c>
      <c r="K65" s="28">
        <v>0</v>
      </c>
      <c r="L65" s="29">
        <v>6</v>
      </c>
      <c r="M65" s="29"/>
      <c r="N65" s="29"/>
      <c r="O65" s="28">
        <v>0</v>
      </c>
    </row>
    <row r="66" spans="1:15" ht="12" customHeight="1" x14ac:dyDescent="0.25">
      <c r="A66" s="31">
        <v>9</v>
      </c>
      <c r="B66" s="31">
        <v>6</v>
      </c>
      <c r="C66" s="31">
        <v>4</v>
      </c>
      <c r="D66" s="31" t="s">
        <v>222</v>
      </c>
      <c r="E66" s="29"/>
      <c r="F66" s="29"/>
      <c r="G66" s="29"/>
      <c r="H66" s="29"/>
      <c r="I66" s="28">
        <v>0</v>
      </c>
      <c r="J66" s="29">
        <v>1</v>
      </c>
      <c r="K66" s="28">
        <v>0</v>
      </c>
      <c r="L66" s="29">
        <v>9</v>
      </c>
      <c r="M66" s="29"/>
      <c r="N66" s="29"/>
      <c r="O66" s="28">
        <v>1</v>
      </c>
    </row>
    <row r="67" spans="1:15" ht="12" customHeight="1" x14ac:dyDescent="0.25">
      <c r="A67" s="27">
        <v>9</v>
      </c>
      <c r="B67" s="27">
        <v>6</v>
      </c>
      <c r="C67" s="27">
        <v>4</v>
      </c>
      <c r="D67" s="27" t="s">
        <v>222</v>
      </c>
      <c r="E67" s="29"/>
      <c r="F67" s="29"/>
      <c r="G67" s="29"/>
      <c r="H67" s="29"/>
      <c r="I67" s="28">
        <v>0</v>
      </c>
      <c r="J67" s="29">
        <v>17</v>
      </c>
      <c r="K67" s="28">
        <v>0</v>
      </c>
      <c r="L67" s="29">
        <v>5</v>
      </c>
      <c r="M67" s="29"/>
      <c r="N67" s="29"/>
      <c r="O67" s="28">
        <v>0</v>
      </c>
    </row>
    <row r="68" spans="1:15" ht="12" customHeight="1" x14ac:dyDescent="0.25">
      <c r="A68" s="27">
        <v>10</v>
      </c>
      <c r="B68" s="27">
        <v>6</v>
      </c>
      <c r="C68" s="27">
        <v>4</v>
      </c>
      <c r="D68" s="27" t="s">
        <v>222</v>
      </c>
      <c r="E68" s="29" t="s">
        <v>63</v>
      </c>
      <c r="F68" s="29">
        <v>8</v>
      </c>
      <c r="G68" s="30">
        <v>10</v>
      </c>
      <c r="H68" s="29"/>
      <c r="I68" s="28">
        <v>0</v>
      </c>
      <c r="J68" s="29">
        <v>8</v>
      </c>
      <c r="K68" s="28">
        <v>0</v>
      </c>
      <c r="L68" s="29">
        <v>10</v>
      </c>
      <c r="M68" s="29"/>
      <c r="N68" s="29"/>
      <c r="O68" s="28">
        <v>0</v>
      </c>
    </row>
    <row r="69" spans="1:15" ht="12" customHeight="1" x14ac:dyDescent="0.25">
      <c r="A69" s="31">
        <v>10</v>
      </c>
      <c r="B69" s="31">
        <v>6</v>
      </c>
      <c r="C69" s="31">
        <v>4</v>
      </c>
      <c r="D69" s="31" t="s">
        <v>222</v>
      </c>
      <c r="E69" s="29">
        <v>0</v>
      </c>
      <c r="F69" s="29">
        <v>0</v>
      </c>
      <c r="G69" s="29"/>
      <c r="H69" s="29"/>
      <c r="I69" s="28">
        <v>0</v>
      </c>
      <c r="J69" s="29">
        <v>8</v>
      </c>
      <c r="K69" s="28">
        <v>1</v>
      </c>
      <c r="L69" s="29">
        <v>10</v>
      </c>
      <c r="M69" s="29"/>
      <c r="N69" s="29"/>
      <c r="O69" s="28">
        <v>0</v>
      </c>
    </row>
    <row r="70" spans="1:15" ht="12" customHeight="1" x14ac:dyDescent="0.25">
      <c r="A70" s="27">
        <v>10</v>
      </c>
      <c r="B70" s="27">
        <v>6</v>
      </c>
      <c r="C70" s="27">
        <v>4</v>
      </c>
      <c r="D70" s="27" t="s">
        <v>222</v>
      </c>
      <c r="E70" s="29"/>
      <c r="F70" s="29"/>
      <c r="G70" s="29"/>
      <c r="H70" s="29"/>
      <c r="I70" s="28">
        <v>0</v>
      </c>
      <c r="J70" s="29">
        <v>17</v>
      </c>
      <c r="K70" s="28">
        <v>0</v>
      </c>
      <c r="L70" s="29">
        <v>10</v>
      </c>
      <c r="M70" s="29"/>
      <c r="N70" s="29"/>
      <c r="O70" s="28">
        <v>0</v>
      </c>
    </row>
    <row r="71" spans="1:15" ht="12" customHeight="1" x14ac:dyDescent="0.25">
      <c r="A71" s="31">
        <v>12</v>
      </c>
      <c r="B71" s="31">
        <v>15</v>
      </c>
      <c r="C71" s="31">
        <v>10</v>
      </c>
      <c r="D71" s="31" t="s">
        <v>222</v>
      </c>
      <c r="E71" s="29"/>
      <c r="F71" s="29"/>
      <c r="G71" s="29"/>
      <c r="H71" s="29"/>
      <c r="I71" s="28">
        <v>0</v>
      </c>
      <c r="J71" s="29">
        <v>16</v>
      </c>
      <c r="K71" s="28">
        <v>1</v>
      </c>
      <c r="L71" s="29">
        <v>12</v>
      </c>
      <c r="M71" s="29"/>
      <c r="N71" s="29"/>
      <c r="O71" s="28">
        <v>0</v>
      </c>
    </row>
    <row r="72" spans="1:15" ht="12" customHeight="1" x14ac:dyDescent="0.25">
      <c r="A72" s="27">
        <v>12</v>
      </c>
      <c r="B72" s="27">
        <v>15</v>
      </c>
      <c r="C72" s="27">
        <v>10</v>
      </c>
      <c r="D72" s="27" t="s">
        <v>222</v>
      </c>
      <c r="E72" s="29"/>
      <c r="F72" s="29"/>
      <c r="G72" s="29"/>
      <c r="H72" s="29"/>
      <c r="I72" s="28">
        <v>0</v>
      </c>
      <c r="J72" s="29">
        <v>17</v>
      </c>
      <c r="K72" s="28">
        <v>0</v>
      </c>
      <c r="L72" s="29">
        <v>9</v>
      </c>
      <c r="M72" s="29"/>
      <c r="N72" s="29"/>
      <c r="O72" s="28">
        <v>0</v>
      </c>
    </row>
    <row r="73" spans="1:15" ht="12" customHeight="1" x14ac:dyDescent="0.25">
      <c r="A73" s="27">
        <v>12</v>
      </c>
      <c r="B73" s="27">
        <v>18</v>
      </c>
      <c r="C73" s="27">
        <v>12</v>
      </c>
      <c r="D73" s="27" t="s">
        <v>222</v>
      </c>
      <c r="E73" s="29"/>
      <c r="F73" s="29"/>
      <c r="G73" s="29"/>
      <c r="H73" s="29"/>
      <c r="I73" s="28">
        <v>0</v>
      </c>
      <c r="J73" s="29">
        <v>16</v>
      </c>
      <c r="K73" s="28">
        <v>0</v>
      </c>
      <c r="L73" s="29">
        <v>12</v>
      </c>
      <c r="M73" s="29"/>
      <c r="N73" s="29"/>
      <c r="O73" s="28">
        <v>0</v>
      </c>
    </row>
    <row r="74" spans="1:15" ht="12" customHeight="1" x14ac:dyDescent="0.25">
      <c r="A74" s="27">
        <v>13</v>
      </c>
      <c r="B74" s="27">
        <v>6</v>
      </c>
      <c r="C74" s="27">
        <v>4</v>
      </c>
      <c r="D74" s="27" t="s">
        <v>222</v>
      </c>
      <c r="E74" s="29"/>
      <c r="F74" s="29"/>
      <c r="G74" s="29"/>
      <c r="H74" s="29"/>
      <c r="I74" s="28">
        <v>0</v>
      </c>
      <c r="J74" s="29">
        <v>17</v>
      </c>
      <c r="K74" s="28">
        <v>0</v>
      </c>
      <c r="L74" s="29">
        <v>7</v>
      </c>
      <c r="M74" s="29"/>
      <c r="N74" s="29"/>
      <c r="O74" s="28">
        <v>0</v>
      </c>
    </row>
    <row r="75" spans="1:15" ht="12" customHeight="1" x14ac:dyDescent="0.25">
      <c r="A75" s="27">
        <v>13</v>
      </c>
      <c r="B75" s="27">
        <v>6</v>
      </c>
      <c r="C75" s="27">
        <v>4</v>
      </c>
      <c r="D75" s="27" t="s">
        <v>222</v>
      </c>
      <c r="E75" s="29"/>
      <c r="F75" s="29"/>
      <c r="G75" s="29"/>
      <c r="H75" s="29"/>
      <c r="I75" s="28">
        <v>0</v>
      </c>
      <c r="J75" s="29">
        <v>17</v>
      </c>
      <c r="K75" s="28">
        <v>0</v>
      </c>
      <c r="L75" s="29">
        <v>13</v>
      </c>
      <c r="M75" s="29"/>
      <c r="N75" s="29"/>
      <c r="O75" s="28">
        <v>0</v>
      </c>
    </row>
    <row r="76" spans="1:15" ht="12" customHeight="1" x14ac:dyDescent="0.25">
      <c r="A76" s="31">
        <v>13</v>
      </c>
      <c r="B76" s="31">
        <v>6</v>
      </c>
      <c r="C76" s="31">
        <v>4</v>
      </c>
      <c r="D76" s="31" t="s">
        <v>222</v>
      </c>
      <c r="E76" s="29">
        <v>16</v>
      </c>
      <c r="F76" s="29">
        <v>16</v>
      </c>
      <c r="G76" s="29"/>
      <c r="H76" s="29"/>
      <c r="I76" s="28">
        <v>0</v>
      </c>
      <c r="J76" s="29">
        <v>16</v>
      </c>
      <c r="K76" s="28">
        <v>0</v>
      </c>
      <c r="L76" s="29">
        <v>13</v>
      </c>
      <c r="M76" s="29"/>
      <c r="N76" s="29"/>
      <c r="O76" s="28">
        <v>0</v>
      </c>
    </row>
    <row r="77" spans="1:15" ht="12" customHeight="1" x14ac:dyDescent="0.25">
      <c r="A77" s="27">
        <v>13</v>
      </c>
      <c r="B77" s="27">
        <v>6</v>
      </c>
      <c r="C77" s="27">
        <v>4</v>
      </c>
      <c r="D77" s="27" t="s">
        <v>222</v>
      </c>
      <c r="E77" s="29"/>
      <c r="F77" s="29"/>
      <c r="G77" s="29"/>
      <c r="H77" s="29"/>
      <c r="I77" s="28">
        <v>0</v>
      </c>
      <c r="J77" s="29">
        <v>17</v>
      </c>
      <c r="K77" s="28">
        <v>0</v>
      </c>
      <c r="L77" s="29">
        <v>15</v>
      </c>
      <c r="M77" s="29"/>
      <c r="N77" s="29"/>
      <c r="O77" s="28">
        <v>0</v>
      </c>
    </row>
    <row r="78" spans="1:15" ht="12" customHeight="1" x14ac:dyDescent="0.25">
      <c r="A78" s="27">
        <v>14</v>
      </c>
      <c r="B78" s="27">
        <v>6</v>
      </c>
      <c r="C78" s="27">
        <v>4</v>
      </c>
      <c r="D78" s="27" t="s">
        <v>222</v>
      </c>
      <c r="E78" s="29">
        <v>14</v>
      </c>
      <c r="F78" s="29">
        <v>14</v>
      </c>
      <c r="G78" s="29"/>
      <c r="H78" s="29"/>
      <c r="I78" s="28">
        <v>0</v>
      </c>
      <c r="J78" s="29">
        <v>17</v>
      </c>
      <c r="K78" s="28">
        <v>0</v>
      </c>
      <c r="L78" s="29">
        <v>14</v>
      </c>
      <c r="M78" s="29"/>
      <c r="N78" s="29"/>
      <c r="O78" s="28">
        <v>0</v>
      </c>
    </row>
    <row r="79" spans="1:15" ht="12" customHeight="1" x14ac:dyDescent="0.25">
      <c r="A79" s="27">
        <v>15</v>
      </c>
      <c r="B79" s="27">
        <v>6</v>
      </c>
      <c r="C79" s="27">
        <v>4</v>
      </c>
      <c r="D79" s="27" t="s">
        <v>222</v>
      </c>
      <c r="E79" s="29">
        <v>16</v>
      </c>
      <c r="F79" s="29">
        <v>16</v>
      </c>
      <c r="G79" s="29"/>
      <c r="H79" s="29"/>
      <c r="I79" s="28">
        <v>0</v>
      </c>
      <c r="J79" s="29">
        <v>17</v>
      </c>
      <c r="K79" s="28">
        <v>0</v>
      </c>
      <c r="L79" s="29">
        <v>6</v>
      </c>
      <c r="M79" s="29"/>
      <c r="N79" s="29"/>
      <c r="O79" s="28">
        <v>0</v>
      </c>
    </row>
    <row r="80" spans="1:15" ht="12" customHeight="1" x14ac:dyDescent="0.25">
      <c r="A80" s="31">
        <v>15</v>
      </c>
      <c r="B80" s="31">
        <v>6</v>
      </c>
      <c r="C80" s="31">
        <v>4</v>
      </c>
      <c r="D80" s="31" t="s">
        <v>222</v>
      </c>
      <c r="E80" s="29">
        <v>6</v>
      </c>
      <c r="F80" s="29">
        <v>6</v>
      </c>
      <c r="G80" s="29"/>
      <c r="H80" s="29"/>
      <c r="I80" s="28">
        <v>0</v>
      </c>
      <c r="J80" s="29">
        <v>6</v>
      </c>
      <c r="K80" s="28">
        <v>0</v>
      </c>
      <c r="L80" s="29">
        <v>15</v>
      </c>
      <c r="M80" s="29"/>
      <c r="N80" s="29"/>
      <c r="O80" s="28">
        <v>0</v>
      </c>
    </row>
    <row r="81" spans="1:15" ht="12" customHeight="1" x14ac:dyDescent="0.25">
      <c r="A81" s="27">
        <v>15</v>
      </c>
      <c r="B81" s="27">
        <v>6</v>
      </c>
      <c r="C81" s="27">
        <v>4</v>
      </c>
      <c r="D81" s="27" t="s">
        <v>222</v>
      </c>
      <c r="E81" s="29">
        <v>16</v>
      </c>
      <c r="F81" s="29">
        <v>16</v>
      </c>
      <c r="G81" s="29"/>
      <c r="H81" s="29"/>
      <c r="I81" s="28">
        <v>0</v>
      </c>
      <c r="J81" s="29">
        <v>17</v>
      </c>
      <c r="K81" s="28">
        <v>0</v>
      </c>
      <c r="L81" s="29">
        <v>2</v>
      </c>
      <c r="M81" s="29"/>
      <c r="N81" s="29"/>
      <c r="O81" s="28">
        <v>0</v>
      </c>
    </row>
    <row r="82" spans="1:15" ht="12" customHeight="1" x14ac:dyDescent="0.25">
      <c r="A82" s="31">
        <v>15</v>
      </c>
      <c r="B82" s="31">
        <v>6</v>
      </c>
      <c r="C82" s="31">
        <v>4</v>
      </c>
      <c r="D82" s="31" t="s">
        <v>222</v>
      </c>
      <c r="E82" s="29">
        <v>14</v>
      </c>
      <c r="F82" s="29">
        <v>14</v>
      </c>
      <c r="G82" s="29"/>
      <c r="H82" s="29"/>
      <c r="I82" s="28">
        <v>0</v>
      </c>
      <c r="J82" s="29">
        <v>14</v>
      </c>
      <c r="K82" s="28">
        <v>0</v>
      </c>
      <c r="L82" s="29">
        <v>15</v>
      </c>
      <c r="M82" s="29"/>
      <c r="N82" s="29"/>
      <c r="O82" s="28">
        <v>0</v>
      </c>
    </row>
    <row r="83" spans="1:15" ht="12" customHeight="1" x14ac:dyDescent="0.25">
      <c r="A83" s="27">
        <v>15</v>
      </c>
      <c r="B83" s="27">
        <v>6</v>
      </c>
      <c r="C83" s="27">
        <v>4</v>
      </c>
      <c r="D83" s="27" t="s">
        <v>222</v>
      </c>
      <c r="E83" s="29"/>
      <c r="F83" s="29"/>
      <c r="G83" s="29"/>
      <c r="H83" s="29"/>
      <c r="I83" s="28">
        <v>0</v>
      </c>
      <c r="J83" s="29">
        <v>16</v>
      </c>
      <c r="K83" s="28">
        <v>0</v>
      </c>
      <c r="L83" s="29">
        <v>15</v>
      </c>
      <c r="M83" s="29"/>
      <c r="N83" s="29"/>
      <c r="O83" s="28">
        <v>0</v>
      </c>
    </row>
    <row r="84" spans="1:15" ht="12" customHeight="1" x14ac:dyDescent="0.25">
      <c r="A84" s="27">
        <v>16</v>
      </c>
      <c r="B84" s="27">
        <v>6</v>
      </c>
      <c r="C84" s="27">
        <v>4</v>
      </c>
      <c r="D84" s="27" t="s">
        <v>222</v>
      </c>
      <c r="E84" s="29">
        <v>16</v>
      </c>
      <c r="F84" s="29">
        <v>16</v>
      </c>
      <c r="G84" s="29"/>
      <c r="H84" s="29"/>
      <c r="I84" s="28">
        <v>0</v>
      </c>
      <c r="J84" s="29">
        <v>10</v>
      </c>
      <c r="K84" s="28">
        <v>0</v>
      </c>
      <c r="L84" s="29">
        <v>16</v>
      </c>
      <c r="M84" s="29"/>
      <c r="N84" s="29"/>
      <c r="O84" s="28">
        <v>0</v>
      </c>
    </row>
    <row r="85" spans="1:15" ht="12" customHeight="1" x14ac:dyDescent="0.25">
      <c r="A85" s="23">
        <f>COUNTIF(A$2:A$84,1)</f>
        <v>5</v>
      </c>
      <c r="E85" s="7"/>
      <c r="F85" s="23">
        <f>COUNTIF(F$2:F$84,1)</f>
        <v>1</v>
      </c>
      <c r="J85" s="23">
        <f>COUNTIF(J$2:J$84,1)</f>
        <v>7</v>
      </c>
      <c r="L85" s="23">
        <f>COUNTIF(L$2:L$84,1)</f>
        <v>2</v>
      </c>
      <c r="N85" s="29"/>
      <c r="O85" s="28"/>
    </row>
    <row r="86" spans="1:15" ht="12" customHeight="1" x14ac:dyDescent="0.25">
      <c r="A86" s="23">
        <f>COUNTIF(A$2:A$84,2)</f>
        <v>6</v>
      </c>
      <c r="D86" s="7"/>
      <c r="E86" s="7"/>
      <c r="F86" s="23">
        <f>COUNTIF(F$2:F$84,2)</f>
        <v>2</v>
      </c>
      <c r="J86" s="23">
        <f>COUNTIF(J$2:J$84,2)</f>
        <v>7</v>
      </c>
      <c r="L86" s="23">
        <f>COUNTIF(L$2:L$84,2)</f>
        <v>9</v>
      </c>
      <c r="N86" s="29"/>
      <c r="O86" s="28"/>
    </row>
    <row r="87" spans="1:15" ht="12" customHeight="1" x14ac:dyDescent="0.25">
      <c r="A87" s="23">
        <f>COUNTIF(A$2:A$84,3)</f>
        <v>8</v>
      </c>
      <c r="D87" s="7"/>
      <c r="E87" s="7"/>
      <c r="F87" s="23">
        <f>COUNTIF(F$2:F$84,3)</f>
        <v>3</v>
      </c>
      <c r="J87" s="23">
        <f>COUNTIF(J$2:J$84,3)</f>
        <v>4</v>
      </c>
      <c r="L87" s="23">
        <f>COUNTIF(L$2:L$84,3)</f>
        <v>8</v>
      </c>
      <c r="N87" s="29"/>
      <c r="O87" s="28"/>
    </row>
    <row r="88" spans="1:15" ht="12" customHeight="1" x14ac:dyDescent="0.25">
      <c r="A88" s="23">
        <f>COUNTIF(A$2:A$84,4)</f>
        <v>6</v>
      </c>
      <c r="D88" s="7"/>
      <c r="E88" s="7"/>
      <c r="F88" s="23">
        <f>COUNTIF(F$2:F$84,4)</f>
        <v>6</v>
      </c>
      <c r="J88" s="23">
        <f>COUNTIF(J$2:J$84,4)</f>
        <v>2</v>
      </c>
      <c r="L88" s="23">
        <f>COUNTIF(L$2:L$84,4)</f>
        <v>6</v>
      </c>
      <c r="N88" s="29"/>
      <c r="O88" s="28"/>
    </row>
    <row r="89" spans="1:15" ht="12" customHeight="1" x14ac:dyDescent="0.25">
      <c r="A89" s="23">
        <f>COUNTIF(A$2:A$84,5)</f>
        <v>5</v>
      </c>
      <c r="D89" s="7"/>
      <c r="E89" s="7"/>
      <c r="F89" s="23">
        <f>COUNTIF(F$2:F$84,5)</f>
        <v>0</v>
      </c>
      <c r="J89" s="23">
        <f>COUNTIF(J$2:J$84,5)</f>
        <v>2</v>
      </c>
      <c r="L89" s="23">
        <f>COUNTIF(L$2:L$84,5)</f>
        <v>5</v>
      </c>
      <c r="N89" s="29"/>
      <c r="O89" s="28"/>
    </row>
    <row r="90" spans="1:15" ht="12" customHeight="1" x14ac:dyDescent="0.25">
      <c r="A90" s="23">
        <f>COUNTIF(A$2:A$84,6)</f>
        <v>5</v>
      </c>
      <c r="D90" s="7"/>
      <c r="E90" s="7"/>
      <c r="F90" s="23">
        <f>COUNTIF(F$2:F$84,6)</f>
        <v>1</v>
      </c>
      <c r="J90" s="23">
        <f>COUNTIF(J$2:J$84,6)</f>
        <v>2</v>
      </c>
      <c r="L90" s="23">
        <f>COUNTIF(L$2:L$84,6)</f>
        <v>5</v>
      </c>
      <c r="N90" s="29"/>
      <c r="O90" s="28"/>
    </row>
    <row r="91" spans="1:15" ht="12" customHeight="1" x14ac:dyDescent="0.25">
      <c r="A91" s="23">
        <f>COUNTIF(A$2:A$84,7)</f>
        <v>5</v>
      </c>
      <c r="D91" s="7"/>
      <c r="E91" s="7"/>
      <c r="F91" s="23">
        <f>COUNTIF(F$2:F$84,7)</f>
        <v>1</v>
      </c>
      <c r="J91" s="23">
        <f>COUNTIF(J$2:J$84,7)</f>
        <v>1</v>
      </c>
      <c r="L91" s="23">
        <f>COUNTIF(L$2:L$84,7)</f>
        <v>3</v>
      </c>
      <c r="N91" s="29"/>
      <c r="O91" s="28"/>
    </row>
    <row r="92" spans="1:15" ht="12" customHeight="1" x14ac:dyDescent="0.25">
      <c r="A92" s="23">
        <f>COUNTIF(A$2:A$84,8)</f>
        <v>5</v>
      </c>
      <c r="D92" s="7"/>
      <c r="E92" s="7"/>
      <c r="F92" s="23">
        <f>COUNTIF(F$2:F$84,8)</f>
        <v>8</v>
      </c>
      <c r="J92" s="23">
        <f>COUNTIF(J$2:J$84,8)</f>
        <v>14</v>
      </c>
      <c r="L92" s="23">
        <f>COUNTIF(L$2:L$84,8)</f>
        <v>4</v>
      </c>
      <c r="N92" s="29"/>
      <c r="O92" s="28"/>
    </row>
    <row r="93" spans="1:15" ht="12" customHeight="1" x14ac:dyDescent="0.25">
      <c r="A93" s="23">
        <f>COUNTIF(A$2:A$84,9)</f>
        <v>5</v>
      </c>
      <c r="D93" s="7"/>
      <c r="E93" s="7"/>
      <c r="F93" s="23">
        <f>COUNTIF(F$2:F$84,9)</f>
        <v>1</v>
      </c>
      <c r="J93" s="23">
        <f>COUNTIF(J$2:J$84,9)</f>
        <v>2</v>
      </c>
      <c r="L93" s="23">
        <f>COUNTIF(L$2:L$84,9)</f>
        <v>5</v>
      </c>
      <c r="N93" s="29"/>
      <c r="O93" s="28"/>
    </row>
    <row r="94" spans="1:15" ht="12" customHeight="1" x14ac:dyDescent="0.25">
      <c r="A94" s="23">
        <f>COUNTIF(A$2:A$84,10)</f>
        <v>5</v>
      </c>
      <c r="D94" s="7"/>
      <c r="E94" s="7"/>
      <c r="F94" s="23">
        <f>COUNTIF(F$2:F$84,10)</f>
        <v>3</v>
      </c>
      <c r="J94" s="23">
        <f>COUNTIF(J$2:J$84,10)</f>
        <v>3</v>
      </c>
      <c r="L94" s="23">
        <f>COUNTIF(L$2:L$84,10)</f>
        <v>8</v>
      </c>
      <c r="N94" s="29"/>
      <c r="O94" s="28"/>
    </row>
    <row r="95" spans="1:15" ht="12" customHeight="1" x14ac:dyDescent="0.25">
      <c r="A95" s="23">
        <f>COUNTIF(A$2:A$84,11)</f>
        <v>5</v>
      </c>
      <c r="D95" s="7"/>
      <c r="E95" s="7"/>
      <c r="F95" s="23">
        <f>COUNTIF(F$2:F$84,11)</f>
        <v>1</v>
      </c>
      <c r="J95" s="23">
        <f>COUNTIF(J$2:J$84,11)</f>
        <v>0</v>
      </c>
      <c r="L95" s="23">
        <f>COUNTIF(L$2:L$84,11)</f>
        <v>5</v>
      </c>
      <c r="N95" s="29"/>
      <c r="O95" s="28"/>
    </row>
    <row r="96" spans="1:15" ht="12" customHeight="1" x14ac:dyDescent="0.25">
      <c r="A96" s="23">
        <f>COUNTIF(A$2:A$84,12)</f>
        <v>5</v>
      </c>
      <c r="D96" s="7"/>
      <c r="E96" s="7"/>
      <c r="F96" s="23">
        <f>COUNTIF(F$2:F$84,12)</f>
        <v>0</v>
      </c>
      <c r="J96" s="23">
        <f>COUNTIF(J$2:J$84,12)</f>
        <v>0</v>
      </c>
      <c r="L96" s="23">
        <f>COUNTIF(L$2:L$84,12)</f>
        <v>3</v>
      </c>
      <c r="N96" s="29"/>
      <c r="O96" s="28"/>
    </row>
    <row r="97" spans="1:15" ht="12" customHeight="1" x14ac:dyDescent="0.25">
      <c r="A97" s="23">
        <f>COUNTIF(A$2:A$84,13)</f>
        <v>4</v>
      </c>
      <c r="D97" s="7"/>
      <c r="E97" s="7"/>
      <c r="F97" s="23">
        <f>COUNTIF(F$2:F$84,13)</f>
        <v>5</v>
      </c>
      <c r="J97" s="23">
        <f>COUNTIF(J$2:J$84,13)</f>
        <v>2</v>
      </c>
      <c r="L97" s="23">
        <f>COUNTIF(L$2:L$84,13)</f>
        <v>4</v>
      </c>
      <c r="N97" s="29"/>
      <c r="O97" s="28"/>
    </row>
    <row r="98" spans="1:15" ht="12" customHeight="1" x14ac:dyDescent="0.25">
      <c r="A98" s="23">
        <f>COUNTIF(A$2:A$84,14)</f>
        <v>5</v>
      </c>
      <c r="D98" s="7"/>
      <c r="E98" s="7"/>
      <c r="F98" s="23">
        <f>COUNTIF(F$2:F$84,14)</f>
        <v>3</v>
      </c>
      <c r="J98" s="23">
        <f>COUNTIF(J$2:J$84,14)</f>
        <v>4</v>
      </c>
      <c r="L98" s="23">
        <f>COUNTIF(L$2:L$84,14)</f>
        <v>7</v>
      </c>
      <c r="N98" s="29"/>
      <c r="O98" s="28"/>
    </row>
    <row r="99" spans="1:15" ht="12" customHeight="1" x14ac:dyDescent="0.25">
      <c r="A99" s="23">
        <f>COUNTIF(A$2:A$84,15)</f>
        <v>5</v>
      </c>
      <c r="D99" s="7"/>
      <c r="E99" s="7"/>
      <c r="F99" s="23">
        <f>COUNTIF(F$2:F$84,15)</f>
        <v>0</v>
      </c>
      <c r="J99" s="23">
        <f>COUNTIF(J$2:J$84,15)</f>
        <v>2</v>
      </c>
      <c r="L99" s="23">
        <f>COUNTIF(L$2:L$84,15)</f>
        <v>5</v>
      </c>
      <c r="N99" s="29"/>
      <c r="O99" s="28"/>
    </row>
    <row r="100" spans="1:15" ht="12" customHeight="1" x14ac:dyDescent="0.25">
      <c r="A100" s="23">
        <f>COUNTIF(A$2:A$84,16)</f>
        <v>4</v>
      </c>
      <c r="D100" s="7"/>
      <c r="E100" s="7"/>
      <c r="F100" s="23">
        <f>COUNTIF(F$2:F$84,16)</f>
        <v>9</v>
      </c>
      <c r="J100" s="23">
        <f>COUNTIF(J$2:J$84,16)</f>
        <v>12</v>
      </c>
      <c r="L100" s="23">
        <f>COUNTIF(L$2:L$84,16)</f>
        <v>4</v>
      </c>
      <c r="N100" s="29"/>
      <c r="O100" s="28"/>
    </row>
    <row r="101" spans="1:15" ht="12" customHeight="1" x14ac:dyDescent="0.25">
      <c r="A101" s="23">
        <f>COUNTIF(A$2:A$84,17)</f>
        <v>0</v>
      </c>
      <c r="D101" s="7"/>
      <c r="E101" s="7"/>
      <c r="F101" s="23">
        <f>COUNTIF(F$2:F$84,17)</f>
        <v>0</v>
      </c>
      <c r="J101" s="23">
        <f>COUNTIF(J$2:J$84,17)</f>
        <v>19</v>
      </c>
      <c r="L101" s="23">
        <f>COUNTIF(L$2:L$84,17)</f>
        <v>0</v>
      </c>
      <c r="N101" s="29"/>
      <c r="O101" s="28"/>
    </row>
    <row r="102" spans="1:15" ht="12" customHeight="1" x14ac:dyDescent="0.25">
      <c r="A102" s="27"/>
      <c r="B102" s="27"/>
      <c r="C102" s="27"/>
      <c r="D102" s="27"/>
      <c r="E102" s="28"/>
      <c r="F102" s="29"/>
      <c r="G102" s="29"/>
      <c r="H102" s="29"/>
      <c r="I102" s="28"/>
      <c r="J102" s="29"/>
      <c r="K102" s="28"/>
      <c r="L102" s="29"/>
      <c r="M102" s="29"/>
      <c r="N102" s="29"/>
      <c r="O102" s="28"/>
    </row>
    <row r="103" spans="1:15" ht="12" customHeight="1" x14ac:dyDescent="0.25">
      <c r="A103" s="27"/>
      <c r="B103" s="27"/>
      <c r="C103" s="27"/>
      <c r="D103" s="27"/>
      <c r="E103" s="28"/>
      <c r="F103" s="29"/>
      <c r="G103" s="29"/>
      <c r="H103" s="29"/>
      <c r="I103" s="28"/>
      <c r="J103" s="29"/>
      <c r="K103" s="28"/>
      <c r="L103" s="29"/>
      <c r="M103" s="29"/>
      <c r="N103" s="29"/>
      <c r="O103" s="28"/>
    </row>
    <row r="104" spans="1:15" ht="12" customHeight="1" x14ac:dyDescent="0.25">
      <c r="A104" s="27"/>
      <c r="B104" s="27"/>
      <c r="C104" s="27"/>
      <c r="D104" s="27"/>
      <c r="E104" s="28"/>
      <c r="F104" s="29"/>
      <c r="G104" s="29"/>
      <c r="H104" s="29"/>
      <c r="I104" s="28"/>
      <c r="J104" s="29"/>
      <c r="K104" s="28"/>
      <c r="L104" s="29"/>
      <c r="M104" s="29"/>
      <c r="N104" s="29"/>
      <c r="O104" s="28"/>
    </row>
    <row r="105" spans="1:15" ht="12" customHeight="1" x14ac:dyDescent="0.25">
      <c r="A105" s="27"/>
      <c r="B105" s="27"/>
      <c r="C105" s="27"/>
      <c r="D105" s="27"/>
      <c r="E105" s="28"/>
      <c r="F105" s="29"/>
      <c r="G105" s="29"/>
      <c r="H105" s="29"/>
      <c r="I105" s="28"/>
      <c r="J105" s="29"/>
      <c r="K105" s="28"/>
      <c r="L105" s="29"/>
      <c r="M105" s="29"/>
      <c r="N105" s="29"/>
      <c r="O105" s="28"/>
    </row>
    <row r="106" spans="1:15" ht="12" customHeight="1" x14ac:dyDescent="0.25">
      <c r="A106" s="27"/>
      <c r="B106" s="27"/>
      <c r="C106" s="27"/>
      <c r="D106" s="27"/>
      <c r="E106" s="28"/>
      <c r="F106" s="29"/>
      <c r="G106" s="30"/>
      <c r="H106" s="29"/>
      <c r="I106" s="28"/>
      <c r="J106" s="29"/>
      <c r="K106" s="28"/>
      <c r="L106" s="29"/>
      <c r="M106" s="29"/>
      <c r="N106" s="29"/>
      <c r="O106" s="28"/>
    </row>
    <row r="107" spans="1:15" ht="12" customHeight="1" x14ac:dyDescent="0.25">
      <c r="A107" s="27"/>
      <c r="B107" s="27"/>
      <c r="C107" s="27"/>
      <c r="D107" s="27"/>
      <c r="E107" s="28"/>
      <c r="F107" s="29"/>
      <c r="G107" s="30"/>
      <c r="H107" s="30"/>
      <c r="I107" s="28"/>
      <c r="J107" s="29"/>
      <c r="K107" s="28"/>
      <c r="L107" s="29"/>
      <c r="M107" s="29"/>
      <c r="N107" s="29"/>
      <c r="O107" s="28"/>
    </row>
    <row r="108" spans="1:15" ht="12" customHeight="1" x14ac:dyDescent="0.25">
      <c r="A108" s="31"/>
      <c r="B108" s="31"/>
      <c r="C108" s="31"/>
      <c r="D108" s="31"/>
      <c r="E108" s="28"/>
      <c r="F108" s="29"/>
      <c r="G108" s="29"/>
      <c r="H108" s="29"/>
      <c r="I108" s="28"/>
      <c r="J108" s="29"/>
      <c r="K108" s="28"/>
      <c r="L108" s="29"/>
      <c r="M108" s="29"/>
      <c r="N108" s="29"/>
      <c r="O108" s="28"/>
    </row>
    <row r="109" spans="1:15" ht="12" customHeight="1" x14ac:dyDescent="0.25">
      <c r="A109" s="31"/>
      <c r="B109" s="31"/>
      <c r="C109" s="31"/>
      <c r="D109" s="31"/>
      <c r="E109" s="29"/>
      <c r="F109" s="29"/>
      <c r="G109" s="29"/>
      <c r="H109" s="29"/>
      <c r="I109" s="28"/>
      <c r="J109" s="29"/>
      <c r="K109" s="28"/>
      <c r="L109" s="29"/>
      <c r="M109" s="29"/>
      <c r="N109" s="29"/>
      <c r="O109" s="28"/>
    </row>
    <row r="110" spans="1:15" ht="12" customHeight="1" x14ac:dyDescent="0.25">
      <c r="A110" s="31"/>
      <c r="B110" s="31"/>
      <c r="C110" s="31"/>
      <c r="D110" s="31"/>
      <c r="E110" s="28"/>
      <c r="F110" s="29"/>
      <c r="G110" s="30"/>
      <c r="H110" s="29"/>
      <c r="I110" s="28"/>
      <c r="J110" s="29"/>
      <c r="K110" s="28"/>
      <c r="L110" s="29"/>
      <c r="M110" s="29"/>
      <c r="N110" s="29"/>
      <c r="O110" s="28"/>
    </row>
    <row r="111" spans="1:15" ht="12" customHeight="1" x14ac:dyDescent="0.25">
      <c r="A111" s="31"/>
      <c r="B111" s="31"/>
      <c r="C111" s="31"/>
      <c r="D111" s="31"/>
      <c r="E111" s="28"/>
      <c r="F111" s="29"/>
      <c r="G111" s="30"/>
      <c r="H111" s="29"/>
      <c r="I111" s="28"/>
      <c r="J111" s="29"/>
      <c r="K111" s="28"/>
      <c r="L111" s="29"/>
      <c r="M111" s="29"/>
      <c r="N111" s="29"/>
      <c r="O111" s="28"/>
    </row>
    <row r="112" spans="1:15" ht="12" customHeight="1" x14ac:dyDescent="0.25">
      <c r="A112" s="27"/>
      <c r="B112" s="27"/>
      <c r="C112" s="27"/>
      <c r="D112" s="27"/>
      <c r="E112" s="28"/>
      <c r="F112" s="29"/>
      <c r="G112" s="29"/>
      <c r="H112" s="29"/>
      <c r="I112" s="28"/>
      <c r="J112" s="29"/>
      <c r="K112" s="28"/>
      <c r="L112" s="29"/>
      <c r="M112" s="29"/>
      <c r="N112" s="29"/>
      <c r="O112" s="28"/>
    </row>
    <row r="113" spans="1:15" ht="12" customHeight="1" x14ac:dyDescent="0.25">
      <c r="A113" s="27"/>
      <c r="B113" s="27"/>
      <c r="C113" s="27"/>
      <c r="D113" s="27"/>
      <c r="E113" s="28"/>
      <c r="F113" s="29"/>
      <c r="G113" s="29"/>
      <c r="H113" s="29"/>
      <c r="I113" s="28"/>
      <c r="J113" s="29"/>
      <c r="K113" s="28"/>
      <c r="L113" s="29"/>
      <c r="M113" s="29"/>
      <c r="N113" s="29"/>
      <c r="O113" s="28"/>
    </row>
    <row r="114" spans="1:15" ht="12" customHeight="1" x14ac:dyDescent="0.25">
      <c r="A114" s="27"/>
      <c r="B114" s="27"/>
      <c r="C114" s="27"/>
      <c r="D114" s="27"/>
      <c r="E114" s="28"/>
      <c r="F114" s="29"/>
      <c r="G114" s="29"/>
      <c r="H114" s="29"/>
      <c r="I114" s="28"/>
      <c r="J114" s="29"/>
      <c r="K114" s="28"/>
      <c r="L114" s="29"/>
      <c r="M114" s="29"/>
      <c r="N114" s="29"/>
      <c r="O114" s="28"/>
    </row>
    <row r="115" spans="1:15" ht="12" customHeight="1" x14ac:dyDescent="0.25">
      <c r="A115" s="27"/>
      <c r="B115" s="27"/>
      <c r="C115" s="27"/>
      <c r="D115" s="27"/>
      <c r="E115" s="28"/>
      <c r="F115" s="29"/>
      <c r="G115" s="29"/>
      <c r="H115" s="29"/>
      <c r="I115" s="28"/>
      <c r="J115" s="29"/>
      <c r="K115" s="28"/>
      <c r="L115" s="29"/>
      <c r="M115" s="29"/>
      <c r="N115" s="29"/>
      <c r="O115" s="28"/>
    </row>
    <row r="116" spans="1:15" ht="12" customHeight="1" x14ac:dyDescent="0.25">
      <c r="A116" s="27"/>
      <c r="B116" s="27"/>
      <c r="C116" s="27"/>
      <c r="D116" s="27"/>
      <c r="E116" s="28"/>
      <c r="F116" s="29"/>
      <c r="G116" s="29"/>
      <c r="H116" s="29"/>
      <c r="I116" s="28"/>
      <c r="J116" s="29"/>
      <c r="K116" s="28"/>
      <c r="L116" s="29"/>
      <c r="M116" s="29"/>
      <c r="N116" s="29"/>
      <c r="O116" s="28"/>
    </row>
    <row r="117" spans="1:15" ht="12" customHeight="1" x14ac:dyDescent="0.25">
      <c r="A117" s="27"/>
      <c r="B117" s="27"/>
      <c r="C117" s="27"/>
      <c r="D117" s="27"/>
      <c r="E117" s="28"/>
      <c r="F117" s="29"/>
      <c r="G117" s="30"/>
      <c r="H117" s="29"/>
      <c r="I117" s="28"/>
      <c r="J117" s="29"/>
      <c r="K117" s="28"/>
      <c r="L117" s="29"/>
      <c r="M117" s="29"/>
      <c r="N117" s="29"/>
      <c r="O117" s="28"/>
    </row>
    <row r="118" spans="1:15" ht="12" customHeight="1" x14ac:dyDescent="0.25">
      <c r="A118" s="31"/>
      <c r="B118" s="31"/>
      <c r="C118" s="31"/>
      <c r="D118" s="31"/>
      <c r="E118" s="28"/>
      <c r="F118" s="29"/>
      <c r="G118" s="30"/>
      <c r="H118" s="29"/>
      <c r="I118" s="28"/>
      <c r="J118" s="29"/>
      <c r="K118" s="28"/>
      <c r="L118" s="29"/>
      <c r="M118" s="29"/>
      <c r="N118" s="29"/>
      <c r="O118" s="28"/>
    </row>
    <row r="119" spans="1:15" ht="12" customHeight="1" x14ac:dyDescent="0.25">
      <c r="A119" s="27"/>
      <c r="B119" s="27"/>
      <c r="C119" s="27"/>
      <c r="D119" s="27"/>
      <c r="E119" s="29"/>
      <c r="F119" s="29"/>
      <c r="G119" s="29"/>
      <c r="H119" s="29"/>
      <c r="I119" s="28"/>
      <c r="J119" s="29"/>
      <c r="K119" s="28"/>
      <c r="L119" s="29"/>
      <c r="M119" s="29"/>
      <c r="N119" s="29"/>
      <c r="O119" s="28"/>
    </row>
    <row r="120" spans="1:15" ht="12" customHeight="1" x14ac:dyDescent="0.25">
      <c r="A120" s="31"/>
      <c r="B120" s="31"/>
      <c r="C120" s="31"/>
      <c r="D120" s="31"/>
      <c r="E120" s="28"/>
      <c r="F120" s="29"/>
      <c r="G120" s="30"/>
      <c r="H120" s="29"/>
      <c r="I120" s="28"/>
      <c r="J120" s="29"/>
      <c r="K120" s="28"/>
      <c r="L120" s="29"/>
      <c r="M120" s="29"/>
      <c r="N120" s="29"/>
      <c r="O120" s="28"/>
    </row>
    <row r="121" spans="1:15" ht="12" customHeight="1" x14ac:dyDescent="0.25">
      <c r="A121" s="27"/>
      <c r="B121" s="27"/>
      <c r="C121" s="27"/>
      <c r="D121" s="27"/>
      <c r="E121" s="29"/>
      <c r="F121" s="29"/>
      <c r="G121" s="29"/>
      <c r="H121" s="29"/>
      <c r="I121" s="28"/>
      <c r="J121" s="29"/>
      <c r="K121" s="28"/>
      <c r="L121" s="29"/>
      <c r="M121" s="29"/>
      <c r="N121" s="29"/>
      <c r="O121" s="28"/>
    </row>
    <row r="122" spans="1:15" ht="12" customHeight="1" x14ac:dyDescent="0.25">
      <c r="A122" s="31"/>
      <c r="B122" s="31"/>
      <c r="C122" s="31"/>
      <c r="D122" s="31"/>
      <c r="E122" s="28"/>
      <c r="F122" s="29"/>
      <c r="G122" s="30"/>
      <c r="H122" s="29"/>
      <c r="I122" s="28"/>
      <c r="J122" s="29"/>
      <c r="K122" s="28"/>
      <c r="L122" s="29"/>
      <c r="M122" s="29"/>
      <c r="N122" s="29"/>
      <c r="O122" s="28"/>
    </row>
    <row r="123" spans="1:15" ht="12" customHeight="1" x14ac:dyDescent="0.25">
      <c r="A123" s="31"/>
      <c r="B123" s="31"/>
      <c r="C123" s="31"/>
      <c r="D123" s="31"/>
      <c r="E123" s="28"/>
      <c r="F123" s="29"/>
      <c r="G123" s="30"/>
      <c r="H123" s="30"/>
      <c r="I123" s="28"/>
      <c r="J123" s="29"/>
      <c r="K123" s="28"/>
      <c r="L123" s="29"/>
      <c r="M123" s="29"/>
      <c r="N123" s="29"/>
      <c r="O123" s="28"/>
    </row>
    <row r="124" spans="1:15" ht="12" customHeight="1" x14ac:dyDescent="0.25">
      <c r="A124" s="31"/>
      <c r="B124" s="31"/>
      <c r="C124" s="31"/>
      <c r="D124" s="31"/>
      <c r="E124" s="28"/>
      <c r="F124" s="29"/>
      <c r="G124" s="30"/>
      <c r="H124" s="29"/>
      <c r="I124" s="28"/>
      <c r="J124" s="29"/>
      <c r="K124" s="28"/>
      <c r="L124" s="29"/>
      <c r="M124" s="29"/>
      <c r="N124" s="29"/>
      <c r="O124" s="28"/>
    </row>
    <row r="125" spans="1:15" ht="12" customHeight="1" x14ac:dyDescent="0.25">
      <c r="A125" s="27"/>
      <c r="B125" s="27"/>
      <c r="C125" s="27"/>
      <c r="D125" s="27"/>
      <c r="E125" s="28"/>
      <c r="F125" s="29"/>
      <c r="G125" s="29"/>
      <c r="H125" s="29"/>
      <c r="I125" s="28"/>
      <c r="J125" s="29"/>
      <c r="K125" s="28"/>
      <c r="L125" s="29"/>
      <c r="M125" s="29"/>
      <c r="N125" s="29"/>
      <c r="O125" s="28"/>
    </row>
    <row r="126" spans="1:15" ht="12" customHeight="1" x14ac:dyDescent="0.25">
      <c r="A126" s="27"/>
      <c r="B126" s="27"/>
      <c r="C126" s="27"/>
      <c r="D126" s="27"/>
      <c r="E126" s="28"/>
      <c r="F126" s="29"/>
      <c r="G126" s="29"/>
      <c r="H126" s="29"/>
      <c r="I126" s="28"/>
      <c r="J126" s="29"/>
      <c r="K126" s="28"/>
      <c r="L126" s="29"/>
      <c r="M126" s="29"/>
      <c r="N126" s="29"/>
      <c r="O126" s="28"/>
    </row>
    <row r="127" spans="1:15" ht="12" customHeight="1" x14ac:dyDescent="0.25">
      <c r="A127" s="31"/>
      <c r="B127" s="31"/>
      <c r="C127" s="31"/>
      <c r="D127" s="31"/>
      <c r="E127" s="28"/>
      <c r="F127" s="29"/>
      <c r="G127" s="29"/>
      <c r="H127" s="29"/>
      <c r="I127" s="28"/>
      <c r="J127" s="29"/>
      <c r="K127" s="28"/>
      <c r="L127" s="29"/>
      <c r="M127" s="29"/>
      <c r="N127" s="29"/>
      <c r="O127" s="28"/>
    </row>
    <row r="128" spans="1:15" ht="12" customHeight="1" x14ac:dyDescent="0.25">
      <c r="A128" s="27"/>
      <c r="B128" s="27"/>
      <c r="C128" s="27"/>
      <c r="D128" s="27"/>
      <c r="E128" s="28"/>
      <c r="F128" s="29"/>
      <c r="G128" s="29"/>
      <c r="H128" s="29"/>
      <c r="I128" s="28"/>
      <c r="J128" s="29"/>
      <c r="K128" s="28"/>
      <c r="L128" s="29"/>
      <c r="M128" s="29"/>
      <c r="N128" s="29"/>
      <c r="O128" s="28"/>
    </row>
    <row r="129" spans="1:15" ht="12" customHeight="1" x14ac:dyDescent="0.25">
      <c r="A129" s="31"/>
      <c r="B129" s="31"/>
      <c r="C129" s="31"/>
      <c r="D129" s="31"/>
      <c r="E129" s="28"/>
      <c r="F129" s="29"/>
      <c r="G129" s="30"/>
      <c r="H129" s="30"/>
      <c r="I129" s="28"/>
      <c r="J129" s="29"/>
      <c r="K129" s="28"/>
      <c r="L129" s="29"/>
      <c r="M129" s="29"/>
      <c r="N129" s="29"/>
      <c r="O129" s="28"/>
    </row>
    <row r="130" spans="1:15" ht="12" customHeight="1" x14ac:dyDescent="0.25">
      <c r="A130" s="27"/>
      <c r="B130" s="27"/>
      <c r="C130" s="27"/>
      <c r="D130" s="27"/>
      <c r="E130" s="28"/>
      <c r="F130" s="29"/>
      <c r="G130" s="29"/>
      <c r="H130" s="29"/>
      <c r="I130" s="28"/>
      <c r="J130" s="29"/>
      <c r="K130" s="28"/>
      <c r="L130" s="29"/>
      <c r="M130" s="29"/>
      <c r="N130" s="29"/>
      <c r="O130" s="28"/>
    </row>
    <row r="131" spans="1:15" ht="12" customHeight="1" x14ac:dyDescent="0.25">
      <c r="A131" s="31"/>
      <c r="B131" s="31"/>
      <c r="C131" s="27"/>
      <c r="D131" s="27"/>
      <c r="E131" s="28"/>
      <c r="F131" s="29"/>
      <c r="G131" s="30"/>
      <c r="H131" s="29"/>
      <c r="I131" s="28"/>
      <c r="J131" s="29"/>
      <c r="K131" s="28"/>
      <c r="L131" s="29"/>
      <c r="M131" s="29"/>
      <c r="N131" s="29"/>
      <c r="O131" s="28"/>
    </row>
    <row r="132" spans="1:15" ht="12" customHeight="1" x14ac:dyDescent="0.25">
      <c r="A132" s="27"/>
      <c r="B132" s="27"/>
      <c r="C132" s="31"/>
      <c r="D132" s="31"/>
      <c r="E132" s="28"/>
      <c r="F132" s="29"/>
      <c r="G132" s="29"/>
      <c r="H132" s="29"/>
      <c r="I132" s="28"/>
      <c r="J132" s="29"/>
      <c r="K132" s="28"/>
      <c r="L132" s="29"/>
      <c r="M132" s="29"/>
      <c r="N132" s="29"/>
      <c r="O132" s="28"/>
    </row>
    <row r="133" spans="1:15" ht="12" customHeight="1" x14ac:dyDescent="0.25">
      <c r="A133" s="31"/>
      <c r="B133" s="31"/>
      <c r="C133" s="27"/>
      <c r="D133" s="27"/>
      <c r="E133" s="28"/>
      <c r="F133" s="29"/>
      <c r="G133" s="29"/>
      <c r="H133" s="29"/>
      <c r="I133" s="28"/>
      <c r="J133" s="29"/>
      <c r="K133" s="28"/>
      <c r="L133" s="29"/>
      <c r="M133" s="29"/>
      <c r="N133" s="29"/>
      <c r="O133" s="28"/>
    </row>
    <row r="134" spans="1:15" ht="12" customHeight="1" x14ac:dyDescent="0.25">
      <c r="A134" s="31"/>
      <c r="B134" s="31"/>
      <c r="C134" s="31"/>
      <c r="D134" s="31"/>
      <c r="E134" s="28"/>
      <c r="F134" s="29"/>
      <c r="G134" s="29"/>
      <c r="H134" s="29"/>
      <c r="I134" s="28"/>
      <c r="J134" s="29"/>
      <c r="K134" s="28"/>
      <c r="L134" s="29"/>
      <c r="M134" s="29"/>
      <c r="N134" s="29"/>
      <c r="O134" s="28"/>
    </row>
    <row r="135" spans="1:15" ht="12" customHeight="1" x14ac:dyDescent="0.25">
      <c r="A135" s="27"/>
      <c r="B135" s="27"/>
      <c r="C135" s="27"/>
      <c r="D135" s="27"/>
      <c r="E135" s="28"/>
      <c r="F135" s="29"/>
      <c r="G135" s="29"/>
      <c r="H135" s="29"/>
      <c r="I135" s="28"/>
      <c r="J135" s="29"/>
      <c r="K135" s="28"/>
      <c r="L135" s="29"/>
      <c r="M135" s="29"/>
      <c r="N135" s="29"/>
      <c r="O135" s="28"/>
    </row>
    <row r="136" spans="1:15" ht="12" customHeight="1" x14ac:dyDescent="0.25">
      <c r="A136" s="27"/>
      <c r="B136" s="27"/>
      <c r="C136" s="27"/>
      <c r="D136" s="27"/>
      <c r="E136" s="28"/>
      <c r="F136" s="29"/>
      <c r="G136" s="29"/>
      <c r="H136" s="29"/>
      <c r="I136" s="28"/>
      <c r="J136" s="29"/>
      <c r="K136" s="28"/>
      <c r="L136" s="29"/>
      <c r="M136" s="29"/>
      <c r="N136" s="29"/>
      <c r="O136" s="28"/>
    </row>
    <row r="137" spans="1:15" ht="12" customHeight="1" x14ac:dyDescent="0.25">
      <c r="A137" s="31"/>
      <c r="B137" s="31"/>
      <c r="C137" s="31"/>
      <c r="D137" s="31"/>
      <c r="E137" s="29"/>
      <c r="F137" s="29"/>
      <c r="G137" s="29"/>
      <c r="H137" s="29"/>
      <c r="I137" s="28"/>
      <c r="J137" s="29"/>
      <c r="K137" s="28"/>
      <c r="L137" s="29"/>
      <c r="M137" s="29"/>
      <c r="N137" s="29"/>
      <c r="O137" s="28"/>
    </row>
    <row r="138" spans="1:15" ht="12" customHeight="1" x14ac:dyDescent="0.25">
      <c r="A138" s="27"/>
      <c r="B138" s="27"/>
      <c r="C138" s="27"/>
      <c r="D138" s="27"/>
      <c r="E138" s="29"/>
      <c r="F138" s="29"/>
      <c r="G138" s="29"/>
      <c r="H138" s="29"/>
      <c r="I138" s="28"/>
      <c r="J138" s="29"/>
      <c r="K138" s="28"/>
      <c r="L138" s="29"/>
      <c r="M138" s="29"/>
      <c r="N138" s="29"/>
      <c r="O138" s="28"/>
    </row>
    <row r="139" spans="1:15" ht="12" customHeight="1" x14ac:dyDescent="0.25">
      <c r="A139" s="31"/>
      <c r="B139" s="31"/>
      <c r="C139" s="31"/>
      <c r="D139" s="31"/>
      <c r="E139" s="29"/>
      <c r="F139" s="29"/>
      <c r="G139" s="29"/>
      <c r="H139" s="29"/>
      <c r="I139" s="28"/>
      <c r="J139" s="29"/>
      <c r="K139" s="28"/>
      <c r="L139" s="29"/>
      <c r="M139" s="29"/>
      <c r="N139" s="29"/>
      <c r="O139" s="28"/>
    </row>
    <row r="140" spans="1:15" ht="12" customHeight="1" x14ac:dyDescent="0.25">
      <c r="A140" s="31"/>
      <c r="B140" s="31"/>
      <c r="C140" s="31"/>
      <c r="D140" s="31"/>
      <c r="E140" s="28"/>
      <c r="F140" s="29"/>
      <c r="G140" s="29"/>
      <c r="H140" s="29"/>
      <c r="I140" s="28"/>
      <c r="J140" s="29"/>
      <c r="K140" s="28"/>
      <c r="L140" s="29"/>
      <c r="M140" s="29"/>
      <c r="N140" s="29"/>
      <c r="O140" s="28"/>
    </row>
    <row r="141" spans="1:15" ht="12" customHeight="1" x14ac:dyDescent="0.25">
      <c r="A141" s="31"/>
      <c r="B141" s="31"/>
      <c r="C141" s="31"/>
      <c r="D141" s="31"/>
      <c r="E141" s="28"/>
      <c r="F141" s="29"/>
      <c r="G141" s="29"/>
      <c r="H141" s="29"/>
      <c r="I141" s="28"/>
      <c r="J141" s="29"/>
      <c r="K141" s="28"/>
      <c r="L141" s="29"/>
      <c r="M141" s="29"/>
      <c r="N141" s="29"/>
      <c r="O141" s="28"/>
    </row>
    <row r="142" spans="1:15" ht="12" customHeight="1" x14ac:dyDescent="0.25">
      <c r="A142" s="31"/>
      <c r="B142" s="31"/>
      <c r="C142" s="31"/>
      <c r="D142" s="31"/>
      <c r="E142" s="28"/>
      <c r="F142" s="29"/>
      <c r="G142" s="29"/>
      <c r="H142" s="29"/>
      <c r="I142" s="28"/>
      <c r="J142" s="29"/>
      <c r="K142" s="28"/>
      <c r="L142" s="29"/>
      <c r="M142" s="29"/>
      <c r="N142" s="29"/>
      <c r="O142" s="28"/>
    </row>
    <row r="143" spans="1:15" ht="12" customHeight="1" x14ac:dyDescent="0.25">
      <c r="A143" s="27"/>
      <c r="B143" s="27"/>
      <c r="C143" s="27"/>
      <c r="D143" s="27"/>
      <c r="E143" s="28"/>
      <c r="F143" s="29"/>
      <c r="G143" s="29"/>
      <c r="H143" s="29"/>
      <c r="I143" s="28"/>
      <c r="J143" s="29"/>
      <c r="K143" s="28"/>
      <c r="L143" s="29"/>
      <c r="M143" s="29"/>
      <c r="N143" s="29"/>
      <c r="O143" s="28"/>
    </row>
    <row r="144" spans="1:15" ht="12" customHeight="1" x14ac:dyDescent="0.25">
      <c r="A144" s="27"/>
      <c r="B144" s="27"/>
      <c r="C144" s="27"/>
      <c r="D144" s="27"/>
      <c r="E144" s="28"/>
      <c r="F144" s="29"/>
      <c r="G144" s="29"/>
      <c r="H144" s="29"/>
      <c r="I144" s="28"/>
      <c r="J144" s="29"/>
      <c r="K144" s="28"/>
      <c r="L144" s="29"/>
      <c r="M144" s="29"/>
      <c r="N144" s="29"/>
      <c r="O144" s="28"/>
    </row>
    <row r="145" spans="1:15" ht="12" customHeight="1" x14ac:dyDescent="0.25">
      <c r="A145" s="27"/>
      <c r="B145" s="27"/>
      <c r="C145" s="27"/>
      <c r="D145" s="27"/>
      <c r="E145" s="28"/>
      <c r="F145" s="29"/>
      <c r="G145" s="29"/>
      <c r="H145" s="29"/>
      <c r="I145" s="28"/>
      <c r="J145" s="29"/>
      <c r="K145" s="28"/>
      <c r="L145" s="29"/>
      <c r="M145" s="29"/>
      <c r="N145" s="29"/>
      <c r="O145" s="28"/>
    </row>
    <row r="146" spans="1:15" ht="12" customHeight="1" x14ac:dyDescent="0.25">
      <c r="A146" s="31"/>
      <c r="B146" s="31"/>
      <c r="C146" s="31"/>
      <c r="D146" s="31"/>
      <c r="E146" s="29"/>
      <c r="F146" s="29"/>
      <c r="G146" s="29"/>
      <c r="H146" s="29"/>
      <c r="I146" s="28"/>
      <c r="J146" s="29"/>
      <c r="K146" s="28"/>
      <c r="L146" s="29"/>
      <c r="M146" s="29"/>
      <c r="N146" s="29"/>
      <c r="O146" s="28"/>
    </row>
    <row r="147" spans="1:15" ht="12" customHeight="1" x14ac:dyDescent="0.25">
      <c r="A147" s="27"/>
      <c r="B147" s="27"/>
      <c r="C147" s="27"/>
      <c r="D147" s="27"/>
      <c r="E147" s="29"/>
      <c r="F147" s="29"/>
      <c r="G147" s="29"/>
      <c r="H147" s="29"/>
      <c r="I147" s="28"/>
      <c r="J147" s="29"/>
      <c r="K147" s="28"/>
      <c r="L147" s="29"/>
      <c r="M147" s="29"/>
      <c r="N147" s="29"/>
      <c r="O147" s="28"/>
    </row>
    <row r="148" spans="1:15" ht="12" customHeight="1" x14ac:dyDescent="0.25">
      <c r="A148" s="31"/>
      <c r="B148" s="31"/>
      <c r="C148" s="31"/>
      <c r="D148" s="31"/>
      <c r="E148" s="28"/>
      <c r="F148" s="29"/>
      <c r="G148" s="29"/>
      <c r="H148" s="29"/>
      <c r="I148" s="28"/>
      <c r="J148" s="29"/>
      <c r="K148" s="28"/>
      <c r="L148" s="29"/>
      <c r="M148" s="29"/>
      <c r="N148" s="29"/>
      <c r="O148" s="28"/>
    </row>
    <row r="149" spans="1:15" ht="12" customHeight="1" x14ac:dyDescent="0.25">
      <c r="A149" s="27"/>
      <c r="B149" s="27"/>
      <c r="C149" s="27"/>
      <c r="D149" s="27"/>
      <c r="E149" s="29"/>
      <c r="F149" s="29"/>
      <c r="G149" s="29"/>
      <c r="H149" s="29"/>
      <c r="I149" s="28"/>
      <c r="J149" s="29"/>
      <c r="K149" s="28"/>
      <c r="L149" s="29"/>
      <c r="M149" s="29"/>
      <c r="N149" s="29"/>
      <c r="O149" s="28"/>
    </row>
    <row r="150" spans="1:15" ht="12" customHeight="1" x14ac:dyDescent="0.25">
      <c r="A150" s="27"/>
      <c r="B150" s="27"/>
      <c r="C150" s="27"/>
      <c r="D150" s="27"/>
      <c r="E150" s="28"/>
      <c r="F150" s="29"/>
      <c r="G150" s="29"/>
      <c r="H150" s="29"/>
      <c r="I150" s="28"/>
      <c r="J150" s="29"/>
      <c r="K150" s="28"/>
      <c r="L150" s="29"/>
      <c r="M150" s="29"/>
      <c r="N150" s="29"/>
      <c r="O150" s="28"/>
    </row>
    <row r="151" spans="1:15" ht="12" customHeight="1" x14ac:dyDescent="0.25">
      <c r="A151" s="31"/>
      <c r="B151" s="31"/>
      <c r="C151" s="31"/>
      <c r="D151" s="31"/>
      <c r="E151" s="28"/>
      <c r="F151" s="29"/>
      <c r="G151" s="30"/>
      <c r="H151" s="29"/>
      <c r="I151" s="28"/>
      <c r="J151" s="29"/>
      <c r="K151" s="28"/>
      <c r="L151" s="29"/>
      <c r="M151" s="29"/>
      <c r="N151" s="29"/>
      <c r="O151" s="28"/>
    </row>
    <row r="152" spans="1:15" ht="12" customHeight="1" x14ac:dyDescent="0.25">
      <c r="A152" s="31"/>
      <c r="B152" s="31"/>
      <c r="C152" s="31"/>
      <c r="D152" s="31"/>
      <c r="E152" s="28"/>
      <c r="F152" s="29"/>
      <c r="G152" s="30"/>
      <c r="H152" s="29"/>
      <c r="I152" s="28"/>
      <c r="J152" s="29"/>
      <c r="K152" s="28"/>
      <c r="L152" s="29"/>
      <c r="M152" s="29"/>
      <c r="N152" s="29"/>
      <c r="O152" s="28"/>
    </row>
    <row r="153" spans="1:15" ht="12" customHeight="1" x14ac:dyDescent="0.25">
      <c r="A153" s="27"/>
      <c r="B153" s="27"/>
      <c r="C153" s="27"/>
      <c r="D153" s="27"/>
      <c r="E153" s="28"/>
      <c r="F153" s="29"/>
      <c r="G153" s="30"/>
      <c r="H153" s="29"/>
      <c r="I153" s="28"/>
      <c r="J153" s="29"/>
      <c r="K153" s="28"/>
      <c r="L153" s="29"/>
      <c r="M153" s="29"/>
      <c r="N153" s="29"/>
      <c r="O153" s="28"/>
    </row>
    <row r="154" spans="1:15" ht="12" customHeight="1" x14ac:dyDescent="0.25">
      <c r="A154" s="27"/>
      <c r="B154" s="27"/>
      <c r="C154" s="27"/>
      <c r="D154" s="27"/>
      <c r="E154" s="28"/>
      <c r="F154" s="29"/>
      <c r="G154" s="30"/>
      <c r="H154" s="29"/>
      <c r="I154" s="28"/>
      <c r="J154" s="29"/>
      <c r="K154" s="28"/>
      <c r="L154" s="29"/>
      <c r="M154" s="29"/>
      <c r="N154" s="29"/>
      <c r="O154" s="28"/>
    </row>
    <row r="155" spans="1:15" ht="12" customHeight="1" x14ac:dyDescent="0.25">
      <c r="A155" s="31"/>
      <c r="B155" s="31"/>
      <c r="C155" s="31"/>
      <c r="D155" s="31"/>
      <c r="E155" s="28"/>
      <c r="F155" s="29"/>
      <c r="G155" s="30"/>
      <c r="H155" s="29"/>
      <c r="I155" s="28"/>
      <c r="J155" s="29"/>
      <c r="K155" s="28"/>
      <c r="L155" s="29"/>
      <c r="M155" s="29"/>
      <c r="N155" s="29"/>
      <c r="O155" s="28"/>
    </row>
    <row r="156" spans="1:15" ht="12" customHeight="1" x14ac:dyDescent="0.25">
      <c r="A156" s="31"/>
      <c r="B156" s="31"/>
      <c r="C156" s="31"/>
      <c r="D156" s="31"/>
      <c r="E156" s="28"/>
      <c r="F156" s="29"/>
      <c r="G156" s="29"/>
      <c r="H156" s="29"/>
      <c r="I156" s="28"/>
      <c r="J156" s="29"/>
      <c r="K156" s="28"/>
      <c r="L156" s="29"/>
      <c r="M156" s="29"/>
      <c r="N156" s="29"/>
      <c r="O156" s="28"/>
    </row>
    <row r="157" spans="1:15" ht="12" customHeight="1" x14ac:dyDescent="0.25">
      <c r="A157" s="27"/>
      <c r="B157" s="27"/>
      <c r="C157" s="27"/>
      <c r="D157" s="27"/>
      <c r="E157" s="28"/>
      <c r="F157" s="29"/>
      <c r="G157" s="29"/>
      <c r="H157" s="29"/>
      <c r="I157" s="28"/>
      <c r="J157" s="29"/>
      <c r="K157" s="28"/>
      <c r="L157" s="29"/>
      <c r="M157" s="29"/>
      <c r="N157" s="29"/>
      <c r="O157" s="28"/>
    </row>
    <row r="158" spans="1:15" ht="12" customHeight="1" x14ac:dyDescent="0.25">
      <c r="A158" s="31"/>
      <c r="B158" s="31"/>
      <c r="C158" s="31"/>
      <c r="D158" s="31"/>
      <c r="E158" s="29"/>
      <c r="F158" s="29"/>
      <c r="G158" s="29"/>
      <c r="H158" s="29"/>
      <c r="I158" s="28"/>
      <c r="J158" s="29"/>
      <c r="K158" s="28"/>
      <c r="L158" s="29"/>
      <c r="M158" s="29"/>
      <c r="N158" s="29"/>
      <c r="O158" s="28"/>
    </row>
    <row r="159" spans="1:15" ht="12" customHeight="1" x14ac:dyDescent="0.25">
      <c r="A159" s="27"/>
      <c r="B159" s="27"/>
      <c r="C159" s="27"/>
      <c r="D159" s="27"/>
      <c r="E159" s="28"/>
      <c r="F159" s="29"/>
      <c r="G159" s="30"/>
      <c r="H159" s="29"/>
      <c r="I159" s="28"/>
      <c r="J159" s="29"/>
      <c r="K159" s="28"/>
      <c r="L159" s="29"/>
      <c r="M159" s="29"/>
      <c r="N159" s="29"/>
      <c r="O159" s="28"/>
    </row>
    <row r="160" spans="1:15" ht="12" customHeight="1" x14ac:dyDescent="0.25">
      <c r="A160" s="32"/>
      <c r="B160" s="32"/>
      <c r="C160" s="32"/>
      <c r="D160" s="32"/>
      <c r="E160" s="29"/>
      <c r="F160" s="29"/>
      <c r="G160" s="29"/>
      <c r="H160" s="29"/>
      <c r="I160" s="28"/>
      <c r="J160" s="29"/>
      <c r="K160" s="28"/>
      <c r="L160" s="29"/>
      <c r="M160" s="29"/>
      <c r="N160" s="29"/>
      <c r="O160" s="28"/>
    </row>
    <row r="161" spans="1:15" ht="12" customHeight="1" x14ac:dyDescent="0.25">
      <c r="A161" s="33"/>
      <c r="B161" s="33"/>
      <c r="C161" s="33"/>
      <c r="D161" s="34"/>
      <c r="E161" s="28"/>
      <c r="F161" s="29"/>
      <c r="G161" s="29"/>
      <c r="H161" s="29"/>
      <c r="I161" s="28"/>
      <c r="J161" s="29"/>
      <c r="K161" s="28"/>
      <c r="L161" s="29"/>
      <c r="M161" s="29"/>
      <c r="N161" s="29"/>
      <c r="O161" s="28"/>
    </row>
    <row r="162" spans="1:15" ht="12" customHeight="1" x14ac:dyDescent="0.25">
      <c r="A162" s="32"/>
      <c r="B162" s="32"/>
      <c r="C162" s="32"/>
      <c r="D162" s="35"/>
      <c r="E162" s="28"/>
      <c r="F162" s="29"/>
      <c r="G162" s="29"/>
      <c r="H162" s="29"/>
      <c r="I162" s="28"/>
      <c r="J162" s="29"/>
      <c r="K162" s="28"/>
      <c r="L162" s="29"/>
      <c r="M162" s="29"/>
      <c r="N162" s="29"/>
      <c r="O162" s="28"/>
    </row>
    <row r="163" spans="1:15" ht="12" customHeight="1" x14ac:dyDescent="0.25">
      <c r="A163" s="33"/>
      <c r="B163" s="33"/>
      <c r="C163" s="33"/>
      <c r="D163" s="34"/>
      <c r="E163" s="28"/>
      <c r="F163" s="29"/>
      <c r="G163" s="29"/>
      <c r="H163" s="29"/>
      <c r="I163" s="28"/>
      <c r="J163" s="29"/>
      <c r="K163" s="28"/>
      <c r="L163" s="29"/>
      <c r="M163" s="29"/>
      <c r="N163" s="29"/>
      <c r="O163" s="28"/>
    </row>
    <row r="164" spans="1:15" ht="12" customHeight="1" x14ac:dyDescent="0.25">
      <c r="A164" s="33"/>
      <c r="B164" s="33"/>
      <c r="C164" s="33"/>
      <c r="D164" s="34"/>
      <c r="E164" s="28"/>
      <c r="F164" s="29"/>
      <c r="G164" s="29"/>
      <c r="H164" s="29"/>
      <c r="I164" s="28"/>
      <c r="J164" s="29"/>
      <c r="K164" s="28"/>
      <c r="L164" s="29"/>
      <c r="M164" s="29"/>
      <c r="N164" s="29"/>
      <c r="O164" s="28"/>
    </row>
    <row r="165" spans="1:15" ht="12" customHeight="1" x14ac:dyDescent="0.25">
      <c r="A165" s="33"/>
      <c r="B165" s="33"/>
      <c r="C165" s="33"/>
      <c r="D165" s="34"/>
      <c r="E165" s="29"/>
      <c r="F165" s="29"/>
      <c r="G165" s="29"/>
      <c r="H165" s="29"/>
      <c r="I165" s="28"/>
      <c r="J165" s="29"/>
      <c r="K165" s="28"/>
      <c r="L165" s="29"/>
      <c r="M165" s="29"/>
      <c r="N165" s="29"/>
      <c r="O165" s="28"/>
    </row>
    <row r="166" spans="1:15" ht="12" customHeight="1" x14ac:dyDescent="0.25">
      <c r="A166" s="32"/>
      <c r="B166" s="32"/>
      <c r="C166" s="32"/>
      <c r="D166" s="35"/>
      <c r="E166" s="28"/>
      <c r="F166" s="29"/>
      <c r="G166" s="29"/>
      <c r="H166" s="29"/>
      <c r="I166" s="28"/>
      <c r="J166" s="29"/>
      <c r="K166" s="28"/>
      <c r="L166" s="29"/>
      <c r="M166" s="29"/>
      <c r="N166" s="29"/>
      <c r="O166" s="28"/>
    </row>
    <row r="167" spans="1:15" ht="12" customHeight="1" x14ac:dyDescent="0.25">
      <c r="A167" s="32"/>
      <c r="B167" s="32"/>
      <c r="C167" s="32"/>
      <c r="D167" s="35"/>
      <c r="E167" s="28"/>
      <c r="F167" s="29"/>
      <c r="G167" s="30"/>
      <c r="H167" s="29"/>
      <c r="I167" s="28"/>
      <c r="J167" s="29"/>
      <c r="K167" s="28"/>
      <c r="L167" s="29"/>
      <c r="M167" s="29"/>
      <c r="N167" s="29"/>
      <c r="O167" s="28"/>
    </row>
    <row r="168" spans="1:15" ht="12" customHeight="1" x14ac:dyDescent="0.25">
      <c r="A168" s="33"/>
      <c r="B168" s="33"/>
      <c r="C168" s="33"/>
      <c r="D168" s="34"/>
      <c r="E168" s="28"/>
      <c r="F168" s="29"/>
      <c r="G168" s="29"/>
      <c r="H168" s="29"/>
      <c r="I168" s="28"/>
      <c r="J168" s="29"/>
      <c r="K168" s="28"/>
      <c r="L168" s="29"/>
      <c r="M168" s="29"/>
      <c r="N168" s="29"/>
      <c r="O168" s="28"/>
    </row>
    <row r="169" spans="1:15" ht="12" customHeight="1" x14ac:dyDescent="0.25">
      <c r="A169" s="32"/>
      <c r="B169" s="32"/>
      <c r="C169" s="32"/>
      <c r="D169" s="35"/>
      <c r="E169" s="28"/>
      <c r="F169" s="29"/>
      <c r="G169" s="29"/>
      <c r="H169" s="29"/>
      <c r="I169" s="28"/>
      <c r="J169" s="29"/>
      <c r="K169" s="28"/>
      <c r="L169" s="29"/>
      <c r="M169" s="29"/>
      <c r="N169" s="29"/>
      <c r="O169" s="28"/>
    </row>
    <row r="170" spans="1:15" ht="12" customHeight="1" x14ac:dyDescent="0.25">
      <c r="A170" s="33"/>
      <c r="B170" s="33"/>
      <c r="C170" s="33"/>
      <c r="D170" s="34"/>
      <c r="E170" s="28"/>
      <c r="F170" s="29"/>
      <c r="G170" s="29"/>
      <c r="H170" s="29"/>
      <c r="I170" s="28"/>
      <c r="J170" s="29"/>
      <c r="K170" s="28"/>
      <c r="L170" s="29"/>
      <c r="M170" s="29"/>
      <c r="N170" s="29"/>
      <c r="O170" s="28"/>
    </row>
    <row r="171" spans="1:15" ht="12" customHeight="1" x14ac:dyDescent="0.25">
      <c r="A171" s="32"/>
      <c r="B171" s="32"/>
      <c r="C171" s="32"/>
      <c r="D171" s="35"/>
      <c r="E171" s="28"/>
      <c r="F171" s="29"/>
      <c r="G171" s="29"/>
      <c r="H171" s="29"/>
      <c r="I171" s="28"/>
      <c r="J171" s="29"/>
      <c r="K171" s="28"/>
      <c r="L171" s="29"/>
      <c r="M171" s="29"/>
      <c r="N171" s="29"/>
      <c r="O171" s="28"/>
    </row>
    <row r="172" spans="1:15" ht="12" customHeight="1" x14ac:dyDescent="0.25">
      <c r="A172" s="32"/>
      <c r="B172" s="32"/>
      <c r="C172" s="32"/>
      <c r="D172" s="35"/>
      <c r="E172" s="28"/>
      <c r="F172" s="29"/>
      <c r="G172" s="30"/>
      <c r="H172" s="29"/>
      <c r="I172" s="28"/>
      <c r="J172" s="29"/>
      <c r="K172" s="28"/>
      <c r="L172" s="29"/>
      <c r="M172" s="29"/>
      <c r="N172" s="29"/>
      <c r="O172" s="28"/>
    </row>
    <row r="173" spans="1:15" ht="12" customHeight="1" x14ac:dyDescent="0.25">
      <c r="A173" s="32"/>
      <c r="B173" s="32"/>
      <c r="C173" s="32"/>
      <c r="D173" s="35"/>
      <c r="E173" s="28"/>
      <c r="F173" s="29"/>
      <c r="G173" s="30"/>
      <c r="H173" s="29"/>
      <c r="I173" s="28"/>
      <c r="J173" s="29"/>
      <c r="K173" s="28"/>
      <c r="L173" s="29"/>
      <c r="M173" s="29"/>
      <c r="N173" s="29"/>
      <c r="O173" s="28"/>
    </row>
    <row r="174" spans="1:15" ht="12" customHeight="1" x14ac:dyDescent="0.25">
      <c r="A174" s="32"/>
      <c r="B174" s="32"/>
      <c r="C174" s="32"/>
      <c r="D174" s="35"/>
      <c r="E174" s="28"/>
      <c r="F174" s="29"/>
      <c r="G174" s="29"/>
      <c r="H174" s="29"/>
      <c r="I174" s="28"/>
      <c r="J174" s="29"/>
      <c r="K174" s="28"/>
      <c r="L174" s="29"/>
      <c r="M174" s="29"/>
      <c r="N174" s="29"/>
      <c r="O174" s="28"/>
    </row>
    <row r="175" spans="1:15" ht="12" customHeight="1" x14ac:dyDescent="0.25">
      <c r="A175" s="33"/>
      <c r="B175" s="33"/>
      <c r="C175" s="33"/>
      <c r="D175" s="34"/>
      <c r="E175" s="28"/>
      <c r="F175" s="29"/>
      <c r="G175" s="29"/>
      <c r="H175" s="29"/>
      <c r="I175" s="28"/>
      <c r="J175" s="29"/>
      <c r="K175" s="28"/>
      <c r="L175" s="29"/>
      <c r="M175" s="29"/>
      <c r="N175" s="29"/>
      <c r="O175" s="28"/>
    </row>
    <row r="176" spans="1:15" ht="12" customHeight="1" x14ac:dyDescent="0.25">
      <c r="A176" s="33"/>
      <c r="B176" s="33"/>
      <c r="C176" s="33"/>
      <c r="D176" s="34"/>
      <c r="E176" s="28"/>
      <c r="F176" s="29"/>
      <c r="G176" s="29"/>
      <c r="H176" s="29"/>
      <c r="I176" s="28"/>
      <c r="J176" s="29"/>
      <c r="K176" s="28"/>
      <c r="L176" s="29"/>
      <c r="M176" s="29"/>
      <c r="N176" s="29"/>
      <c r="O176" s="28"/>
    </row>
    <row r="177" spans="1:15" ht="12" customHeight="1" x14ac:dyDescent="0.25">
      <c r="A177" s="33"/>
      <c r="B177" s="33"/>
      <c r="C177" s="33"/>
      <c r="D177" s="34"/>
      <c r="E177" s="28"/>
      <c r="F177" s="29"/>
      <c r="G177" s="30"/>
      <c r="H177" s="29"/>
      <c r="I177" s="28"/>
      <c r="J177" s="29"/>
      <c r="K177" s="28"/>
      <c r="L177" s="29"/>
      <c r="M177" s="29"/>
      <c r="N177" s="29"/>
      <c r="O177" s="28"/>
    </row>
    <row r="178" spans="1:15" ht="12" customHeight="1" x14ac:dyDescent="0.25">
      <c r="A178" s="32"/>
      <c r="B178" s="32"/>
      <c r="C178" s="32"/>
      <c r="D178" s="35"/>
      <c r="E178" s="28"/>
      <c r="F178" s="29"/>
      <c r="G178" s="29"/>
      <c r="H178" s="29"/>
      <c r="I178" s="28"/>
      <c r="J178" s="29"/>
      <c r="K178" s="28"/>
      <c r="L178" s="29"/>
      <c r="M178" s="29"/>
      <c r="N178" s="29"/>
      <c r="O178" s="28"/>
    </row>
    <row r="179" spans="1:15" ht="12" customHeight="1" x14ac:dyDescent="0.25">
      <c r="A179" s="33"/>
      <c r="B179" s="33"/>
      <c r="C179" s="33"/>
      <c r="D179" s="34"/>
      <c r="E179" s="28"/>
      <c r="F179" s="29"/>
      <c r="G179" s="29"/>
      <c r="H179" s="29"/>
      <c r="I179" s="28"/>
      <c r="J179" s="29"/>
      <c r="K179" s="28"/>
      <c r="L179" s="29"/>
      <c r="M179" s="29"/>
      <c r="N179" s="29"/>
      <c r="O179" s="28"/>
    </row>
    <row r="180" spans="1:15" ht="12" customHeight="1" x14ac:dyDescent="0.25">
      <c r="A180" s="32"/>
      <c r="B180" s="32"/>
      <c r="C180" s="32"/>
      <c r="D180" s="35"/>
      <c r="E180" s="28"/>
      <c r="F180" s="29"/>
      <c r="G180" s="29"/>
      <c r="H180" s="29"/>
      <c r="I180" s="28"/>
      <c r="J180" s="29"/>
      <c r="K180" s="28"/>
      <c r="L180" s="29"/>
      <c r="M180" s="29"/>
      <c r="N180" s="29"/>
      <c r="O180" s="28"/>
    </row>
    <row r="181" spans="1:15" ht="12" customHeight="1" x14ac:dyDescent="0.25">
      <c r="A181" s="32"/>
      <c r="B181" s="32"/>
      <c r="C181" s="32"/>
      <c r="D181" s="35"/>
      <c r="E181" s="28"/>
      <c r="F181" s="29"/>
      <c r="G181" s="30"/>
      <c r="H181" s="29"/>
      <c r="I181" s="28"/>
      <c r="J181" s="29"/>
      <c r="K181" s="28"/>
      <c r="L181" s="29"/>
      <c r="M181" s="29"/>
      <c r="N181" s="29"/>
      <c r="O181" s="28"/>
    </row>
    <row r="182" spans="1:15" ht="12" customHeight="1" x14ac:dyDescent="0.25">
      <c r="A182" s="32"/>
      <c r="B182" s="32"/>
      <c r="C182" s="32"/>
      <c r="D182" s="35"/>
      <c r="E182" s="28"/>
      <c r="F182" s="29"/>
      <c r="G182" s="29"/>
      <c r="H182" s="29"/>
      <c r="I182" s="28"/>
      <c r="J182" s="29"/>
      <c r="K182" s="28"/>
      <c r="L182" s="29"/>
      <c r="M182" s="29"/>
      <c r="N182" s="29"/>
      <c r="O182" s="28"/>
    </row>
    <row r="183" spans="1:15" ht="12" customHeight="1" x14ac:dyDescent="0.25">
      <c r="A183" s="32"/>
      <c r="B183" s="32"/>
      <c r="C183" s="32"/>
      <c r="D183" s="35"/>
      <c r="E183" s="28"/>
      <c r="F183" s="29"/>
      <c r="G183" s="29"/>
      <c r="H183" s="29"/>
      <c r="I183" s="28"/>
      <c r="J183" s="29"/>
      <c r="K183" s="28"/>
      <c r="L183" s="29"/>
      <c r="M183" s="29"/>
      <c r="N183" s="29"/>
      <c r="O183" s="28"/>
    </row>
    <row r="184" spans="1:15" ht="12" customHeight="1" x14ac:dyDescent="0.25">
      <c r="A184" s="33"/>
      <c r="B184" s="33"/>
      <c r="C184" s="33"/>
      <c r="D184" s="34"/>
      <c r="E184" s="28"/>
      <c r="F184" s="29"/>
      <c r="G184" s="30"/>
      <c r="H184" s="29"/>
      <c r="I184" s="28"/>
      <c r="J184" s="29"/>
      <c r="K184" s="28"/>
      <c r="L184" s="29"/>
      <c r="M184" s="29"/>
      <c r="N184" s="29"/>
      <c r="O184" s="28"/>
    </row>
    <row r="185" spans="1:15" ht="12" customHeight="1" x14ac:dyDescent="0.25">
      <c r="A185" s="33"/>
      <c r="B185" s="33"/>
      <c r="C185" s="33"/>
      <c r="D185" s="34"/>
      <c r="E185" s="28"/>
      <c r="F185" s="29"/>
      <c r="G185" s="29"/>
      <c r="H185" s="29"/>
      <c r="I185" s="28"/>
      <c r="J185" s="29"/>
      <c r="K185" s="28"/>
      <c r="L185" s="29"/>
      <c r="M185" s="29"/>
      <c r="N185" s="29"/>
      <c r="O185" s="28"/>
    </row>
    <row r="186" spans="1:15" ht="12" customHeight="1" x14ac:dyDescent="0.25">
      <c r="A186" s="33"/>
      <c r="B186" s="33"/>
      <c r="C186" s="33"/>
      <c r="D186" s="34"/>
      <c r="E186" s="28"/>
      <c r="F186" s="29"/>
      <c r="G186" s="29"/>
      <c r="H186" s="29"/>
      <c r="I186" s="28"/>
      <c r="J186" s="29"/>
      <c r="K186" s="28"/>
      <c r="L186" s="29"/>
      <c r="M186" s="29"/>
      <c r="N186" s="29"/>
      <c r="O186" s="28"/>
    </row>
    <row r="187" spans="1:15" ht="12" customHeight="1" x14ac:dyDescent="0.25">
      <c r="A187" s="33"/>
      <c r="B187" s="33"/>
      <c r="C187" s="33"/>
      <c r="D187" s="34"/>
      <c r="E187" s="28"/>
      <c r="F187" s="29"/>
      <c r="G187" s="29"/>
      <c r="H187" s="29"/>
      <c r="I187" s="28"/>
      <c r="J187" s="29"/>
      <c r="K187" s="28"/>
      <c r="L187" s="29"/>
      <c r="M187" s="29"/>
      <c r="N187" s="29"/>
      <c r="O187" s="28"/>
    </row>
    <row r="188" spans="1:15" ht="12" customHeight="1" x14ac:dyDescent="0.25">
      <c r="A188" s="32"/>
      <c r="B188" s="32"/>
      <c r="C188" s="32"/>
      <c r="D188" s="35"/>
      <c r="E188" s="28"/>
      <c r="F188" s="29"/>
      <c r="G188" s="29"/>
      <c r="H188" s="29"/>
      <c r="I188" s="28"/>
      <c r="J188" s="29"/>
      <c r="K188" s="28"/>
      <c r="L188" s="29"/>
      <c r="M188" s="29"/>
      <c r="N188" s="29"/>
      <c r="O188" s="28"/>
    </row>
    <row r="189" spans="1:15" ht="12" customHeight="1" x14ac:dyDescent="0.25">
      <c r="A189" s="32"/>
      <c r="B189" s="32"/>
      <c r="C189" s="32"/>
      <c r="D189" s="35"/>
      <c r="E189" s="28"/>
      <c r="F189" s="29"/>
      <c r="G189" s="29"/>
      <c r="H189" s="29"/>
      <c r="I189" s="28"/>
      <c r="J189" s="29"/>
      <c r="K189" s="28"/>
      <c r="L189" s="29"/>
      <c r="M189" s="29"/>
      <c r="N189" s="29"/>
      <c r="O189" s="28"/>
    </row>
    <row r="190" spans="1:15" ht="12" customHeight="1" x14ac:dyDescent="0.25">
      <c r="A190" s="32"/>
      <c r="B190" s="32"/>
      <c r="C190" s="32"/>
      <c r="D190" s="35"/>
      <c r="E190" s="28"/>
      <c r="F190" s="29"/>
      <c r="G190" s="29"/>
      <c r="H190" s="29"/>
      <c r="I190" s="28"/>
      <c r="J190" s="29"/>
      <c r="K190" s="28"/>
      <c r="L190" s="29"/>
      <c r="M190" s="29"/>
      <c r="N190" s="29"/>
      <c r="O190" s="28"/>
    </row>
    <row r="191" spans="1:15" ht="12" customHeight="1" x14ac:dyDescent="0.25">
      <c r="A191" s="33"/>
      <c r="B191" s="33"/>
      <c r="C191" s="33"/>
      <c r="D191" s="34"/>
      <c r="E191" s="28"/>
      <c r="F191" s="29"/>
      <c r="G191" s="29"/>
      <c r="H191" s="29"/>
      <c r="I191" s="28"/>
      <c r="J191" s="29"/>
      <c r="K191" s="28"/>
      <c r="L191" s="29"/>
      <c r="M191" s="29"/>
      <c r="N191" s="29"/>
      <c r="O191" s="28"/>
    </row>
    <row r="192" spans="1:15" ht="12" customHeight="1" x14ac:dyDescent="0.25">
      <c r="A192" s="32"/>
      <c r="B192" s="32"/>
      <c r="C192" s="32"/>
      <c r="D192" s="35"/>
      <c r="E192" s="28"/>
      <c r="F192" s="29"/>
      <c r="G192" s="30"/>
      <c r="H192" s="29"/>
      <c r="I192" s="28"/>
      <c r="J192" s="29"/>
      <c r="K192" s="28"/>
      <c r="L192" s="29"/>
      <c r="M192" s="29"/>
      <c r="N192" s="29"/>
      <c r="O192" s="28"/>
    </row>
    <row r="193" spans="1:15" ht="12" customHeight="1" x14ac:dyDescent="0.25">
      <c r="A193" s="33"/>
      <c r="B193" s="33"/>
      <c r="C193" s="33"/>
      <c r="D193" s="34"/>
      <c r="E193" s="28"/>
      <c r="F193" s="29"/>
      <c r="G193" s="29"/>
      <c r="H193" s="29"/>
      <c r="I193" s="28"/>
      <c r="J193" s="29"/>
      <c r="K193" s="28"/>
      <c r="L193" s="29"/>
      <c r="M193" s="29"/>
      <c r="N193" s="29"/>
      <c r="O193" s="28"/>
    </row>
    <row r="194" spans="1:15" ht="12" customHeight="1" x14ac:dyDescent="0.25">
      <c r="A194" s="33"/>
      <c r="B194" s="33"/>
      <c r="C194" s="33"/>
      <c r="D194" s="34"/>
      <c r="E194" s="28"/>
      <c r="F194" s="29"/>
      <c r="G194" s="30"/>
      <c r="H194" s="29"/>
      <c r="I194" s="28"/>
      <c r="J194" s="29"/>
      <c r="K194" s="28"/>
      <c r="L194" s="29"/>
      <c r="M194" s="29"/>
      <c r="N194" s="29"/>
      <c r="O194" s="28"/>
    </row>
    <row r="195" spans="1:15" ht="12" customHeight="1" x14ac:dyDescent="0.25">
      <c r="A195" s="32"/>
      <c r="B195" s="32"/>
      <c r="C195" s="32"/>
      <c r="D195" s="35"/>
      <c r="E195" s="28"/>
      <c r="F195" s="29"/>
      <c r="G195" s="29"/>
      <c r="H195" s="29"/>
      <c r="I195" s="28"/>
      <c r="J195" s="29"/>
      <c r="K195" s="28"/>
      <c r="L195" s="29"/>
      <c r="M195" s="29"/>
      <c r="N195" s="29"/>
      <c r="O195" s="28"/>
    </row>
    <row r="196" spans="1:15" ht="12" customHeight="1" x14ac:dyDescent="0.25">
      <c r="A196" s="33"/>
      <c r="B196" s="33"/>
      <c r="C196" s="33"/>
      <c r="D196" s="34"/>
      <c r="E196" s="29"/>
      <c r="F196" s="29"/>
      <c r="G196" s="29"/>
      <c r="H196" s="29"/>
      <c r="I196" s="28"/>
      <c r="J196" s="29"/>
      <c r="K196" s="28"/>
      <c r="L196" s="29"/>
      <c r="M196" s="29"/>
      <c r="N196" s="29"/>
      <c r="O196" s="28"/>
    </row>
    <row r="197" spans="1:15" ht="12" customHeight="1" x14ac:dyDescent="0.25">
      <c r="A197" s="33"/>
      <c r="B197" s="33"/>
      <c r="C197" s="33"/>
      <c r="D197" s="34"/>
      <c r="E197" s="29"/>
      <c r="F197" s="29"/>
      <c r="G197" s="29"/>
      <c r="H197" s="29"/>
      <c r="I197" s="28"/>
      <c r="J197" s="29"/>
      <c r="K197" s="28"/>
      <c r="L197" s="29"/>
      <c r="M197" s="29"/>
      <c r="N197" s="29"/>
      <c r="O197" s="28"/>
    </row>
    <row r="198" spans="1:15" ht="12" customHeight="1" x14ac:dyDescent="0.25">
      <c r="A198" s="32"/>
      <c r="B198" s="32"/>
      <c r="C198" s="32"/>
      <c r="D198" s="35"/>
      <c r="E198" s="28"/>
      <c r="F198" s="29"/>
      <c r="G198" s="29"/>
      <c r="H198" s="29"/>
      <c r="I198" s="28"/>
      <c r="J198" s="29"/>
      <c r="K198" s="28"/>
      <c r="L198" s="29"/>
      <c r="M198" s="29"/>
      <c r="N198" s="29"/>
      <c r="O198" s="28"/>
    </row>
    <row r="199" spans="1:15" ht="12" customHeight="1" x14ac:dyDescent="0.25">
      <c r="A199" s="32"/>
      <c r="B199" s="32"/>
      <c r="C199" s="32"/>
      <c r="D199" s="35"/>
      <c r="E199" s="29"/>
      <c r="F199" s="29"/>
      <c r="G199" s="29"/>
      <c r="H199" s="29"/>
      <c r="I199" s="28"/>
      <c r="J199" s="29"/>
      <c r="K199" s="28"/>
      <c r="L199" s="29"/>
      <c r="M199" s="29"/>
      <c r="N199" s="29"/>
      <c r="O199" s="28"/>
    </row>
    <row r="200" spans="1:15" ht="12" customHeight="1" x14ac:dyDescent="0.25">
      <c r="A200" s="33"/>
      <c r="B200" s="33"/>
      <c r="C200" s="33"/>
      <c r="D200" s="34"/>
      <c r="E200" s="29"/>
      <c r="F200" s="29"/>
      <c r="G200" s="29"/>
      <c r="H200" s="29"/>
      <c r="I200" s="28"/>
      <c r="J200" s="29"/>
      <c r="K200" s="28"/>
      <c r="L200" s="29"/>
      <c r="M200" s="29"/>
      <c r="N200" s="29"/>
      <c r="O200" s="28"/>
    </row>
    <row r="201" spans="1:15" ht="12" customHeight="1" x14ac:dyDescent="0.25">
      <c r="A201" s="33"/>
      <c r="B201" s="33"/>
      <c r="C201" s="33"/>
      <c r="D201" s="34"/>
      <c r="E201" s="28"/>
      <c r="F201" s="29"/>
      <c r="G201" s="30"/>
      <c r="H201" s="29"/>
      <c r="I201" s="28"/>
      <c r="J201" s="29"/>
      <c r="K201" s="28"/>
      <c r="L201" s="29"/>
      <c r="M201" s="29"/>
      <c r="N201" s="29"/>
      <c r="O201" s="28"/>
    </row>
    <row r="202" spans="1:15" ht="12" customHeight="1" x14ac:dyDescent="0.25">
      <c r="A202" s="32"/>
      <c r="B202" s="32"/>
      <c r="C202" s="32"/>
      <c r="D202" s="35"/>
      <c r="E202" s="29"/>
      <c r="F202" s="29"/>
      <c r="G202" s="29"/>
      <c r="H202" s="29"/>
      <c r="I202" s="28"/>
      <c r="J202" s="29"/>
      <c r="K202" s="28"/>
      <c r="L202" s="29"/>
      <c r="M202" s="29"/>
      <c r="N202" s="29"/>
      <c r="O202" s="28"/>
    </row>
    <row r="203" spans="1:15" ht="12" customHeight="1" x14ac:dyDescent="0.25">
      <c r="A203" s="32"/>
      <c r="B203" s="32"/>
      <c r="C203" s="32"/>
      <c r="D203" s="35"/>
      <c r="E203" s="29"/>
      <c r="F203" s="29"/>
      <c r="G203" s="29"/>
      <c r="H203" s="29"/>
      <c r="I203" s="28"/>
      <c r="J203" s="29"/>
      <c r="K203" s="28"/>
      <c r="L203" s="29"/>
      <c r="M203" s="29"/>
      <c r="N203" s="29"/>
      <c r="O203" s="28"/>
    </row>
    <row r="204" spans="1:15" ht="12" customHeight="1" x14ac:dyDescent="0.25">
      <c r="A204" s="32"/>
      <c r="B204" s="32"/>
      <c r="C204" s="32"/>
      <c r="D204" s="35"/>
      <c r="E204" s="28"/>
      <c r="F204" s="29"/>
      <c r="G204" s="29"/>
      <c r="H204" s="29"/>
      <c r="I204" s="28"/>
      <c r="J204" s="29"/>
      <c r="K204" s="28"/>
      <c r="L204" s="29"/>
      <c r="M204" s="29"/>
      <c r="N204" s="29"/>
      <c r="O204" s="28"/>
    </row>
    <row r="205" spans="1:15" ht="12" customHeight="1" x14ac:dyDescent="0.25">
      <c r="A205" s="32"/>
      <c r="B205" s="32"/>
      <c r="C205" s="32"/>
      <c r="D205" s="35"/>
      <c r="E205" s="28"/>
      <c r="F205" s="29"/>
      <c r="G205" s="30"/>
      <c r="H205" s="29"/>
      <c r="I205" s="28"/>
      <c r="J205" s="29"/>
      <c r="K205" s="28"/>
      <c r="L205" s="29"/>
      <c r="M205" s="29"/>
      <c r="N205" s="29"/>
      <c r="O205" s="28"/>
    </row>
    <row r="206" spans="1:15" ht="12" customHeight="1" x14ac:dyDescent="0.25">
      <c r="A206" s="33"/>
      <c r="B206" s="33"/>
      <c r="C206" s="33"/>
      <c r="D206" s="34"/>
      <c r="E206" s="28"/>
      <c r="F206" s="29"/>
      <c r="G206" s="29"/>
      <c r="H206" s="29"/>
      <c r="I206" s="28"/>
      <c r="J206" s="29"/>
      <c r="K206" s="28"/>
      <c r="L206" s="29"/>
      <c r="M206" s="29"/>
      <c r="N206" s="29"/>
      <c r="O206" s="28"/>
    </row>
    <row r="207" spans="1:15" ht="12" customHeight="1" x14ac:dyDescent="0.25">
      <c r="A207" s="33"/>
      <c r="B207" s="33"/>
      <c r="C207" s="33"/>
      <c r="D207" s="34"/>
      <c r="E207" s="29"/>
      <c r="F207" s="29"/>
      <c r="G207" s="29"/>
      <c r="H207" s="29"/>
      <c r="I207" s="28"/>
      <c r="J207" s="29"/>
      <c r="K207" s="28"/>
      <c r="L207" s="29"/>
      <c r="M207" s="29"/>
      <c r="N207" s="29"/>
      <c r="O207" s="28"/>
    </row>
    <row r="208" spans="1:15" ht="12" customHeight="1" x14ac:dyDescent="0.25">
      <c r="A208" s="33"/>
      <c r="B208" s="33"/>
      <c r="C208" s="33"/>
      <c r="D208" s="34"/>
      <c r="E208" s="28"/>
      <c r="F208" s="29"/>
      <c r="G208" s="29"/>
      <c r="H208" s="29"/>
      <c r="I208" s="28"/>
      <c r="J208" s="29"/>
      <c r="K208" s="28"/>
      <c r="L208" s="29"/>
      <c r="M208" s="29"/>
      <c r="N208" s="29"/>
      <c r="O208" s="28"/>
    </row>
    <row r="209" spans="1:15" ht="12" customHeight="1" x14ac:dyDescent="0.25">
      <c r="A209" s="33"/>
      <c r="B209" s="33"/>
      <c r="C209" s="33"/>
      <c r="D209" s="34"/>
      <c r="E209" s="29"/>
      <c r="F209" s="29"/>
      <c r="G209" s="29"/>
      <c r="H209" s="29"/>
      <c r="I209" s="28"/>
      <c r="J209" s="29"/>
      <c r="K209" s="28"/>
      <c r="L209" s="29"/>
      <c r="M209" s="29"/>
      <c r="N209" s="29"/>
      <c r="O209" s="28"/>
    </row>
    <row r="210" spans="1:15" ht="12" customHeight="1" x14ac:dyDescent="0.25">
      <c r="A210" s="32"/>
      <c r="B210" s="32"/>
      <c r="C210" s="32"/>
      <c r="D210" s="35"/>
      <c r="E210" s="28"/>
      <c r="F210" s="29"/>
      <c r="G210" s="29"/>
      <c r="H210" s="29"/>
      <c r="I210" s="28"/>
      <c r="J210" s="29"/>
      <c r="K210" s="28"/>
      <c r="L210" s="29"/>
      <c r="M210" s="29"/>
      <c r="N210" s="29"/>
      <c r="O210" s="28"/>
    </row>
    <row r="211" spans="1:15" ht="12" customHeight="1" x14ac:dyDescent="0.25">
      <c r="A211" s="32"/>
      <c r="B211" s="32"/>
      <c r="C211" s="32"/>
      <c r="D211" s="35"/>
      <c r="E211" s="28"/>
      <c r="F211" s="29"/>
      <c r="G211" s="29"/>
      <c r="H211" s="29"/>
      <c r="I211" s="28"/>
      <c r="J211" s="29"/>
      <c r="K211" s="28"/>
      <c r="L211" s="29"/>
      <c r="M211" s="29"/>
      <c r="N211" s="29"/>
      <c r="O211" s="28"/>
    </row>
    <row r="212" spans="1:15" ht="12" customHeight="1" x14ac:dyDescent="0.25">
      <c r="A212" s="33"/>
      <c r="B212" s="33"/>
      <c r="C212" s="33"/>
      <c r="D212" s="34"/>
      <c r="E212" s="29"/>
      <c r="F212" s="29"/>
      <c r="G212" s="29"/>
      <c r="H212" s="29"/>
      <c r="I212" s="28"/>
      <c r="J212" s="29"/>
      <c r="K212" s="28"/>
      <c r="L212" s="29"/>
      <c r="M212" s="29"/>
      <c r="N212" s="29"/>
      <c r="O212" s="28"/>
    </row>
    <row r="213" spans="1:15" ht="12" customHeight="1" x14ac:dyDescent="0.25">
      <c r="A213" s="32"/>
      <c r="B213" s="32"/>
      <c r="C213" s="32"/>
      <c r="D213" s="35"/>
      <c r="E213" s="28"/>
      <c r="F213" s="29"/>
      <c r="G213" s="29"/>
      <c r="H213" s="29"/>
      <c r="I213" s="28"/>
      <c r="J213" s="29"/>
      <c r="K213" s="28"/>
      <c r="L213" s="29"/>
      <c r="M213" s="29"/>
      <c r="N213" s="29"/>
      <c r="O213" s="28"/>
    </row>
    <row r="214" spans="1:15" ht="12" customHeight="1" x14ac:dyDescent="0.25">
      <c r="A214" s="32"/>
      <c r="B214" s="32"/>
      <c r="C214" s="32"/>
      <c r="D214" s="35"/>
      <c r="E214" s="28"/>
      <c r="F214" s="29"/>
      <c r="G214" s="29"/>
      <c r="H214" s="29"/>
      <c r="I214" s="28"/>
      <c r="J214" s="29"/>
      <c r="K214" s="28"/>
      <c r="L214" s="29"/>
      <c r="M214" s="29"/>
      <c r="N214" s="29"/>
      <c r="O214" s="28"/>
    </row>
    <row r="215" spans="1:15" ht="12" customHeight="1" x14ac:dyDescent="0.25">
      <c r="A215" s="33"/>
      <c r="B215" s="33"/>
      <c r="C215" s="33"/>
      <c r="D215" s="34"/>
      <c r="E215" s="29"/>
      <c r="F215" s="29"/>
      <c r="G215" s="29"/>
      <c r="H215" s="29"/>
      <c r="I215" s="28"/>
      <c r="J215" s="29"/>
      <c r="K215" s="28"/>
      <c r="L215" s="29"/>
      <c r="M215" s="29"/>
      <c r="N215" s="29"/>
      <c r="O215" s="28"/>
    </row>
    <row r="216" spans="1:15" ht="12" customHeight="1" x14ac:dyDescent="0.25">
      <c r="A216" s="33"/>
      <c r="B216" s="33"/>
      <c r="C216" s="33"/>
      <c r="D216" s="34"/>
      <c r="E216" s="28"/>
      <c r="F216" s="29"/>
      <c r="G216" s="29"/>
      <c r="H216" s="29"/>
      <c r="I216" s="28"/>
      <c r="J216" s="29"/>
      <c r="K216" s="28"/>
      <c r="L216" s="29"/>
      <c r="M216" s="29"/>
      <c r="N216" s="29"/>
      <c r="O216" s="28"/>
    </row>
    <row r="217" spans="1:15" ht="12" customHeight="1" x14ac:dyDescent="0.25">
      <c r="A217" s="32"/>
      <c r="B217" s="32"/>
      <c r="C217" s="32"/>
      <c r="D217" s="35"/>
      <c r="E217" s="28"/>
      <c r="F217" s="29"/>
      <c r="G217" s="29"/>
      <c r="H217" s="29"/>
      <c r="I217" s="28"/>
      <c r="J217" s="29"/>
      <c r="K217" s="28"/>
      <c r="L217" s="29"/>
      <c r="M217" s="29"/>
      <c r="N217" s="29"/>
      <c r="O217" s="28"/>
    </row>
    <row r="218" spans="1:15" ht="12" customHeight="1" x14ac:dyDescent="0.25">
      <c r="A218" s="33"/>
      <c r="B218" s="33"/>
      <c r="C218" s="33"/>
      <c r="D218" s="34"/>
      <c r="E218" s="28"/>
      <c r="F218" s="29"/>
      <c r="G218" s="30"/>
      <c r="H218" s="29"/>
      <c r="I218" s="28"/>
      <c r="J218" s="29"/>
      <c r="K218" s="28"/>
      <c r="L218" s="29"/>
      <c r="M218" s="29"/>
      <c r="N218" s="29"/>
      <c r="O218" s="28"/>
    </row>
    <row r="219" spans="1:15" ht="12" customHeight="1" x14ac:dyDescent="0.25">
      <c r="A219" s="33"/>
      <c r="B219" s="33"/>
      <c r="C219" s="33"/>
      <c r="D219" s="34"/>
      <c r="E219" s="29"/>
      <c r="F219" s="29"/>
      <c r="G219" s="29"/>
      <c r="H219" s="29"/>
      <c r="I219" s="28"/>
      <c r="J219" s="29"/>
      <c r="K219" s="28"/>
      <c r="L219" s="29"/>
      <c r="M219" s="29"/>
      <c r="N219" s="29"/>
      <c r="O219" s="28"/>
    </row>
    <row r="220" spans="1:15" ht="12" customHeight="1" x14ac:dyDescent="0.25">
      <c r="A220" s="32"/>
      <c r="B220" s="32"/>
      <c r="C220" s="32"/>
      <c r="D220" s="35"/>
      <c r="E220" s="28"/>
      <c r="F220" s="29"/>
      <c r="G220" s="29"/>
      <c r="H220" s="29"/>
      <c r="I220" s="28"/>
      <c r="J220" s="29"/>
      <c r="K220" s="28"/>
      <c r="L220" s="29"/>
      <c r="M220" s="29"/>
      <c r="N220" s="29"/>
      <c r="O220" s="28"/>
    </row>
    <row r="221" spans="1:15" ht="12" customHeight="1" x14ac:dyDescent="0.25">
      <c r="A221" s="33"/>
      <c r="B221" s="33"/>
      <c r="C221" s="33"/>
      <c r="D221" s="34"/>
      <c r="E221" s="28"/>
      <c r="F221" s="29"/>
      <c r="G221" s="30"/>
      <c r="H221" s="29"/>
      <c r="I221" s="28"/>
      <c r="J221" s="29"/>
      <c r="K221" s="28"/>
      <c r="L221" s="29"/>
      <c r="M221" s="29"/>
      <c r="N221" s="29"/>
      <c r="O221" s="28"/>
    </row>
    <row r="222" spans="1:15" ht="12" customHeight="1" x14ac:dyDescent="0.25">
      <c r="A222" s="32"/>
      <c r="B222" s="32"/>
      <c r="C222" s="32"/>
      <c r="D222" s="35"/>
      <c r="E222" s="28"/>
      <c r="F222" s="29"/>
      <c r="G222" s="29"/>
      <c r="H222" s="29"/>
      <c r="I222" s="28"/>
      <c r="J222" s="29"/>
      <c r="K222" s="28"/>
      <c r="L222" s="29"/>
      <c r="M222" s="29"/>
      <c r="N222" s="29"/>
      <c r="O222" s="28"/>
    </row>
    <row r="223" spans="1:15" ht="12" customHeight="1" x14ac:dyDescent="0.25">
      <c r="A223" s="33"/>
      <c r="B223" s="33"/>
      <c r="C223" s="33"/>
      <c r="D223" s="34"/>
      <c r="E223" s="28"/>
      <c r="F223" s="29"/>
      <c r="G223" s="29"/>
      <c r="H223" s="29"/>
      <c r="I223" s="28"/>
      <c r="J223" s="29"/>
      <c r="K223" s="28"/>
      <c r="L223" s="29"/>
      <c r="M223" s="29"/>
      <c r="N223" s="29"/>
      <c r="O223" s="28"/>
    </row>
    <row r="224" spans="1:15" ht="12" customHeight="1" x14ac:dyDescent="0.25">
      <c r="A224" s="32"/>
      <c r="B224" s="32"/>
      <c r="C224" s="32"/>
      <c r="D224" s="35"/>
      <c r="E224" s="29"/>
      <c r="F224" s="29"/>
      <c r="G224" s="29"/>
      <c r="H224" s="29"/>
      <c r="I224" s="28"/>
      <c r="J224" s="29"/>
      <c r="K224" s="28"/>
      <c r="L224" s="29"/>
      <c r="M224" s="29"/>
      <c r="N224" s="29"/>
      <c r="O224" s="28"/>
    </row>
    <row r="225" spans="1:15" ht="12" customHeight="1" x14ac:dyDescent="0.25">
      <c r="A225" s="33"/>
      <c r="B225" s="33"/>
      <c r="C225" s="33"/>
      <c r="D225" s="34"/>
      <c r="E225" s="28"/>
      <c r="F225" s="29"/>
      <c r="G225" s="29"/>
      <c r="H225" s="29"/>
      <c r="I225" s="28"/>
      <c r="J225" s="29"/>
      <c r="K225" s="28"/>
      <c r="L225" s="29"/>
      <c r="M225" s="29"/>
      <c r="N225" s="29"/>
      <c r="O225" s="28"/>
    </row>
    <row r="226" spans="1:15" ht="12" customHeight="1" x14ac:dyDescent="0.25">
      <c r="A226" s="32"/>
      <c r="B226" s="32"/>
      <c r="C226" s="32"/>
      <c r="D226" s="35"/>
      <c r="E226" s="28"/>
      <c r="F226" s="29"/>
      <c r="G226" s="29"/>
      <c r="H226" s="29"/>
      <c r="I226" s="28"/>
      <c r="J226" s="29"/>
      <c r="K226" s="28"/>
      <c r="L226" s="29"/>
      <c r="M226" s="29"/>
      <c r="N226" s="29"/>
      <c r="O226" s="28"/>
    </row>
    <row r="227" spans="1:15" ht="12" customHeight="1" x14ac:dyDescent="0.25">
      <c r="A227" s="32"/>
      <c r="B227" s="32"/>
      <c r="C227" s="32"/>
      <c r="D227" s="35"/>
      <c r="E227" s="29"/>
      <c r="F227" s="29"/>
      <c r="G227" s="29"/>
      <c r="H227" s="29"/>
      <c r="I227" s="28"/>
      <c r="J227" s="29"/>
      <c r="K227" s="28"/>
      <c r="L227" s="29"/>
      <c r="M227" s="29"/>
      <c r="N227" s="29"/>
      <c r="O227" s="28"/>
    </row>
    <row r="228" spans="1:15" ht="12" customHeight="1" x14ac:dyDescent="0.25">
      <c r="A228" s="33"/>
      <c r="B228" s="33"/>
      <c r="C228" s="33"/>
      <c r="D228" s="34"/>
      <c r="E228" s="29"/>
      <c r="F228" s="29"/>
      <c r="G228" s="29"/>
      <c r="H228" s="29"/>
      <c r="I228" s="28"/>
      <c r="J228" s="29"/>
      <c r="K228" s="28"/>
      <c r="L228" s="29"/>
      <c r="M228" s="29"/>
      <c r="N228" s="29"/>
      <c r="O228" s="28"/>
    </row>
    <row r="229" spans="1:15" ht="12" customHeight="1" x14ac:dyDescent="0.25">
      <c r="A229" s="32"/>
      <c r="B229" s="32"/>
      <c r="C229" s="32"/>
      <c r="D229" s="35"/>
      <c r="E229" s="28"/>
      <c r="F229" s="29"/>
      <c r="G229" s="29"/>
      <c r="H229" s="29"/>
      <c r="I229" s="28"/>
      <c r="J229" s="29"/>
      <c r="K229" s="28"/>
      <c r="L229" s="29"/>
      <c r="M229" s="29"/>
      <c r="N229" s="29"/>
      <c r="O229" s="28"/>
    </row>
    <row r="230" spans="1:15" ht="12" customHeight="1" x14ac:dyDescent="0.25">
      <c r="A230" s="33"/>
      <c r="B230" s="33"/>
      <c r="C230" s="33"/>
      <c r="D230" s="34"/>
      <c r="E230" s="28"/>
      <c r="F230" s="29"/>
      <c r="G230" s="29"/>
      <c r="H230" s="29"/>
      <c r="I230" s="28"/>
      <c r="J230" s="29"/>
      <c r="K230" s="28"/>
      <c r="L230" s="29"/>
      <c r="M230" s="29"/>
      <c r="N230" s="29"/>
      <c r="O230" s="28"/>
    </row>
    <row r="231" spans="1:15" ht="12" customHeight="1" x14ac:dyDescent="0.25">
      <c r="A231" s="32"/>
      <c r="B231" s="32"/>
      <c r="C231" s="32"/>
      <c r="D231" s="35"/>
      <c r="E231" s="28"/>
      <c r="F231" s="29"/>
      <c r="G231" s="29"/>
      <c r="H231" s="29"/>
      <c r="I231" s="28"/>
      <c r="J231" s="29"/>
      <c r="K231" s="28"/>
      <c r="L231" s="29"/>
      <c r="M231" s="29"/>
      <c r="N231" s="29"/>
      <c r="O231" s="28"/>
    </row>
    <row r="232" spans="1:15" ht="12" customHeight="1" x14ac:dyDescent="0.25">
      <c r="A232" s="33"/>
      <c r="B232" s="33"/>
      <c r="C232" s="33"/>
      <c r="D232" s="35"/>
      <c r="E232" s="28"/>
      <c r="F232" s="29"/>
      <c r="G232" s="29"/>
      <c r="H232" s="29"/>
      <c r="I232" s="28"/>
      <c r="J232" s="29"/>
      <c r="K232" s="28"/>
      <c r="L232" s="29"/>
      <c r="M232" s="29"/>
      <c r="N232" s="29"/>
      <c r="O232" s="28"/>
    </row>
    <row r="233" spans="1:15" ht="12" customHeight="1" x14ac:dyDescent="0.25">
      <c r="A233" s="32"/>
      <c r="B233" s="32"/>
      <c r="C233" s="32"/>
      <c r="D233" s="35"/>
      <c r="E233" s="28"/>
      <c r="F233" s="29"/>
      <c r="G233" s="30"/>
      <c r="H233" s="29"/>
      <c r="I233" s="28"/>
      <c r="J233" s="29"/>
      <c r="K233" s="28"/>
      <c r="L233" s="29"/>
      <c r="M233" s="29"/>
      <c r="N233" s="29"/>
      <c r="O233" s="28"/>
    </row>
    <row r="234" spans="1:15" ht="12" customHeight="1" x14ac:dyDescent="0.25">
      <c r="A234" s="33"/>
      <c r="B234" s="33"/>
      <c r="C234" s="33"/>
      <c r="D234" s="35"/>
      <c r="E234" s="28"/>
      <c r="F234" s="29"/>
      <c r="G234" s="29"/>
      <c r="H234" s="29"/>
      <c r="I234" s="28"/>
      <c r="J234" s="29"/>
      <c r="K234" s="28"/>
      <c r="L234" s="29"/>
      <c r="M234" s="29"/>
      <c r="N234" s="29"/>
      <c r="O234" s="28"/>
    </row>
    <row r="235" spans="1:15" ht="12" customHeight="1" x14ac:dyDescent="0.25">
      <c r="A235" s="32"/>
      <c r="B235" s="32"/>
      <c r="C235" s="32"/>
      <c r="D235" s="35"/>
      <c r="E235" s="28"/>
      <c r="F235" s="29"/>
      <c r="G235" s="29"/>
      <c r="H235" s="29"/>
      <c r="I235" s="28"/>
      <c r="J235" s="29"/>
      <c r="K235" s="28"/>
      <c r="L235" s="29"/>
      <c r="M235" s="29"/>
      <c r="N235" s="29"/>
      <c r="O235" s="28"/>
    </row>
    <row r="236" spans="1:15" ht="12" customHeight="1" x14ac:dyDescent="0.25">
      <c r="A236" s="33"/>
      <c r="B236" s="33"/>
      <c r="C236" s="33"/>
      <c r="D236" s="35"/>
      <c r="E236" s="28"/>
      <c r="F236" s="29"/>
      <c r="G236" s="29"/>
      <c r="H236" s="29"/>
      <c r="I236" s="28"/>
      <c r="J236" s="29"/>
      <c r="K236" s="28"/>
      <c r="L236" s="29"/>
      <c r="M236" s="29"/>
      <c r="N236" s="29"/>
      <c r="O236" s="28"/>
    </row>
    <row r="237" spans="1:15" ht="12" customHeight="1" x14ac:dyDescent="0.25">
      <c r="A237" s="32"/>
      <c r="B237" s="32"/>
      <c r="C237" s="32"/>
      <c r="D237" s="35"/>
      <c r="E237" s="28"/>
      <c r="F237" s="29"/>
      <c r="G237" s="29"/>
      <c r="H237" s="29"/>
      <c r="I237" s="28"/>
      <c r="J237" s="29"/>
      <c r="K237" s="28"/>
      <c r="L237" s="29"/>
      <c r="M237" s="29"/>
      <c r="N237" s="29"/>
      <c r="O237" s="28"/>
    </row>
    <row r="238" spans="1:15" ht="12" customHeight="1" x14ac:dyDescent="0.25">
      <c r="A238" s="32"/>
      <c r="B238" s="32"/>
      <c r="C238" s="32"/>
      <c r="D238" s="35"/>
      <c r="E238" s="28"/>
      <c r="F238" s="29"/>
      <c r="G238" s="29"/>
      <c r="H238" s="30"/>
      <c r="I238" s="28"/>
      <c r="J238" s="29"/>
      <c r="K238" s="28"/>
      <c r="L238" s="29"/>
      <c r="M238" s="29"/>
      <c r="N238" s="29"/>
      <c r="O238" s="28"/>
    </row>
    <row r="239" spans="1:15" ht="12" customHeight="1" x14ac:dyDescent="0.2"/>
    <row r="240" spans="1:15"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26" t="s">
        <v>3</v>
      </c>
      <c r="B1" s="26" t="s">
        <v>4</v>
      </c>
      <c r="C1" s="26" t="s">
        <v>5</v>
      </c>
      <c r="D1" s="26" t="s">
        <v>6</v>
      </c>
      <c r="E1" s="26" t="s">
        <v>7</v>
      </c>
      <c r="F1" s="26" t="s">
        <v>8</v>
      </c>
      <c r="G1" s="26" t="s">
        <v>9</v>
      </c>
      <c r="H1" s="26" t="s">
        <v>10</v>
      </c>
      <c r="I1" s="26" t="s">
        <v>11</v>
      </c>
      <c r="J1" s="26" t="s">
        <v>12</v>
      </c>
      <c r="K1" s="26" t="s">
        <v>13</v>
      </c>
      <c r="L1" s="26" t="s">
        <v>14</v>
      </c>
      <c r="M1" s="26" t="s">
        <v>15</v>
      </c>
      <c r="N1" s="26" t="s">
        <v>16</v>
      </c>
      <c r="O1" s="26" t="s">
        <v>17</v>
      </c>
    </row>
    <row r="2" spans="1:15" ht="12" customHeight="1" x14ac:dyDescent="0.25">
      <c r="A2" s="27">
        <v>12</v>
      </c>
      <c r="B2" s="27">
        <v>7</v>
      </c>
      <c r="C2" s="27">
        <v>2</v>
      </c>
      <c r="D2" s="27" t="s">
        <v>313</v>
      </c>
      <c r="E2" s="28">
        <v>14</v>
      </c>
      <c r="F2" s="29">
        <v>14</v>
      </c>
      <c r="G2" s="29"/>
      <c r="H2" s="29"/>
      <c r="I2" s="28">
        <v>0</v>
      </c>
      <c r="J2" s="29">
        <v>14</v>
      </c>
      <c r="K2" s="28">
        <v>0</v>
      </c>
      <c r="L2" s="29">
        <v>6</v>
      </c>
      <c r="M2" s="29"/>
      <c r="N2" s="29"/>
      <c r="O2" s="28">
        <v>0</v>
      </c>
    </row>
    <row r="3" spans="1:15" ht="12" customHeight="1" x14ac:dyDescent="0.25">
      <c r="A3" s="27">
        <v>16</v>
      </c>
      <c r="B3" s="27">
        <v>12</v>
      </c>
      <c r="C3" s="27">
        <v>3</v>
      </c>
      <c r="D3" s="27" t="s">
        <v>318</v>
      </c>
      <c r="E3" s="28" t="s">
        <v>319</v>
      </c>
      <c r="F3" s="29">
        <v>16</v>
      </c>
      <c r="G3" s="30">
        <v>5</v>
      </c>
      <c r="H3" s="29"/>
      <c r="I3" s="28">
        <v>0</v>
      </c>
      <c r="J3" s="29">
        <v>5</v>
      </c>
      <c r="K3" s="28">
        <v>0</v>
      </c>
      <c r="L3" s="29">
        <v>16</v>
      </c>
      <c r="M3" s="29"/>
      <c r="N3" s="29"/>
      <c r="O3" s="28">
        <v>0</v>
      </c>
    </row>
    <row r="4" spans="1:15" ht="12" customHeight="1" x14ac:dyDescent="0.25">
      <c r="A4" s="27">
        <v>7</v>
      </c>
      <c r="B4" s="27">
        <v>178</v>
      </c>
      <c r="C4" s="27">
        <v>812</v>
      </c>
      <c r="D4" s="27" t="s">
        <v>324</v>
      </c>
      <c r="E4" s="28">
        <v>7</v>
      </c>
      <c r="F4" s="29">
        <v>7</v>
      </c>
      <c r="G4" s="29"/>
      <c r="H4" s="29"/>
      <c r="I4" s="28">
        <v>0</v>
      </c>
      <c r="J4" s="29">
        <v>12</v>
      </c>
      <c r="K4" s="28">
        <v>0</v>
      </c>
      <c r="L4" s="29">
        <v>7</v>
      </c>
      <c r="M4" s="29"/>
      <c r="N4" s="29"/>
      <c r="O4" s="28">
        <v>0</v>
      </c>
    </row>
    <row r="5" spans="1:15" ht="12" customHeight="1" x14ac:dyDescent="0.25">
      <c r="A5" s="27">
        <v>12</v>
      </c>
      <c r="B5" s="27">
        <v>11</v>
      </c>
      <c r="C5" s="27">
        <v>2</v>
      </c>
      <c r="D5" s="27" t="s">
        <v>329</v>
      </c>
      <c r="E5" s="29"/>
      <c r="F5" s="29"/>
      <c r="G5" s="29"/>
      <c r="H5" s="29"/>
      <c r="I5" s="28">
        <v>0</v>
      </c>
      <c r="J5" s="29">
        <v>17</v>
      </c>
      <c r="K5" s="28">
        <v>0</v>
      </c>
      <c r="L5" s="29">
        <v>6</v>
      </c>
      <c r="M5" s="29"/>
      <c r="N5" s="29"/>
      <c r="O5" s="28">
        <v>0</v>
      </c>
    </row>
    <row r="6" spans="1:15" ht="12" customHeight="1" x14ac:dyDescent="0.25">
      <c r="A6" s="31">
        <v>16</v>
      </c>
      <c r="B6" s="31">
        <v>18</v>
      </c>
      <c r="C6" s="31">
        <v>3</v>
      </c>
      <c r="D6" s="31" t="s">
        <v>333</v>
      </c>
      <c r="E6" s="28" t="s">
        <v>334</v>
      </c>
      <c r="F6" s="29">
        <v>16</v>
      </c>
      <c r="G6" s="30">
        <v>13</v>
      </c>
      <c r="H6" s="29"/>
      <c r="I6" s="28">
        <v>0</v>
      </c>
      <c r="J6" s="29">
        <v>13</v>
      </c>
      <c r="K6" s="28">
        <v>0</v>
      </c>
      <c r="L6" s="29">
        <v>16</v>
      </c>
      <c r="M6" s="29"/>
      <c r="N6" s="29"/>
      <c r="O6" s="28">
        <v>0</v>
      </c>
    </row>
    <row r="7" spans="1:15" ht="12" customHeight="1" x14ac:dyDescent="0.25">
      <c r="A7" s="31">
        <v>16</v>
      </c>
      <c r="B7" s="31">
        <v>13</v>
      </c>
      <c r="C7" s="31">
        <v>2</v>
      </c>
      <c r="D7" s="31" t="s">
        <v>338</v>
      </c>
      <c r="E7" s="28" t="s">
        <v>339</v>
      </c>
      <c r="F7" s="29">
        <v>16</v>
      </c>
      <c r="G7" s="30">
        <v>3</v>
      </c>
      <c r="H7" s="29"/>
      <c r="I7" s="28">
        <v>0</v>
      </c>
      <c r="J7" s="29">
        <v>3</v>
      </c>
      <c r="K7" s="28">
        <v>0</v>
      </c>
      <c r="L7" s="29">
        <v>16</v>
      </c>
      <c r="M7" s="29"/>
      <c r="N7" s="29"/>
      <c r="O7" s="28">
        <v>0</v>
      </c>
    </row>
    <row r="8" spans="1:15" ht="12" customHeight="1" x14ac:dyDescent="0.25">
      <c r="A8" s="31">
        <v>9</v>
      </c>
      <c r="B8" s="31">
        <v>8</v>
      </c>
      <c r="C8" s="31">
        <v>1</v>
      </c>
      <c r="D8" s="31" t="s">
        <v>343</v>
      </c>
      <c r="E8" s="29"/>
      <c r="F8" s="29"/>
      <c r="G8" s="29"/>
      <c r="H8" s="29"/>
      <c r="I8" s="28">
        <v>0</v>
      </c>
      <c r="J8" s="29">
        <v>17</v>
      </c>
      <c r="K8" s="28">
        <v>0</v>
      </c>
      <c r="L8" s="29">
        <v>4</v>
      </c>
      <c r="M8" s="29"/>
      <c r="N8" s="29"/>
      <c r="O8" s="28">
        <v>0</v>
      </c>
    </row>
    <row r="9" spans="1:15" ht="12" customHeight="1" x14ac:dyDescent="0.25">
      <c r="A9" s="31">
        <v>10</v>
      </c>
      <c r="B9" s="31">
        <v>8</v>
      </c>
      <c r="C9" s="31">
        <v>1</v>
      </c>
      <c r="D9" s="31" t="s">
        <v>343</v>
      </c>
      <c r="E9" s="28">
        <v>11</v>
      </c>
      <c r="F9" s="29">
        <v>11</v>
      </c>
      <c r="G9" s="29"/>
      <c r="H9" s="29"/>
      <c r="I9" s="28">
        <v>0</v>
      </c>
      <c r="J9" s="29">
        <v>11</v>
      </c>
      <c r="K9" s="28">
        <v>0</v>
      </c>
      <c r="L9" s="29">
        <v>1</v>
      </c>
      <c r="M9" s="29"/>
      <c r="N9" s="29"/>
      <c r="O9" s="28">
        <v>0</v>
      </c>
    </row>
    <row r="10" spans="1:15" ht="12" customHeight="1" x14ac:dyDescent="0.25">
      <c r="A10" s="31">
        <v>12</v>
      </c>
      <c r="B10" s="31">
        <v>8</v>
      </c>
      <c r="C10" s="31">
        <v>1</v>
      </c>
      <c r="D10" s="31" t="s">
        <v>343</v>
      </c>
      <c r="E10" s="28" t="s">
        <v>351</v>
      </c>
      <c r="F10" s="29">
        <v>4</v>
      </c>
      <c r="G10" s="30">
        <v>13</v>
      </c>
      <c r="H10" s="30">
        <v>1</v>
      </c>
      <c r="I10" s="28">
        <v>0</v>
      </c>
      <c r="J10" s="29">
        <v>13</v>
      </c>
      <c r="K10" s="28">
        <v>0</v>
      </c>
      <c r="L10" s="29">
        <v>12</v>
      </c>
      <c r="M10" s="29"/>
      <c r="N10" s="29"/>
      <c r="O10" s="28">
        <v>0</v>
      </c>
    </row>
    <row r="11" spans="1:15" ht="12" customHeight="1" x14ac:dyDescent="0.25">
      <c r="A11" s="27">
        <v>12</v>
      </c>
      <c r="B11" s="27">
        <v>8</v>
      </c>
      <c r="C11" s="27">
        <v>1</v>
      </c>
      <c r="D11" s="27" t="s">
        <v>343</v>
      </c>
      <c r="E11" s="28">
        <v>8</v>
      </c>
      <c r="F11" s="29">
        <v>8</v>
      </c>
      <c r="G11" s="29"/>
      <c r="H11" s="29"/>
      <c r="I11" s="28">
        <v>0</v>
      </c>
      <c r="J11" s="29">
        <v>8</v>
      </c>
      <c r="K11" s="28">
        <v>0</v>
      </c>
      <c r="L11" s="29">
        <v>15</v>
      </c>
      <c r="M11" s="29"/>
      <c r="N11" s="29"/>
      <c r="O11" s="28">
        <v>0</v>
      </c>
    </row>
    <row r="12" spans="1:15" ht="12" customHeight="1" x14ac:dyDescent="0.25">
      <c r="A12" s="31">
        <v>16</v>
      </c>
      <c r="B12" s="31">
        <v>5</v>
      </c>
      <c r="C12" s="31">
        <v>40</v>
      </c>
      <c r="D12" s="31" t="s">
        <v>343</v>
      </c>
      <c r="E12" s="28" t="s">
        <v>358</v>
      </c>
      <c r="F12" s="29">
        <v>10</v>
      </c>
      <c r="G12" s="30">
        <v>9</v>
      </c>
      <c r="H12" s="30">
        <v>8</v>
      </c>
      <c r="I12" s="28">
        <v>0</v>
      </c>
      <c r="J12" s="29">
        <v>16</v>
      </c>
      <c r="K12" s="28">
        <v>0</v>
      </c>
      <c r="L12" s="29">
        <v>16</v>
      </c>
      <c r="M12" s="29"/>
      <c r="N12" s="29"/>
      <c r="O12" s="28">
        <v>0</v>
      </c>
    </row>
    <row r="13" spans="1:15" ht="12" customHeight="1" x14ac:dyDescent="0.25">
      <c r="A13" s="27">
        <v>16</v>
      </c>
      <c r="B13" s="27">
        <v>16</v>
      </c>
      <c r="C13" s="27">
        <v>2</v>
      </c>
      <c r="D13" s="27" t="s">
        <v>363</v>
      </c>
      <c r="E13" s="28" t="s">
        <v>364</v>
      </c>
      <c r="F13" s="29">
        <v>4</v>
      </c>
      <c r="G13" s="30">
        <v>16</v>
      </c>
      <c r="H13" s="29"/>
      <c r="I13" s="28">
        <v>0</v>
      </c>
      <c r="J13" s="29">
        <v>16</v>
      </c>
      <c r="K13" s="28">
        <v>0</v>
      </c>
      <c r="L13" s="29">
        <v>16</v>
      </c>
      <c r="M13" s="29"/>
      <c r="N13" s="29"/>
      <c r="O13" s="28">
        <v>0</v>
      </c>
    </row>
    <row r="14" spans="1:15" ht="12" customHeight="1" x14ac:dyDescent="0.25">
      <c r="A14" s="27">
        <v>16</v>
      </c>
      <c r="B14" s="27">
        <v>20</v>
      </c>
      <c r="C14" s="27">
        <v>2</v>
      </c>
      <c r="D14" s="27" t="s">
        <v>374</v>
      </c>
      <c r="E14" s="28">
        <v>9</v>
      </c>
      <c r="F14" s="29">
        <v>9</v>
      </c>
      <c r="G14" s="29"/>
      <c r="H14" s="29"/>
      <c r="I14" s="28">
        <v>0</v>
      </c>
      <c r="J14" s="29">
        <v>10</v>
      </c>
      <c r="K14" s="28">
        <v>0</v>
      </c>
      <c r="L14" s="29">
        <v>16</v>
      </c>
      <c r="M14" s="29"/>
      <c r="N14" s="29"/>
      <c r="O14" s="28">
        <v>0</v>
      </c>
    </row>
    <row r="15" spans="1:15" ht="12" customHeight="1" x14ac:dyDescent="0.25">
      <c r="A15" s="31">
        <v>13</v>
      </c>
      <c r="B15" s="31">
        <v>2</v>
      </c>
      <c r="C15" s="31">
        <v>21</v>
      </c>
      <c r="D15" s="31" t="s">
        <v>378</v>
      </c>
      <c r="E15" s="28">
        <v>1</v>
      </c>
      <c r="F15" s="29">
        <v>1</v>
      </c>
      <c r="G15" s="29"/>
      <c r="H15" s="29"/>
      <c r="I15" s="28">
        <v>0</v>
      </c>
      <c r="J15" s="29">
        <v>1</v>
      </c>
      <c r="K15" s="28">
        <v>0</v>
      </c>
      <c r="L15" s="29">
        <v>13</v>
      </c>
      <c r="M15" s="29"/>
      <c r="N15" s="29"/>
      <c r="O15" s="28">
        <v>0</v>
      </c>
    </row>
    <row r="16" spans="1:15" ht="12" customHeight="1" x14ac:dyDescent="0.25">
      <c r="A16" s="27">
        <v>11</v>
      </c>
      <c r="B16" s="27">
        <v>1</v>
      </c>
      <c r="C16" s="27">
        <v>12</v>
      </c>
      <c r="D16" s="27" t="s">
        <v>382</v>
      </c>
      <c r="E16" s="28">
        <v>11</v>
      </c>
      <c r="F16" s="29">
        <v>11</v>
      </c>
      <c r="G16" s="29"/>
      <c r="H16" s="29"/>
      <c r="I16" s="28">
        <v>0</v>
      </c>
      <c r="J16" s="29">
        <v>11</v>
      </c>
      <c r="K16" s="28">
        <v>0</v>
      </c>
      <c r="L16" s="29">
        <v>11</v>
      </c>
      <c r="M16" s="29"/>
      <c r="N16" s="29"/>
      <c r="O16" s="28">
        <v>0</v>
      </c>
    </row>
    <row r="17" spans="1:15" ht="12" customHeight="1" x14ac:dyDescent="0.25">
      <c r="A17" s="31">
        <v>10</v>
      </c>
      <c r="B17" s="31">
        <v>37</v>
      </c>
      <c r="C17" s="31">
        <v>3</v>
      </c>
      <c r="D17" s="31" t="s">
        <v>386</v>
      </c>
      <c r="E17" s="28">
        <v>8</v>
      </c>
      <c r="F17" s="29">
        <v>8</v>
      </c>
      <c r="G17" s="29"/>
      <c r="H17" s="29"/>
      <c r="I17" s="28">
        <v>0</v>
      </c>
      <c r="J17" s="29">
        <v>8</v>
      </c>
      <c r="K17" s="28">
        <v>0</v>
      </c>
      <c r="L17" s="29">
        <v>8</v>
      </c>
      <c r="M17" s="29"/>
      <c r="N17" s="29"/>
      <c r="O17" s="28">
        <v>0</v>
      </c>
    </row>
    <row r="18" spans="1:15" ht="12" customHeight="1" x14ac:dyDescent="0.25">
      <c r="A18" s="27">
        <v>15</v>
      </c>
      <c r="B18" s="27">
        <v>1</v>
      </c>
      <c r="C18" s="27">
        <v>13</v>
      </c>
      <c r="D18" s="27" t="s">
        <v>390</v>
      </c>
      <c r="E18" s="29"/>
      <c r="F18" s="29"/>
      <c r="G18" s="29"/>
      <c r="H18" s="29"/>
      <c r="I18" s="28">
        <v>0</v>
      </c>
      <c r="J18" s="29">
        <v>2</v>
      </c>
      <c r="K18" s="28">
        <v>0</v>
      </c>
      <c r="L18" s="29">
        <v>11</v>
      </c>
      <c r="M18" s="29"/>
      <c r="N18" s="29"/>
      <c r="O18" s="28">
        <v>0</v>
      </c>
    </row>
    <row r="19" spans="1:15" ht="12" customHeight="1" x14ac:dyDescent="0.25">
      <c r="A19" s="27">
        <v>15</v>
      </c>
      <c r="B19" s="27">
        <v>1</v>
      </c>
      <c r="C19" s="27">
        <v>14</v>
      </c>
      <c r="D19" s="27" t="s">
        <v>394</v>
      </c>
      <c r="E19" s="28">
        <v>16</v>
      </c>
      <c r="F19" s="29">
        <v>16</v>
      </c>
      <c r="G19" s="29"/>
      <c r="H19" s="29"/>
      <c r="I19" s="28">
        <v>1</v>
      </c>
      <c r="J19" s="29">
        <v>15</v>
      </c>
      <c r="K19" s="28">
        <v>0</v>
      </c>
      <c r="L19" s="29">
        <v>15</v>
      </c>
      <c r="M19" s="29"/>
      <c r="N19" s="29"/>
      <c r="O19" s="28">
        <v>0</v>
      </c>
    </row>
    <row r="20" spans="1:15" ht="12" customHeight="1" x14ac:dyDescent="0.25">
      <c r="A20" s="27">
        <v>12</v>
      </c>
      <c r="B20" s="27">
        <v>3</v>
      </c>
      <c r="C20" s="27">
        <v>45</v>
      </c>
      <c r="D20" s="27" t="s">
        <v>398</v>
      </c>
      <c r="E20" s="28">
        <v>12</v>
      </c>
      <c r="F20" s="29">
        <v>12</v>
      </c>
      <c r="G20" s="29"/>
      <c r="H20" s="29"/>
      <c r="I20" s="28">
        <v>0</v>
      </c>
      <c r="J20" s="29">
        <v>17</v>
      </c>
      <c r="K20" s="28">
        <v>0</v>
      </c>
      <c r="L20" s="29">
        <v>12</v>
      </c>
      <c r="M20" s="29"/>
      <c r="N20" s="29"/>
      <c r="O20" s="28">
        <v>0</v>
      </c>
    </row>
    <row r="21" spans="1:15" ht="12" customHeight="1" x14ac:dyDescent="0.25">
      <c r="A21" s="27">
        <v>11</v>
      </c>
      <c r="B21" s="27">
        <v>60</v>
      </c>
      <c r="C21" s="27">
        <v>913</v>
      </c>
      <c r="D21" s="27" t="s">
        <v>402</v>
      </c>
      <c r="E21" s="28">
        <v>12</v>
      </c>
      <c r="F21" s="29">
        <v>12</v>
      </c>
      <c r="G21" s="29"/>
      <c r="H21" s="29"/>
      <c r="I21" s="28">
        <v>0</v>
      </c>
      <c r="J21" s="29">
        <v>6</v>
      </c>
      <c r="K21" s="28">
        <v>0</v>
      </c>
      <c r="L21" s="29">
        <v>11</v>
      </c>
      <c r="M21" s="29"/>
      <c r="N21" s="29"/>
      <c r="O21" s="28">
        <v>0</v>
      </c>
    </row>
    <row r="22" spans="1:15" ht="12" customHeight="1" x14ac:dyDescent="0.25">
      <c r="A22" s="27">
        <v>15</v>
      </c>
      <c r="B22" s="27">
        <v>1</v>
      </c>
      <c r="C22" s="27">
        <v>17</v>
      </c>
      <c r="D22" s="27" t="s">
        <v>406</v>
      </c>
      <c r="E22" s="28">
        <v>15</v>
      </c>
      <c r="F22" s="29">
        <v>15</v>
      </c>
      <c r="G22" s="29"/>
      <c r="H22" s="29"/>
      <c r="I22" s="28">
        <v>0</v>
      </c>
      <c r="J22" s="29">
        <v>1</v>
      </c>
      <c r="K22" s="28">
        <v>0</v>
      </c>
      <c r="L22" s="29">
        <v>15</v>
      </c>
      <c r="M22" s="29"/>
      <c r="N22" s="29"/>
      <c r="O22" s="28">
        <v>0</v>
      </c>
    </row>
    <row r="23" spans="1:15" ht="12" customHeight="1" x14ac:dyDescent="0.25">
      <c r="A23" s="27">
        <v>16</v>
      </c>
      <c r="B23" s="27">
        <v>2</v>
      </c>
      <c r="C23" s="27">
        <v>35</v>
      </c>
      <c r="D23" s="27" t="s">
        <v>410</v>
      </c>
      <c r="E23" s="28" t="s">
        <v>411</v>
      </c>
      <c r="F23" s="29">
        <v>16</v>
      </c>
      <c r="G23" s="30">
        <v>11</v>
      </c>
      <c r="H23" s="29"/>
      <c r="I23" s="28">
        <v>0</v>
      </c>
      <c r="J23" s="29">
        <v>16</v>
      </c>
      <c r="K23" s="28">
        <v>0</v>
      </c>
      <c r="L23" s="29">
        <v>16</v>
      </c>
      <c r="M23" s="29"/>
      <c r="N23" s="29"/>
      <c r="O23" s="28">
        <v>0</v>
      </c>
    </row>
    <row r="24" spans="1:15" ht="12" customHeight="1" x14ac:dyDescent="0.25">
      <c r="A24" s="27">
        <v>10</v>
      </c>
      <c r="B24" s="27">
        <v>1</v>
      </c>
      <c r="C24" s="27">
        <v>24</v>
      </c>
      <c r="D24" s="27" t="s">
        <v>416</v>
      </c>
      <c r="E24" s="28" t="s">
        <v>89</v>
      </c>
      <c r="F24" s="29">
        <v>10</v>
      </c>
      <c r="G24" s="30">
        <v>8</v>
      </c>
      <c r="H24" s="30">
        <v>1</v>
      </c>
      <c r="I24" s="28">
        <v>0</v>
      </c>
      <c r="J24" s="29">
        <v>1</v>
      </c>
      <c r="K24" s="28">
        <v>1</v>
      </c>
      <c r="L24" s="29">
        <v>10</v>
      </c>
      <c r="M24" s="29"/>
      <c r="N24" s="29"/>
      <c r="O24" s="28">
        <v>0</v>
      </c>
    </row>
    <row r="25" spans="1:15" ht="12" customHeight="1" x14ac:dyDescent="0.25">
      <c r="A25" s="31">
        <v>16</v>
      </c>
      <c r="B25" s="31">
        <v>1</v>
      </c>
      <c r="C25" s="31">
        <v>24</v>
      </c>
      <c r="D25" s="31" t="s">
        <v>416</v>
      </c>
      <c r="E25" s="28">
        <v>16</v>
      </c>
      <c r="F25" s="29">
        <v>16</v>
      </c>
      <c r="G25" s="29"/>
      <c r="H25" s="29"/>
      <c r="I25" s="28">
        <v>0</v>
      </c>
      <c r="J25" s="29">
        <v>16</v>
      </c>
      <c r="K25" s="28">
        <v>0</v>
      </c>
      <c r="L25" s="29">
        <v>16</v>
      </c>
      <c r="M25" s="29"/>
      <c r="N25" s="29"/>
      <c r="O25" s="28">
        <v>0</v>
      </c>
    </row>
    <row r="26" spans="1:15" ht="12" customHeight="1" x14ac:dyDescent="0.25">
      <c r="A26" s="31">
        <v>15</v>
      </c>
      <c r="B26" s="31">
        <v>1</v>
      </c>
      <c r="C26" s="31">
        <v>25</v>
      </c>
      <c r="D26" s="31" t="s">
        <v>424</v>
      </c>
      <c r="E26" s="29"/>
      <c r="F26" s="29"/>
      <c r="G26" s="29"/>
      <c r="H26" s="29"/>
      <c r="I26" s="28">
        <v>0</v>
      </c>
      <c r="J26" s="29">
        <v>15</v>
      </c>
      <c r="K26" s="28">
        <v>0</v>
      </c>
      <c r="L26" s="29">
        <v>15</v>
      </c>
      <c r="M26" s="29"/>
      <c r="N26" s="29"/>
      <c r="O26" s="28">
        <v>0</v>
      </c>
    </row>
    <row r="27" spans="1:15" ht="12" customHeight="1" x14ac:dyDescent="0.25">
      <c r="A27" s="31">
        <v>12</v>
      </c>
      <c r="B27" s="31">
        <v>1</v>
      </c>
      <c r="C27" s="31">
        <v>30</v>
      </c>
      <c r="D27" s="31" t="s">
        <v>428</v>
      </c>
      <c r="E27" s="28" t="s">
        <v>429</v>
      </c>
      <c r="F27" s="29">
        <v>12</v>
      </c>
      <c r="G27" s="30">
        <v>2</v>
      </c>
      <c r="H27" s="29"/>
      <c r="I27" s="28">
        <v>0</v>
      </c>
      <c r="J27" s="29">
        <v>12</v>
      </c>
      <c r="K27" s="28">
        <v>0</v>
      </c>
      <c r="L27" s="29">
        <v>12</v>
      </c>
      <c r="M27" s="29"/>
      <c r="N27" s="29"/>
      <c r="O27" s="28">
        <v>0</v>
      </c>
    </row>
    <row r="28" spans="1:15" ht="12" customHeight="1" x14ac:dyDescent="0.25">
      <c r="A28" s="31">
        <v>10</v>
      </c>
      <c r="B28" s="31">
        <v>1</v>
      </c>
      <c r="C28" s="31">
        <v>30</v>
      </c>
      <c r="D28" s="31" t="s">
        <v>433</v>
      </c>
      <c r="E28" s="28" t="s">
        <v>82</v>
      </c>
      <c r="F28" s="29">
        <v>10</v>
      </c>
      <c r="G28" s="30">
        <v>1</v>
      </c>
      <c r="H28" s="29"/>
      <c r="I28" s="28">
        <v>0</v>
      </c>
      <c r="J28" s="29">
        <v>1</v>
      </c>
      <c r="K28" s="28">
        <v>0</v>
      </c>
      <c r="L28" s="29">
        <v>10</v>
      </c>
      <c r="M28" s="29"/>
      <c r="N28" s="29"/>
      <c r="O28" s="28">
        <v>0</v>
      </c>
    </row>
    <row r="29" spans="1:15" ht="12" customHeight="1" x14ac:dyDescent="0.25">
      <c r="A29" s="27">
        <v>13</v>
      </c>
      <c r="B29" s="27">
        <v>1</v>
      </c>
      <c r="C29" s="27">
        <v>35</v>
      </c>
      <c r="D29" s="27" t="s">
        <v>438</v>
      </c>
      <c r="E29" s="28">
        <v>8</v>
      </c>
      <c r="F29" s="29">
        <v>8</v>
      </c>
      <c r="G29" s="29"/>
      <c r="H29" s="29"/>
      <c r="I29" s="28">
        <v>0</v>
      </c>
      <c r="J29" s="29">
        <v>13</v>
      </c>
      <c r="K29" s="28">
        <v>0</v>
      </c>
      <c r="L29" s="29">
        <v>9</v>
      </c>
      <c r="M29" s="29"/>
      <c r="N29" s="29"/>
      <c r="O29" s="28">
        <v>0</v>
      </c>
    </row>
    <row r="30" spans="1:15" ht="12" customHeight="1" x14ac:dyDescent="0.25">
      <c r="A30" s="27">
        <v>16</v>
      </c>
      <c r="B30" s="27">
        <v>2</v>
      </c>
      <c r="C30" s="27">
        <v>78</v>
      </c>
      <c r="D30" s="27" t="s">
        <v>442</v>
      </c>
      <c r="E30" s="28">
        <v>16</v>
      </c>
      <c r="F30" s="29">
        <v>16</v>
      </c>
      <c r="G30" s="29"/>
      <c r="H30" s="29"/>
      <c r="I30" s="28">
        <v>1</v>
      </c>
      <c r="J30" s="29">
        <v>16</v>
      </c>
      <c r="K30" s="28">
        <v>1</v>
      </c>
      <c r="L30" s="29">
        <v>16</v>
      </c>
      <c r="M30" s="29"/>
      <c r="N30" s="29"/>
      <c r="O30" s="28">
        <v>1</v>
      </c>
    </row>
    <row r="31" spans="1:15" ht="12" customHeight="1" x14ac:dyDescent="0.25">
      <c r="A31" s="27">
        <v>9</v>
      </c>
      <c r="B31" s="27">
        <v>1</v>
      </c>
      <c r="C31" s="27">
        <v>44</v>
      </c>
      <c r="D31" s="27" t="s">
        <v>446</v>
      </c>
      <c r="E31" s="28">
        <v>0</v>
      </c>
      <c r="F31" s="29">
        <v>0</v>
      </c>
      <c r="G31" s="29"/>
      <c r="H31" s="29"/>
      <c r="I31" s="28">
        <v>0</v>
      </c>
      <c r="J31" s="29">
        <v>17</v>
      </c>
      <c r="K31" s="28">
        <v>0</v>
      </c>
      <c r="L31" s="29">
        <v>9</v>
      </c>
      <c r="M31" s="29"/>
      <c r="N31" s="29"/>
      <c r="O31" s="28">
        <v>0</v>
      </c>
    </row>
    <row r="32" spans="1:15" ht="12" customHeight="1" x14ac:dyDescent="0.25">
      <c r="A32" s="27">
        <v>15</v>
      </c>
      <c r="B32" s="27">
        <v>2</v>
      </c>
      <c r="C32" s="27">
        <v>103</v>
      </c>
      <c r="D32" s="27" t="s">
        <v>451</v>
      </c>
      <c r="E32" s="28">
        <v>15</v>
      </c>
      <c r="F32" s="29">
        <v>15</v>
      </c>
      <c r="G32" s="29"/>
      <c r="H32" s="29"/>
      <c r="I32" s="28">
        <v>0</v>
      </c>
      <c r="J32" s="29">
        <v>15</v>
      </c>
      <c r="K32" s="28">
        <v>0</v>
      </c>
      <c r="L32" s="29">
        <v>15</v>
      </c>
      <c r="M32" s="29"/>
      <c r="N32" s="29"/>
      <c r="O32" s="28">
        <v>0</v>
      </c>
    </row>
    <row r="33" spans="1:15" ht="12" customHeight="1" x14ac:dyDescent="0.25">
      <c r="A33" s="27">
        <v>9</v>
      </c>
      <c r="B33" s="27">
        <v>1</v>
      </c>
      <c r="C33" s="27">
        <v>69</v>
      </c>
      <c r="D33" s="27" t="s">
        <v>455</v>
      </c>
      <c r="E33" s="28">
        <v>9</v>
      </c>
      <c r="F33" s="29">
        <v>9</v>
      </c>
      <c r="G33" s="29"/>
      <c r="H33" s="29"/>
      <c r="I33" s="28">
        <v>0</v>
      </c>
      <c r="J33" s="29">
        <v>12</v>
      </c>
      <c r="K33" s="28">
        <v>0</v>
      </c>
      <c r="L33" s="29">
        <v>9</v>
      </c>
      <c r="M33" s="29"/>
      <c r="N33" s="29"/>
      <c r="O33" s="28">
        <v>0</v>
      </c>
    </row>
    <row r="34" spans="1:15" ht="12" customHeight="1" x14ac:dyDescent="0.2"/>
    <row r="35" spans="1:15" ht="12" customHeight="1" x14ac:dyDescent="0.2"/>
    <row r="36" spans="1:15" ht="12" customHeight="1" x14ac:dyDescent="0.2"/>
    <row r="37" spans="1:15" ht="12" customHeight="1" x14ac:dyDescent="0.2"/>
    <row r="38" spans="1:15" ht="12" customHeight="1" x14ac:dyDescent="0.2"/>
    <row r="39" spans="1:15" ht="12" customHeight="1" x14ac:dyDescent="0.2"/>
    <row r="40" spans="1:15" ht="12" customHeight="1" x14ac:dyDescent="0.2"/>
    <row r="41" spans="1:15" ht="12" customHeight="1" x14ac:dyDescent="0.2"/>
    <row r="42" spans="1:15" ht="12" customHeight="1" x14ac:dyDescent="0.2"/>
    <row r="43" spans="1:15" ht="12" customHeight="1" x14ac:dyDescent="0.2"/>
    <row r="44" spans="1:15" ht="12" customHeight="1" x14ac:dyDescent="0.2"/>
    <row r="45" spans="1:15" ht="12" customHeight="1" x14ac:dyDescent="0.2"/>
    <row r="46" spans="1:15" ht="12" customHeight="1" x14ac:dyDescent="0.2"/>
    <row r="47" spans="1:15" ht="12" customHeight="1" x14ac:dyDescent="0.2"/>
    <row r="48" spans="1: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workbookViewId="0"/>
  </sheetViews>
  <sheetFormatPr defaultColWidth="12.5703125" defaultRowHeight="15" customHeight="1" x14ac:dyDescent="0.2"/>
  <cols>
    <col min="1" max="26" width="8.5703125" customWidth="1"/>
  </cols>
  <sheetData>
    <row r="1" spans="1:15" ht="12" customHeight="1" x14ac:dyDescent="0.25">
      <c r="A1" s="26" t="s">
        <v>3</v>
      </c>
      <c r="B1" s="26" t="s">
        <v>4</v>
      </c>
      <c r="C1" s="26" t="s">
        <v>5</v>
      </c>
      <c r="D1" s="26" t="s">
        <v>6</v>
      </c>
      <c r="E1" s="26" t="s">
        <v>7</v>
      </c>
      <c r="F1" s="26" t="s">
        <v>8</v>
      </c>
      <c r="G1" s="26" t="s">
        <v>9</v>
      </c>
      <c r="H1" s="26" t="s">
        <v>10</v>
      </c>
      <c r="I1" s="26" t="s">
        <v>11</v>
      </c>
      <c r="J1" s="26" t="s">
        <v>12</v>
      </c>
      <c r="K1" s="26" t="s">
        <v>13</v>
      </c>
      <c r="L1" s="26" t="s">
        <v>14</v>
      </c>
      <c r="M1" s="26" t="s">
        <v>15</v>
      </c>
      <c r="N1" s="26" t="s">
        <v>16</v>
      </c>
      <c r="O1" s="26" t="s">
        <v>17</v>
      </c>
    </row>
    <row r="2" spans="1:15" ht="12" customHeight="1" x14ac:dyDescent="0.25">
      <c r="A2" s="27">
        <v>1</v>
      </c>
      <c r="B2" s="27">
        <v>9</v>
      </c>
      <c r="C2" s="27">
        <v>0</v>
      </c>
      <c r="D2" s="27">
        <v>1</v>
      </c>
      <c r="E2" s="28" t="s">
        <v>411</v>
      </c>
      <c r="F2" s="29">
        <v>16</v>
      </c>
      <c r="G2" s="30">
        <v>11</v>
      </c>
      <c r="H2" s="29"/>
      <c r="I2" s="28">
        <v>0</v>
      </c>
      <c r="J2" s="29">
        <v>16</v>
      </c>
      <c r="K2" s="28">
        <v>0</v>
      </c>
      <c r="L2" s="29">
        <v>16</v>
      </c>
      <c r="M2" s="29"/>
      <c r="N2" s="29"/>
      <c r="O2" s="28">
        <v>0</v>
      </c>
    </row>
    <row r="3" spans="1:15" ht="12" customHeight="1" x14ac:dyDescent="0.25">
      <c r="A3" s="31">
        <v>1</v>
      </c>
      <c r="B3" s="31">
        <v>9</v>
      </c>
      <c r="C3" s="31">
        <v>0</v>
      </c>
      <c r="D3" s="31">
        <v>1</v>
      </c>
      <c r="E3" s="28" t="s">
        <v>542</v>
      </c>
      <c r="F3" s="29">
        <v>3</v>
      </c>
      <c r="G3" s="30">
        <v>5</v>
      </c>
      <c r="H3" s="29"/>
      <c r="I3" s="28">
        <v>0</v>
      </c>
      <c r="J3" s="29">
        <v>5</v>
      </c>
      <c r="K3" s="28">
        <v>0</v>
      </c>
      <c r="L3" s="29">
        <v>5</v>
      </c>
      <c r="M3" s="29"/>
      <c r="N3" s="29"/>
      <c r="O3" s="28">
        <v>0</v>
      </c>
    </row>
    <row r="4" spans="1:15" ht="12" customHeight="1" x14ac:dyDescent="0.25">
      <c r="A4" s="27">
        <v>1</v>
      </c>
      <c r="B4" s="27">
        <v>9</v>
      </c>
      <c r="C4" s="27">
        <v>0</v>
      </c>
      <c r="D4" s="27">
        <v>1</v>
      </c>
      <c r="E4" s="29"/>
      <c r="F4" s="29"/>
      <c r="G4" s="29"/>
      <c r="H4" s="29"/>
      <c r="I4" s="28">
        <v>0</v>
      </c>
      <c r="J4" s="29">
        <v>17</v>
      </c>
      <c r="K4" s="28">
        <v>0</v>
      </c>
      <c r="L4" s="29">
        <v>1</v>
      </c>
      <c r="M4" s="29"/>
      <c r="N4" s="29"/>
      <c r="O4" s="28">
        <v>0</v>
      </c>
    </row>
    <row r="5" spans="1:15" ht="12" customHeight="1" x14ac:dyDescent="0.25">
      <c r="A5" s="31">
        <v>1</v>
      </c>
      <c r="B5" s="31">
        <v>9</v>
      </c>
      <c r="C5" s="31">
        <v>0</v>
      </c>
      <c r="D5" s="31">
        <v>1</v>
      </c>
      <c r="E5" s="28" t="s">
        <v>627</v>
      </c>
      <c r="F5" s="29">
        <v>10</v>
      </c>
      <c r="G5" s="30">
        <v>5</v>
      </c>
      <c r="H5" s="29"/>
      <c r="I5" s="28">
        <v>0</v>
      </c>
      <c r="J5" s="29">
        <v>5</v>
      </c>
      <c r="K5" s="28">
        <v>1</v>
      </c>
      <c r="L5" s="29">
        <v>5</v>
      </c>
      <c r="M5" s="29"/>
      <c r="N5" s="29"/>
      <c r="O5" s="28">
        <v>1</v>
      </c>
    </row>
    <row r="6" spans="1:15" ht="12" customHeight="1" x14ac:dyDescent="0.25">
      <c r="A6" s="27">
        <v>1</v>
      </c>
      <c r="B6" s="27">
        <v>9</v>
      </c>
      <c r="C6" s="27">
        <v>0</v>
      </c>
      <c r="D6" s="27">
        <v>1</v>
      </c>
      <c r="E6" s="29"/>
      <c r="F6" s="29"/>
      <c r="G6" s="29"/>
      <c r="H6" s="29"/>
      <c r="I6" s="28">
        <v>0</v>
      </c>
      <c r="J6" s="29">
        <v>3</v>
      </c>
      <c r="K6" s="28">
        <v>0</v>
      </c>
      <c r="L6" s="29">
        <v>5</v>
      </c>
      <c r="M6" s="29"/>
      <c r="N6" s="29"/>
      <c r="O6" s="28">
        <v>0</v>
      </c>
    </row>
    <row r="7" spans="1:15" ht="12" customHeight="1" x14ac:dyDescent="0.25">
      <c r="A7" s="31">
        <v>1</v>
      </c>
      <c r="B7" s="31">
        <v>0</v>
      </c>
      <c r="C7" s="31">
        <v>12</v>
      </c>
      <c r="D7" s="31">
        <v>1</v>
      </c>
      <c r="E7" s="28" t="s">
        <v>734</v>
      </c>
      <c r="F7" s="29">
        <v>8</v>
      </c>
      <c r="G7" s="30">
        <v>1</v>
      </c>
      <c r="H7" s="29"/>
      <c r="I7" s="28">
        <v>0</v>
      </c>
      <c r="J7" s="29">
        <v>1</v>
      </c>
      <c r="K7" s="28">
        <v>0</v>
      </c>
      <c r="L7" s="29">
        <v>1</v>
      </c>
      <c r="M7" s="29"/>
      <c r="N7" s="29"/>
      <c r="O7" s="28">
        <v>0</v>
      </c>
    </row>
    <row r="8" spans="1:15" ht="12" customHeight="1" x14ac:dyDescent="0.25">
      <c r="A8" s="31">
        <v>1</v>
      </c>
      <c r="B8" s="31">
        <v>0</v>
      </c>
      <c r="C8" s="31">
        <v>12</v>
      </c>
      <c r="D8" s="31">
        <v>1</v>
      </c>
      <c r="E8" s="28" t="s">
        <v>89</v>
      </c>
      <c r="F8" s="29">
        <v>10</v>
      </c>
      <c r="G8" s="30">
        <v>8</v>
      </c>
      <c r="H8" s="30">
        <v>1</v>
      </c>
      <c r="I8" s="28">
        <v>0</v>
      </c>
      <c r="J8" s="29">
        <v>1</v>
      </c>
      <c r="K8" s="28">
        <v>0</v>
      </c>
      <c r="L8" s="29">
        <v>1</v>
      </c>
      <c r="M8" s="29"/>
      <c r="N8" s="29"/>
      <c r="O8" s="28">
        <v>0</v>
      </c>
    </row>
    <row r="9" spans="1:15" ht="12" customHeight="1" x14ac:dyDescent="0.25">
      <c r="A9" s="31">
        <v>1</v>
      </c>
      <c r="B9" s="31">
        <v>0</v>
      </c>
      <c r="C9" s="31">
        <v>14</v>
      </c>
      <c r="D9" s="31">
        <v>1</v>
      </c>
      <c r="E9" s="28" t="s">
        <v>82</v>
      </c>
      <c r="F9" s="29">
        <v>10</v>
      </c>
      <c r="G9" s="30">
        <v>1</v>
      </c>
      <c r="H9" s="29"/>
      <c r="I9" s="28">
        <v>1</v>
      </c>
      <c r="J9" s="29">
        <v>1</v>
      </c>
      <c r="K9" s="28">
        <v>0</v>
      </c>
      <c r="L9" s="29">
        <v>1</v>
      </c>
      <c r="M9" s="29"/>
      <c r="N9" s="29"/>
      <c r="O9" s="28">
        <v>0</v>
      </c>
    </row>
    <row r="10" spans="1:15" ht="12" customHeight="1" x14ac:dyDescent="0.25">
      <c r="A10" s="27">
        <v>1</v>
      </c>
      <c r="B10" s="27">
        <v>0</v>
      </c>
      <c r="C10" s="27">
        <v>13</v>
      </c>
      <c r="D10" s="27">
        <v>1</v>
      </c>
      <c r="E10" s="28">
        <v>1</v>
      </c>
      <c r="F10" s="29">
        <v>1</v>
      </c>
      <c r="G10" s="29"/>
      <c r="H10" s="29"/>
      <c r="I10" s="28">
        <v>0</v>
      </c>
      <c r="J10" s="29">
        <v>1</v>
      </c>
      <c r="K10" s="28">
        <v>0</v>
      </c>
      <c r="L10" s="29">
        <v>1</v>
      </c>
      <c r="M10" s="29"/>
      <c r="N10" s="29"/>
      <c r="O10" s="28">
        <v>0</v>
      </c>
    </row>
    <row r="11" spans="1:15" ht="12" customHeight="1" x14ac:dyDescent="0.25">
      <c r="A11" s="27">
        <v>2</v>
      </c>
      <c r="B11" s="27">
        <v>9</v>
      </c>
      <c r="C11" s="27">
        <v>0</v>
      </c>
      <c r="D11" s="27">
        <v>1</v>
      </c>
      <c r="E11" s="28">
        <v>7</v>
      </c>
      <c r="F11" s="29">
        <v>7</v>
      </c>
      <c r="G11" s="29"/>
      <c r="H11" s="29"/>
      <c r="I11" s="28">
        <v>0</v>
      </c>
      <c r="J11" s="29">
        <v>17</v>
      </c>
      <c r="K11" s="28">
        <v>0</v>
      </c>
      <c r="L11" s="29">
        <v>2</v>
      </c>
      <c r="M11" s="29"/>
      <c r="N11" s="29"/>
      <c r="O11" s="28">
        <v>0</v>
      </c>
    </row>
    <row r="12" spans="1:15" ht="12" customHeight="1" x14ac:dyDescent="0.25">
      <c r="A12" s="31">
        <v>2</v>
      </c>
      <c r="B12" s="31">
        <v>9</v>
      </c>
      <c r="C12" s="31">
        <v>0</v>
      </c>
      <c r="D12" s="31">
        <v>1</v>
      </c>
      <c r="E12" s="28">
        <v>0</v>
      </c>
      <c r="F12" s="29">
        <v>0</v>
      </c>
      <c r="G12" s="29"/>
      <c r="H12" s="29"/>
      <c r="I12" s="28">
        <v>0</v>
      </c>
      <c r="J12" s="29">
        <v>1</v>
      </c>
      <c r="K12" s="28">
        <v>0</v>
      </c>
      <c r="L12" s="29">
        <v>2</v>
      </c>
      <c r="M12" s="29"/>
      <c r="N12" s="29"/>
      <c r="O12" s="28">
        <v>0</v>
      </c>
    </row>
    <row r="13" spans="1:15" ht="12" customHeight="1" x14ac:dyDescent="0.25">
      <c r="A13" s="27">
        <v>2</v>
      </c>
      <c r="B13" s="27">
        <v>9</v>
      </c>
      <c r="C13" s="27">
        <v>0</v>
      </c>
      <c r="D13" s="27">
        <v>1</v>
      </c>
      <c r="E13" s="28">
        <v>0</v>
      </c>
      <c r="F13" s="29">
        <v>0</v>
      </c>
      <c r="G13" s="29"/>
      <c r="H13" s="29"/>
      <c r="I13" s="28">
        <v>0</v>
      </c>
      <c r="J13" s="29">
        <v>5</v>
      </c>
      <c r="K13" s="28">
        <v>0</v>
      </c>
      <c r="L13" s="29">
        <v>5</v>
      </c>
      <c r="M13" s="29"/>
      <c r="N13" s="29"/>
      <c r="O13" s="28">
        <v>0</v>
      </c>
    </row>
    <row r="14" spans="1:15" ht="12" customHeight="1" x14ac:dyDescent="0.25">
      <c r="A14" s="31">
        <v>2</v>
      </c>
      <c r="B14" s="31">
        <v>9</v>
      </c>
      <c r="C14" s="31">
        <v>0</v>
      </c>
      <c r="D14" s="31">
        <v>1</v>
      </c>
      <c r="E14" s="28" t="s">
        <v>574</v>
      </c>
      <c r="F14" s="29">
        <v>1</v>
      </c>
      <c r="G14" s="30">
        <v>4</v>
      </c>
      <c r="H14" s="30">
        <v>10</v>
      </c>
      <c r="I14" s="28">
        <v>0</v>
      </c>
      <c r="J14" s="29">
        <v>1</v>
      </c>
      <c r="K14" s="28">
        <v>0</v>
      </c>
      <c r="L14" s="29">
        <v>4</v>
      </c>
      <c r="M14" s="29"/>
      <c r="N14" s="29"/>
      <c r="O14" s="28">
        <v>0</v>
      </c>
    </row>
    <row r="15" spans="1:15" ht="12" customHeight="1" x14ac:dyDescent="0.25">
      <c r="A15" s="27">
        <v>2</v>
      </c>
      <c r="B15" s="27">
        <v>9</v>
      </c>
      <c r="C15" s="27">
        <v>0</v>
      </c>
      <c r="D15" s="27">
        <v>1</v>
      </c>
      <c r="E15" s="28"/>
      <c r="F15" s="29"/>
      <c r="G15" s="29"/>
      <c r="H15" s="29"/>
      <c r="I15" s="28">
        <v>0</v>
      </c>
      <c r="J15" s="29">
        <v>10</v>
      </c>
      <c r="K15" s="28">
        <v>0</v>
      </c>
      <c r="L15" s="29">
        <v>11</v>
      </c>
      <c r="M15" s="29"/>
      <c r="N15" s="29"/>
      <c r="O15" s="28">
        <v>0</v>
      </c>
    </row>
    <row r="16" spans="1:15" ht="12" customHeight="1" x14ac:dyDescent="0.25">
      <c r="A16" s="31">
        <v>2</v>
      </c>
      <c r="B16" s="31">
        <v>0</v>
      </c>
      <c r="C16" s="27">
        <v>10</v>
      </c>
      <c r="D16" s="27">
        <v>1</v>
      </c>
      <c r="E16" s="28" t="s">
        <v>688</v>
      </c>
      <c r="F16" s="29">
        <v>10</v>
      </c>
      <c r="G16" s="30">
        <v>8</v>
      </c>
      <c r="H16" s="29"/>
      <c r="I16" s="28">
        <v>0</v>
      </c>
      <c r="J16" s="29">
        <v>2</v>
      </c>
      <c r="K16" s="28">
        <v>0</v>
      </c>
      <c r="L16" s="29">
        <v>2</v>
      </c>
      <c r="M16" s="29"/>
      <c r="N16" s="29"/>
      <c r="O16" s="28">
        <v>0</v>
      </c>
    </row>
    <row r="17" spans="1:15" ht="12" customHeight="1" x14ac:dyDescent="0.25">
      <c r="A17" s="27">
        <v>2</v>
      </c>
      <c r="B17" s="27">
        <v>0</v>
      </c>
      <c r="C17" s="31">
        <v>10</v>
      </c>
      <c r="D17" s="31">
        <v>1</v>
      </c>
      <c r="E17" s="28">
        <v>8</v>
      </c>
      <c r="F17" s="29">
        <v>8</v>
      </c>
      <c r="G17" s="29"/>
      <c r="H17" s="29"/>
      <c r="I17" s="28">
        <v>0</v>
      </c>
      <c r="J17" s="29">
        <v>2</v>
      </c>
      <c r="K17" s="28">
        <v>0</v>
      </c>
      <c r="L17" s="29">
        <v>2</v>
      </c>
      <c r="M17" s="29"/>
      <c r="N17" s="29"/>
      <c r="O17" s="28">
        <v>0</v>
      </c>
    </row>
    <row r="18" spans="1:15" ht="12" customHeight="1" x14ac:dyDescent="0.25">
      <c r="A18" s="31">
        <v>2</v>
      </c>
      <c r="B18" s="31">
        <v>0</v>
      </c>
      <c r="C18" s="27">
        <v>10</v>
      </c>
      <c r="D18" s="27">
        <v>1</v>
      </c>
      <c r="E18" s="28">
        <v>1</v>
      </c>
      <c r="F18" s="29">
        <v>1</v>
      </c>
      <c r="G18" s="29"/>
      <c r="H18" s="29"/>
      <c r="I18" s="28">
        <v>0</v>
      </c>
      <c r="J18" s="29">
        <v>1</v>
      </c>
      <c r="K18" s="28">
        <v>0</v>
      </c>
      <c r="L18" s="29">
        <v>1</v>
      </c>
      <c r="M18" s="29"/>
      <c r="N18" s="29"/>
      <c r="O18" s="28">
        <v>0</v>
      </c>
    </row>
    <row r="19" spans="1:15" ht="12" customHeight="1" x14ac:dyDescent="0.25">
      <c r="A19" s="31">
        <v>2</v>
      </c>
      <c r="B19" s="31">
        <v>0</v>
      </c>
      <c r="C19" s="31">
        <v>10</v>
      </c>
      <c r="D19" s="31">
        <v>1</v>
      </c>
      <c r="E19" s="28">
        <v>8</v>
      </c>
      <c r="F19" s="29">
        <v>8</v>
      </c>
      <c r="G19" s="29"/>
      <c r="H19" s="29"/>
      <c r="I19" s="28">
        <v>0</v>
      </c>
      <c r="J19" s="29">
        <v>1</v>
      </c>
      <c r="K19" s="28">
        <v>0</v>
      </c>
      <c r="L19" s="29">
        <v>2</v>
      </c>
      <c r="M19" s="29"/>
      <c r="N19" s="29"/>
      <c r="O19" s="28">
        <v>0</v>
      </c>
    </row>
    <row r="20" spans="1:15" ht="12" customHeight="1" x14ac:dyDescent="0.25">
      <c r="A20" s="27">
        <v>4</v>
      </c>
      <c r="B20" s="27">
        <v>9</v>
      </c>
      <c r="C20" s="27">
        <v>0</v>
      </c>
      <c r="D20" s="27">
        <v>1</v>
      </c>
      <c r="E20" s="28">
        <v>8</v>
      </c>
      <c r="F20" s="29">
        <v>8</v>
      </c>
      <c r="G20" s="29"/>
      <c r="H20" s="29"/>
      <c r="I20" s="28">
        <v>0</v>
      </c>
      <c r="J20" s="29">
        <v>9</v>
      </c>
      <c r="K20" s="28">
        <v>0</v>
      </c>
      <c r="L20" s="29">
        <v>4</v>
      </c>
      <c r="M20" s="29"/>
      <c r="N20" s="29"/>
      <c r="O20" s="28">
        <v>0</v>
      </c>
    </row>
    <row r="21" spans="1:15" ht="12" customHeight="1" x14ac:dyDescent="0.25">
      <c r="A21" s="27">
        <v>4</v>
      </c>
      <c r="B21" s="27">
        <v>0</v>
      </c>
      <c r="C21" s="27">
        <v>11</v>
      </c>
      <c r="D21" s="27">
        <v>1</v>
      </c>
      <c r="E21" s="28">
        <v>4</v>
      </c>
      <c r="F21" s="29">
        <v>4</v>
      </c>
      <c r="G21" s="29"/>
      <c r="H21" s="29"/>
      <c r="I21" s="28">
        <v>0</v>
      </c>
      <c r="J21" s="29">
        <v>4</v>
      </c>
      <c r="K21" s="28">
        <v>0</v>
      </c>
      <c r="L21" s="29">
        <v>4</v>
      </c>
      <c r="M21" s="29"/>
      <c r="N21" s="29"/>
      <c r="O21" s="28">
        <v>0</v>
      </c>
    </row>
    <row r="22" spans="1:15" ht="12" customHeight="1" x14ac:dyDescent="0.25">
      <c r="A22" s="31">
        <v>4</v>
      </c>
      <c r="B22" s="31">
        <v>9</v>
      </c>
      <c r="C22" s="31">
        <v>0</v>
      </c>
      <c r="D22" s="31">
        <v>1</v>
      </c>
      <c r="E22" s="29"/>
      <c r="F22" s="29"/>
      <c r="G22" s="29"/>
      <c r="H22" s="29"/>
      <c r="I22" s="28">
        <v>0</v>
      </c>
      <c r="J22" s="29">
        <v>10</v>
      </c>
      <c r="K22" s="28">
        <v>0</v>
      </c>
      <c r="L22" s="29">
        <v>4</v>
      </c>
      <c r="M22" s="29"/>
      <c r="N22" s="29"/>
      <c r="O22" s="28">
        <v>0</v>
      </c>
    </row>
    <row r="23" spans="1:15" ht="12" customHeight="1" x14ac:dyDescent="0.25">
      <c r="A23" s="27">
        <v>4</v>
      </c>
      <c r="B23" s="27">
        <v>9</v>
      </c>
      <c r="C23" s="27">
        <v>0</v>
      </c>
      <c r="D23" s="27">
        <v>1</v>
      </c>
      <c r="E23" s="29"/>
      <c r="F23" s="29"/>
      <c r="G23" s="29"/>
      <c r="H23" s="29"/>
      <c r="I23" s="28">
        <v>0</v>
      </c>
      <c r="J23" s="29">
        <v>16</v>
      </c>
      <c r="K23" s="28">
        <v>0</v>
      </c>
      <c r="L23" s="29">
        <v>15</v>
      </c>
      <c r="M23" s="29"/>
      <c r="N23" s="29"/>
      <c r="O23" s="28">
        <v>0</v>
      </c>
    </row>
    <row r="24" spans="1:15" ht="12" customHeight="1" x14ac:dyDescent="0.25">
      <c r="A24" s="31">
        <v>4</v>
      </c>
      <c r="B24" s="31">
        <v>9</v>
      </c>
      <c r="C24" s="31">
        <v>0</v>
      </c>
      <c r="D24" s="31">
        <v>1</v>
      </c>
      <c r="E24" s="29"/>
      <c r="F24" s="29"/>
      <c r="G24" s="29"/>
      <c r="H24" s="29"/>
      <c r="I24" s="28">
        <v>0</v>
      </c>
      <c r="J24" s="29">
        <v>15</v>
      </c>
      <c r="K24" s="28">
        <v>0</v>
      </c>
      <c r="L24" s="29">
        <v>6</v>
      </c>
      <c r="M24" s="29"/>
      <c r="N24" s="29"/>
      <c r="O24" s="28">
        <v>0</v>
      </c>
    </row>
    <row r="25" spans="1:15" ht="12" customHeight="1" x14ac:dyDescent="0.25">
      <c r="A25" s="31">
        <v>4</v>
      </c>
      <c r="B25" s="31">
        <v>0</v>
      </c>
      <c r="C25" s="31">
        <v>11</v>
      </c>
      <c r="D25" s="31">
        <v>1</v>
      </c>
      <c r="E25" s="28">
        <v>4</v>
      </c>
      <c r="F25" s="29">
        <v>4</v>
      </c>
      <c r="G25" s="29"/>
      <c r="H25" s="29"/>
      <c r="I25" s="28">
        <v>0</v>
      </c>
      <c r="J25" s="29">
        <v>4</v>
      </c>
      <c r="K25" s="28">
        <v>0</v>
      </c>
      <c r="L25" s="29">
        <v>4</v>
      </c>
      <c r="M25" s="29"/>
      <c r="N25" s="29"/>
      <c r="O25" s="28">
        <v>0</v>
      </c>
    </row>
    <row r="26" spans="1:15" ht="12" customHeight="1" x14ac:dyDescent="0.25">
      <c r="A26" s="31">
        <v>4</v>
      </c>
      <c r="B26" s="31">
        <v>0</v>
      </c>
      <c r="C26" s="31">
        <v>12</v>
      </c>
      <c r="D26" s="31">
        <v>1</v>
      </c>
      <c r="E26" s="28">
        <v>4</v>
      </c>
      <c r="F26" s="29">
        <v>4</v>
      </c>
      <c r="G26" s="29"/>
      <c r="H26" s="29"/>
      <c r="I26" s="28">
        <v>1</v>
      </c>
      <c r="J26" s="29">
        <v>11</v>
      </c>
      <c r="K26" s="28">
        <v>0</v>
      </c>
      <c r="L26" s="29">
        <v>4</v>
      </c>
      <c r="M26" s="29"/>
      <c r="N26" s="29"/>
      <c r="O26" s="28">
        <v>1</v>
      </c>
    </row>
    <row r="27" spans="1:15" ht="12" customHeight="1" x14ac:dyDescent="0.25">
      <c r="A27" s="31">
        <v>4</v>
      </c>
      <c r="B27" s="31">
        <v>10</v>
      </c>
      <c r="C27" s="31">
        <v>0</v>
      </c>
      <c r="D27" s="31">
        <v>1</v>
      </c>
      <c r="E27" s="28">
        <v>9</v>
      </c>
      <c r="F27" s="29">
        <v>9</v>
      </c>
      <c r="G27" s="29"/>
      <c r="H27" s="29"/>
      <c r="I27" s="28">
        <v>0</v>
      </c>
      <c r="J27" s="29">
        <v>17</v>
      </c>
      <c r="K27" s="28">
        <v>0</v>
      </c>
      <c r="L27" s="29">
        <v>4</v>
      </c>
      <c r="M27" s="29"/>
      <c r="N27" s="29"/>
      <c r="O27" s="28">
        <v>0</v>
      </c>
    </row>
    <row r="28" spans="1:15" ht="12" customHeight="1" x14ac:dyDescent="0.25">
      <c r="A28" s="27">
        <v>4</v>
      </c>
      <c r="B28" s="27">
        <v>0</v>
      </c>
      <c r="C28" s="27">
        <v>11</v>
      </c>
      <c r="D28" s="27">
        <v>1</v>
      </c>
      <c r="E28" s="28">
        <v>4</v>
      </c>
      <c r="F28" s="29">
        <v>4</v>
      </c>
      <c r="G28" s="29"/>
      <c r="H28" s="29"/>
      <c r="I28" s="28">
        <v>0</v>
      </c>
      <c r="J28" s="29">
        <v>4</v>
      </c>
      <c r="K28" s="28">
        <v>0</v>
      </c>
      <c r="L28" s="29">
        <v>4</v>
      </c>
      <c r="M28" s="29"/>
      <c r="N28" s="29"/>
      <c r="O28" s="28">
        <v>0</v>
      </c>
    </row>
    <row r="29" spans="1:15" ht="12" customHeight="1" x14ac:dyDescent="0.25">
      <c r="A29" s="27">
        <v>5</v>
      </c>
      <c r="B29" s="27">
        <v>0</v>
      </c>
      <c r="C29" s="27">
        <v>16</v>
      </c>
      <c r="D29" s="27">
        <v>1</v>
      </c>
      <c r="E29" s="28">
        <v>8</v>
      </c>
      <c r="F29" s="29">
        <v>8</v>
      </c>
      <c r="G29" s="29"/>
      <c r="H29" s="29"/>
      <c r="I29" s="28">
        <v>0</v>
      </c>
      <c r="J29" s="29">
        <v>5</v>
      </c>
      <c r="K29" s="28">
        <v>0</v>
      </c>
      <c r="L29" s="29">
        <v>5</v>
      </c>
      <c r="M29" s="29"/>
      <c r="N29" s="29"/>
      <c r="O29" s="28">
        <v>0</v>
      </c>
    </row>
    <row r="30" spans="1:15" ht="12" customHeight="1" x14ac:dyDescent="0.25">
      <c r="A30" s="27">
        <v>5</v>
      </c>
      <c r="B30" s="27">
        <v>9</v>
      </c>
      <c r="C30" s="27">
        <v>0</v>
      </c>
      <c r="D30" s="27">
        <v>1</v>
      </c>
      <c r="E30" s="28">
        <v>8</v>
      </c>
      <c r="F30" s="29">
        <v>8</v>
      </c>
      <c r="G30" s="29"/>
      <c r="H30" s="29"/>
      <c r="I30" s="28">
        <v>0</v>
      </c>
      <c r="J30" s="29">
        <v>8</v>
      </c>
      <c r="K30" s="28">
        <v>0</v>
      </c>
      <c r="L30" s="29">
        <v>8</v>
      </c>
      <c r="M30" s="29"/>
      <c r="N30" s="29"/>
      <c r="O30" s="28">
        <v>0</v>
      </c>
    </row>
    <row r="31" spans="1:15" ht="12" customHeight="1" x14ac:dyDescent="0.25">
      <c r="A31" s="31">
        <v>5</v>
      </c>
      <c r="B31" s="31">
        <v>9</v>
      </c>
      <c r="C31" s="31">
        <v>0</v>
      </c>
      <c r="D31" s="31">
        <v>1</v>
      </c>
      <c r="E31" s="29"/>
      <c r="F31" s="29"/>
      <c r="G31" s="29"/>
      <c r="H31" s="29"/>
      <c r="I31" s="28">
        <v>0</v>
      </c>
      <c r="J31" s="29">
        <v>5</v>
      </c>
      <c r="K31" s="28">
        <v>0</v>
      </c>
      <c r="L31" s="29">
        <v>2</v>
      </c>
      <c r="M31" s="29"/>
      <c r="N31" s="29"/>
      <c r="O31" s="28">
        <v>0</v>
      </c>
    </row>
    <row r="32" spans="1:15" ht="12" customHeight="1" x14ac:dyDescent="0.25">
      <c r="A32" s="27">
        <v>5</v>
      </c>
      <c r="B32" s="27">
        <v>9</v>
      </c>
      <c r="C32" s="27">
        <v>0</v>
      </c>
      <c r="D32" s="27">
        <v>1</v>
      </c>
      <c r="E32" s="29"/>
      <c r="F32" s="29"/>
      <c r="G32" s="29"/>
      <c r="H32" s="29"/>
      <c r="I32" s="28">
        <v>0</v>
      </c>
      <c r="J32" s="29">
        <v>17</v>
      </c>
      <c r="K32" s="28">
        <v>0</v>
      </c>
      <c r="L32" s="29">
        <v>4</v>
      </c>
      <c r="M32" s="29"/>
      <c r="N32" s="29"/>
      <c r="O32" s="28">
        <v>0</v>
      </c>
    </row>
    <row r="33" spans="1:15" ht="12" customHeight="1" x14ac:dyDescent="0.25">
      <c r="A33" s="31">
        <v>5</v>
      </c>
      <c r="B33" s="31">
        <v>9</v>
      </c>
      <c r="C33" s="31">
        <v>0</v>
      </c>
      <c r="D33" s="31">
        <v>1</v>
      </c>
      <c r="E33" s="28">
        <v>8</v>
      </c>
      <c r="F33" s="29">
        <v>8</v>
      </c>
      <c r="G33" s="29"/>
      <c r="H33" s="29"/>
      <c r="I33" s="28">
        <v>0</v>
      </c>
      <c r="J33" s="29">
        <v>8</v>
      </c>
      <c r="K33" s="28">
        <v>0</v>
      </c>
      <c r="L33" s="29">
        <v>5</v>
      </c>
      <c r="M33" s="29"/>
      <c r="N33" s="29"/>
      <c r="O33" s="28">
        <v>0</v>
      </c>
    </row>
    <row r="34" spans="1:15" ht="12" customHeight="1" x14ac:dyDescent="0.25">
      <c r="A34" s="27">
        <v>5</v>
      </c>
      <c r="B34" s="27">
        <v>9</v>
      </c>
      <c r="C34" s="27">
        <v>0</v>
      </c>
      <c r="D34" s="27">
        <v>1</v>
      </c>
      <c r="E34" s="29"/>
      <c r="F34" s="29"/>
      <c r="G34" s="29"/>
      <c r="H34" s="29"/>
      <c r="I34" s="28">
        <v>0</v>
      </c>
      <c r="J34" s="29">
        <v>17</v>
      </c>
      <c r="K34" s="28">
        <v>0</v>
      </c>
      <c r="L34" s="29">
        <v>11</v>
      </c>
      <c r="M34" s="29"/>
      <c r="N34" s="29"/>
      <c r="O34" s="28">
        <v>0</v>
      </c>
    </row>
    <row r="35" spans="1:15" ht="12" customHeight="1" x14ac:dyDescent="0.25">
      <c r="A35" s="27">
        <v>5</v>
      </c>
      <c r="B35" s="27">
        <v>0</v>
      </c>
      <c r="C35" s="27">
        <v>12</v>
      </c>
      <c r="D35" s="27">
        <v>1</v>
      </c>
      <c r="E35" s="28">
        <v>5</v>
      </c>
      <c r="F35" s="29">
        <v>5</v>
      </c>
      <c r="G35" s="29"/>
      <c r="H35" s="29"/>
      <c r="I35" s="28">
        <v>0</v>
      </c>
      <c r="J35" s="29">
        <v>5</v>
      </c>
      <c r="K35" s="28">
        <v>0</v>
      </c>
      <c r="L35" s="29">
        <v>5</v>
      </c>
      <c r="M35" s="29"/>
      <c r="N35" s="29"/>
      <c r="O35" s="28">
        <v>0</v>
      </c>
    </row>
    <row r="36" spans="1:15" ht="12" customHeight="1" x14ac:dyDescent="0.25">
      <c r="A36" s="31">
        <v>5</v>
      </c>
      <c r="B36" s="31">
        <v>0</v>
      </c>
      <c r="C36" s="31">
        <v>12</v>
      </c>
      <c r="D36" s="31">
        <v>1</v>
      </c>
      <c r="E36" s="28">
        <v>5.8</v>
      </c>
      <c r="F36" s="29">
        <v>5</v>
      </c>
      <c r="G36" s="30">
        <v>8</v>
      </c>
      <c r="H36" s="29"/>
      <c r="I36" s="28">
        <v>0</v>
      </c>
      <c r="J36" s="29">
        <v>5</v>
      </c>
      <c r="K36" s="28">
        <v>0</v>
      </c>
      <c r="L36" s="29">
        <v>5</v>
      </c>
      <c r="M36" s="29"/>
      <c r="N36" s="29"/>
      <c r="O36" s="28">
        <v>0</v>
      </c>
    </row>
    <row r="37" spans="1:15" ht="12" customHeight="1" x14ac:dyDescent="0.25">
      <c r="A37" s="31">
        <v>5</v>
      </c>
      <c r="B37" s="31">
        <v>0</v>
      </c>
      <c r="C37" s="31">
        <v>14</v>
      </c>
      <c r="D37" s="31">
        <v>1</v>
      </c>
      <c r="E37" s="28">
        <v>5.3</v>
      </c>
      <c r="F37" s="29">
        <v>5</v>
      </c>
      <c r="G37" s="30">
        <v>3</v>
      </c>
      <c r="H37" s="29"/>
      <c r="I37" s="28">
        <v>0</v>
      </c>
      <c r="J37" s="29">
        <v>5</v>
      </c>
      <c r="K37" s="28">
        <v>0</v>
      </c>
      <c r="L37" s="29">
        <v>5</v>
      </c>
      <c r="M37" s="29"/>
      <c r="N37" s="29"/>
      <c r="O37" s="28">
        <v>0</v>
      </c>
    </row>
    <row r="38" spans="1:15" ht="12" customHeight="1" x14ac:dyDescent="0.25">
      <c r="A38" s="27">
        <v>5</v>
      </c>
      <c r="B38" s="27">
        <v>0</v>
      </c>
      <c r="C38" s="27">
        <v>12</v>
      </c>
      <c r="D38" s="27">
        <v>1</v>
      </c>
      <c r="E38" s="28">
        <v>5.8</v>
      </c>
      <c r="F38" s="29">
        <v>5</v>
      </c>
      <c r="G38" s="30">
        <v>8</v>
      </c>
      <c r="H38" s="29"/>
      <c r="I38" s="28">
        <v>0</v>
      </c>
      <c r="J38" s="29">
        <v>5</v>
      </c>
      <c r="K38" s="28">
        <v>0</v>
      </c>
      <c r="L38" s="29">
        <v>5</v>
      </c>
      <c r="M38" s="29"/>
      <c r="N38" s="29"/>
      <c r="O38" s="28">
        <v>0</v>
      </c>
    </row>
    <row r="39" spans="1:15" ht="12" customHeight="1" x14ac:dyDescent="0.25">
      <c r="A39" s="27">
        <v>6</v>
      </c>
      <c r="B39" s="27">
        <v>0</v>
      </c>
      <c r="C39" s="27">
        <v>10</v>
      </c>
      <c r="D39" s="27">
        <v>1</v>
      </c>
      <c r="E39" s="28" t="s">
        <v>499</v>
      </c>
      <c r="F39" s="29">
        <v>6</v>
      </c>
      <c r="G39" s="30">
        <v>2</v>
      </c>
      <c r="H39" s="29"/>
      <c r="I39" s="28">
        <v>0</v>
      </c>
      <c r="J39" s="29">
        <v>6</v>
      </c>
      <c r="K39" s="28">
        <v>0</v>
      </c>
      <c r="L39" s="29">
        <v>6</v>
      </c>
      <c r="M39" s="29"/>
      <c r="N39" s="29"/>
      <c r="O39" s="28">
        <v>0</v>
      </c>
    </row>
    <row r="40" spans="1:15" ht="12" customHeight="1" x14ac:dyDescent="0.25">
      <c r="A40" s="31">
        <v>6</v>
      </c>
      <c r="B40" s="31">
        <v>0</v>
      </c>
      <c r="C40" s="31">
        <v>15</v>
      </c>
      <c r="D40" s="31">
        <v>1</v>
      </c>
      <c r="E40" s="28" t="s">
        <v>529</v>
      </c>
      <c r="F40" s="29">
        <v>6</v>
      </c>
      <c r="G40" s="30">
        <v>13</v>
      </c>
      <c r="H40" s="29"/>
      <c r="I40" s="28">
        <v>1</v>
      </c>
      <c r="J40" s="29">
        <v>6</v>
      </c>
      <c r="K40" s="28">
        <v>1</v>
      </c>
      <c r="L40" s="29">
        <v>6</v>
      </c>
      <c r="M40" s="29"/>
      <c r="N40" s="29"/>
      <c r="O40" s="28">
        <v>1</v>
      </c>
    </row>
    <row r="41" spans="1:15" ht="12" customHeight="1" x14ac:dyDescent="0.25">
      <c r="A41" s="31">
        <v>6</v>
      </c>
      <c r="B41" s="31">
        <v>0</v>
      </c>
      <c r="C41" s="31">
        <v>11</v>
      </c>
      <c r="D41" s="31">
        <v>1</v>
      </c>
      <c r="E41" s="28">
        <v>0</v>
      </c>
      <c r="F41" s="29">
        <v>0</v>
      </c>
      <c r="G41" s="29"/>
      <c r="H41" s="29"/>
      <c r="I41" s="28">
        <v>0</v>
      </c>
      <c r="J41" s="29">
        <v>6</v>
      </c>
      <c r="K41" s="28">
        <v>0</v>
      </c>
      <c r="L41" s="29">
        <v>6</v>
      </c>
      <c r="M41" s="29"/>
      <c r="N41" s="29"/>
      <c r="O41" s="28">
        <v>0</v>
      </c>
    </row>
    <row r="42" spans="1:15" ht="12" customHeight="1" x14ac:dyDescent="0.25">
      <c r="A42" s="27">
        <v>6</v>
      </c>
      <c r="B42" s="27">
        <v>0</v>
      </c>
      <c r="C42" s="27">
        <v>11</v>
      </c>
      <c r="D42" s="27">
        <v>1</v>
      </c>
      <c r="E42" s="28">
        <v>6</v>
      </c>
      <c r="F42" s="29">
        <v>6</v>
      </c>
      <c r="G42" s="29"/>
      <c r="H42" s="29"/>
      <c r="I42" s="28">
        <v>0</v>
      </c>
      <c r="J42" s="29">
        <v>6</v>
      </c>
      <c r="K42" s="28">
        <v>0</v>
      </c>
      <c r="L42" s="29">
        <v>6</v>
      </c>
      <c r="M42" s="29"/>
      <c r="N42" s="29"/>
      <c r="O42" s="28">
        <v>0</v>
      </c>
    </row>
    <row r="43" spans="1:15" ht="12" customHeight="1" x14ac:dyDescent="0.25">
      <c r="A43" s="31">
        <v>6</v>
      </c>
      <c r="B43" s="31">
        <v>9</v>
      </c>
      <c r="C43" s="31">
        <v>0</v>
      </c>
      <c r="D43" s="31">
        <v>1</v>
      </c>
      <c r="E43" s="29"/>
      <c r="F43" s="29"/>
      <c r="G43" s="29"/>
      <c r="H43" s="29"/>
      <c r="I43" s="28">
        <v>0</v>
      </c>
      <c r="J43" s="29">
        <v>17</v>
      </c>
      <c r="K43" s="28">
        <v>0</v>
      </c>
      <c r="L43" s="29">
        <v>13</v>
      </c>
      <c r="M43" s="29"/>
      <c r="N43" s="29"/>
      <c r="O43" s="28">
        <v>0</v>
      </c>
    </row>
    <row r="44" spans="1:15" ht="12" customHeight="1" x14ac:dyDescent="0.25">
      <c r="A44" s="27">
        <v>6</v>
      </c>
      <c r="B44" s="27">
        <v>0</v>
      </c>
      <c r="C44" s="27">
        <v>12</v>
      </c>
      <c r="D44" s="27">
        <v>1</v>
      </c>
      <c r="E44" s="28">
        <v>6.16</v>
      </c>
      <c r="F44" s="29">
        <v>6</v>
      </c>
      <c r="G44" s="30">
        <v>16</v>
      </c>
      <c r="H44" s="29"/>
      <c r="I44" s="28">
        <v>0</v>
      </c>
      <c r="J44" s="29">
        <v>6</v>
      </c>
      <c r="K44" s="28">
        <v>0</v>
      </c>
      <c r="L44" s="29">
        <v>6</v>
      </c>
      <c r="M44" s="29"/>
      <c r="N44" s="29"/>
      <c r="O44" s="28">
        <v>0</v>
      </c>
    </row>
    <row r="45" spans="1:15" ht="12" customHeight="1" x14ac:dyDescent="0.25">
      <c r="A45" s="32">
        <v>6</v>
      </c>
      <c r="B45" s="32">
        <v>9</v>
      </c>
      <c r="C45" s="32">
        <v>0</v>
      </c>
      <c r="D45" s="32">
        <v>1</v>
      </c>
      <c r="E45" s="29"/>
      <c r="F45" s="29"/>
      <c r="G45" s="29"/>
      <c r="H45" s="29"/>
      <c r="I45" s="28">
        <v>0</v>
      </c>
      <c r="J45" s="29">
        <v>15</v>
      </c>
      <c r="K45" s="28">
        <v>0</v>
      </c>
      <c r="L45" s="29">
        <v>6</v>
      </c>
      <c r="M45" s="29"/>
      <c r="N45" s="29"/>
      <c r="O45" s="28">
        <v>1</v>
      </c>
    </row>
    <row r="46" spans="1:15" ht="12" customHeight="1" x14ac:dyDescent="0.25">
      <c r="A46" s="33">
        <v>6</v>
      </c>
      <c r="B46" s="33">
        <v>9</v>
      </c>
      <c r="C46" s="33">
        <v>0</v>
      </c>
      <c r="D46" s="34">
        <v>1</v>
      </c>
      <c r="E46" s="28">
        <v>11</v>
      </c>
      <c r="F46" s="29">
        <v>11</v>
      </c>
      <c r="G46" s="29"/>
      <c r="H46" s="29"/>
      <c r="I46" s="28">
        <v>0</v>
      </c>
      <c r="J46" s="29">
        <v>11</v>
      </c>
      <c r="K46" s="28">
        <v>0</v>
      </c>
      <c r="L46" s="29">
        <v>11</v>
      </c>
      <c r="M46" s="29"/>
      <c r="N46" s="29"/>
      <c r="O46" s="28">
        <v>0</v>
      </c>
    </row>
    <row r="47" spans="1:15" ht="12" customHeight="1" x14ac:dyDescent="0.25">
      <c r="A47" s="32">
        <v>6</v>
      </c>
      <c r="B47" s="32">
        <v>9</v>
      </c>
      <c r="C47" s="32">
        <v>0</v>
      </c>
      <c r="D47" s="35">
        <v>1</v>
      </c>
      <c r="E47" s="28">
        <v>7</v>
      </c>
      <c r="F47" s="29">
        <v>7</v>
      </c>
      <c r="G47" s="29"/>
      <c r="H47" s="29"/>
      <c r="I47" s="28">
        <v>0</v>
      </c>
      <c r="J47" s="29">
        <v>7</v>
      </c>
      <c r="K47" s="28">
        <v>0</v>
      </c>
      <c r="L47" s="29">
        <v>6</v>
      </c>
      <c r="M47" s="29"/>
      <c r="N47" s="29"/>
      <c r="O47" s="28">
        <v>0</v>
      </c>
    </row>
    <row r="48" spans="1:15" ht="12" customHeight="1" x14ac:dyDescent="0.25">
      <c r="A48" s="33">
        <v>6</v>
      </c>
      <c r="B48" s="33">
        <v>9</v>
      </c>
      <c r="C48" s="33">
        <v>0</v>
      </c>
      <c r="D48" s="34">
        <v>1</v>
      </c>
      <c r="E48" s="28">
        <v>9</v>
      </c>
      <c r="F48" s="29">
        <v>9</v>
      </c>
      <c r="G48" s="29"/>
      <c r="H48" s="29"/>
      <c r="I48" s="28">
        <v>0</v>
      </c>
      <c r="J48" s="29">
        <v>17</v>
      </c>
      <c r="K48" s="28">
        <v>0</v>
      </c>
      <c r="L48" s="29">
        <v>7</v>
      </c>
      <c r="M48" s="29"/>
      <c r="N48" s="29"/>
      <c r="O48" s="28">
        <v>1</v>
      </c>
    </row>
    <row r="49" spans="1:15" ht="12" customHeight="1" x14ac:dyDescent="0.25">
      <c r="A49" s="33">
        <v>7</v>
      </c>
      <c r="B49" s="33">
        <v>9</v>
      </c>
      <c r="C49" s="33">
        <v>0</v>
      </c>
      <c r="D49" s="34">
        <v>1</v>
      </c>
      <c r="E49" s="28">
        <v>8</v>
      </c>
      <c r="F49" s="29">
        <v>8</v>
      </c>
      <c r="G49" s="29"/>
      <c r="H49" s="29"/>
      <c r="I49" s="28">
        <v>1</v>
      </c>
      <c r="J49" s="29">
        <v>17</v>
      </c>
      <c r="K49" s="28">
        <v>0</v>
      </c>
      <c r="L49" s="29">
        <v>7</v>
      </c>
      <c r="M49" s="29"/>
      <c r="N49" s="29"/>
      <c r="O49" s="28">
        <v>0</v>
      </c>
    </row>
    <row r="50" spans="1:15" ht="12" customHeight="1" x14ac:dyDescent="0.25">
      <c r="A50" s="33">
        <v>7</v>
      </c>
      <c r="B50" s="33">
        <v>0</v>
      </c>
      <c r="C50" s="33">
        <v>13</v>
      </c>
      <c r="D50" s="34">
        <v>1</v>
      </c>
      <c r="E50" s="29"/>
      <c r="F50" s="29"/>
      <c r="G50" s="29"/>
      <c r="H50" s="29"/>
      <c r="I50" s="28">
        <v>0</v>
      </c>
      <c r="J50" s="29">
        <v>15</v>
      </c>
      <c r="K50" s="28">
        <v>0</v>
      </c>
      <c r="L50" s="29">
        <v>13</v>
      </c>
      <c r="M50" s="29"/>
      <c r="N50" s="29"/>
      <c r="O50" s="28">
        <v>0</v>
      </c>
    </row>
    <row r="51" spans="1:15" ht="12" customHeight="1" x14ac:dyDescent="0.25">
      <c r="A51" s="32">
        <v>7</v>
      </c>
      <c r="B51" s="32">
        <v>0</v>
      </c>
      <c r="C51" s="32">
        <v>11</v>
      </c>
      <c r="D51" s="35">
        <v>1</v>
      </c>
      <c r="E51" s="28">
        <v>7</v>
      </c>
      <c r="F51" s="29">
        <v>7</v>
      </c>
      <c r="G51" s="29"/>
      <c r="H51" s="29"/>
      <c r="I51" s="28">
        <v>0</v>
      </c>
      <c r="J51" s="29">
        <v>13</v>
      </c>
      <c r="K51" s="28">
        <v>0</v>
      </c>
      <c r="L51" s="29">
        <v>7</v>
      </c>
      <c r="M51" s="29"/>
      <c r="N51" s="29"/>
      <c r="O51" s="28">
        <v>0</v>
      </c>
    </row>
    <row r="52" spans="1:15" ht="12" customHeight="1" x14ac:dyDescent="0.25">
      <c r="A52" s="32">
        <v>7</v>
      </c>
      <c r="B52" s="32">
        <v>9</v>
      </c>
      <c r="C52" s="32">
        <v>0</v>
      </c>
      <c r="D52" s="35">
        <v>1</v>
      </c>
      <c r="E52" s="28" t="s">
        <v>622</v>
      </c>
      <c r="F52" s="29">
        <v>8</v>
      </c>
      <c r="G52" s="30">
        <v>11</v>
      </c>
      <c r="H52" s="29"/>
      <c r="I52" s="28">
        <v>0</v>
      </c>
      <c r="J52" s="29">
        <v>8</v>
      </c>
      <c r="K52" s="28">
        <v>0</v>
      </c>
      <c r="L52" s="29">
        <v>4</v>
      </c>
      <c r="M52" s="29"/>
      <c r="N52" s="29"/>
      <c r="O52" s="28">
        <v>0</v>
      </c>
    </row>
    <row r="53" spans="1:15" ht="12" customHeight="1" x14ac:dyDescent="0.25">
      <c r="A53" s="33">
        <v>7</v>
      </c>
      <c r="B53" s="33">
        <v>9</v>
      </c>
      <c r="C53" s="33">
        <v>0</v>
      </c>
      <c r="D53" s="34">
        <v>1</v>
      </c>
      <c r="E53" s="28">
        <v>16</v>
      </c>
      <c r="F53" s="29">
        <v>16</v>
      </c>
      <c r="G53" s="29"/>
      <c r="H53" s="29"/>
      <c r="I53" s="28">
        <v>0</v>
      </c>
      <c r="J53" s="29">
        <v>17</v>
      </c>
      <c r="K53" s="28">
        <v>0</v>
      </c>
      <c r="L53" s="29">
        <v>7</v>
      </c>
      <c r="M53" s="29"/>
      <c r="N53" s="29"/>
      <c r="O53" s="28">
        <v>1</v>
      </c>
    </row>
    <row r="54" spans="1:15" ht="12" customHeight="1" x14ac:dyDescent="0.25">
      <c r="A54" s="32">
        <v>7</v>
      </c>
      <c r="B54" s="32">
        <v>10</v>
      </c>
      <c r="C54" s="32">
        <v>0</v>
      </c>
      <c r="D54" s="35">
        <v>1</v>
      </c>
      <c r="E54" s="28">
        <v>8</v>
      </c>
      <c r="F54" s="29">
        <v>8</v>
      </c>
      <c r="G54" s="29"/>
      <c r="H54" s="29"/>
      <c r="I54" s="28">
        <v>0</v>
      </c>
      <c r="J54" s="29">
        <v>8</v>
      </c>
      <c r="K54" s="28">
        <v>0</v>
      </c>
      <c r="L54" s="29">
        <v>8</v>
      </c>
      <c r="M54" s="29"/>
      <c r="N54" s="29"/>
      <c r="O54" s="28">
        <v>0</v>
      </c>
    </row>
    <row r="55" spans="1:15" ht="12" customHeight="1" x14ac:dyDescent="0.25">
      <c r="A55" s="33">
        <v>7</v>
      </c>
      <c r="B55" s="33">
        <v>0</v>
      </c>
      <c r="C55" s="33">
        <v>11</v>
      </c>
      <c r="D55" s="34">
        <v>1</v>
      </c>
      <c r="E55" s="28">
        <v>7</v>
      </c>
      <c r="F55" s="29">
        <v>7</v>
      </c>
      <c r="G55" s="29"/>
      <c r="H55" s="29"/>
      <c r="I55" s="28">
        <v>0</v>
      </c>
      <c r="J55" s="29">
        <v>7</v>
      </c>
      <c r="K55" s="28">
        <v>0</v>
      </c>
      <c r="L55" s="29">
        <v>7</v>
      </c>
      <c r="M55" s="29"/>
      <c r="N55" s="29"/>
      <c r="O55" s="28">
        <v>0</v>
      </c>
    </row>
    <row r="56" spans="1:15" ht="12" customHeight="1" x14ac:dyDescent="0.25">
      <c r="A56" s="32">
        <v>7</v>
      </c>
      <c r="B56" s="32">
        <v>0</v>
      </c>
      <c r="C56" s="32">
        <v>11</v>
      </c>
      <c r="D56" s="35">
        <v>1</v>
      </c>
      <c r="E56" s="28">
        <v>7</v>
      </c>
      <c r="F56" s="29">
        <v>7</v>
      </c>
      <c r="G56" s="29"/>
      <c r="H56" s="29"/>
      <c r="I56" s="28">
        <v>0</v>
      </c>
      <c r="J56" s="29">
        <v>17</v>
      </c>
      <c r="K56" s="28">
        <v>0</v>
      </c>
      <c r="L56" s="29">
        <v>7</v>
      </c>
      <c r="M56" s="29"/>
      <c r="N56" s="29"/>
      <c r="O56" s="28">
        <v>0</v>
      </c>
    </row>
    <row r="57" spans="1:15" ht="12" customHeight="1" x14ac:dyDescent="0.25">
      <c r="A57" s="32">
        <v>7</v>
      </c>
      <c r="B57" s="32">
        <v>9</v>
      </c>
      <c r="C57" s="32">
        <v>0</v>
      </c>
      <c r="D57" s="35">
        <v>1</v>
      </c>
      <c r="E57" s="28" t="s">
        <v>747</v>
      </c>
      <c r="F57" s="29">
        <v>1</v>
      </c>
      <c r="G57" s="30">
        <v>8</v>
      </c>
      <c r="H57" s="29"/>
      <c r="I57" s="28">
        <v>0</v>
      </c>
      <c r="J57" s="29">
        <v>1</v>
      </c>
      <c r="K57" s="28">
        <v>0</v>
      </c>
      <c r="L57" s="29">
        <v>9</v>
      </c>
      <c r="M57" s="29"/>
      <c r="N57" s="29"/>
      <c r="O57" s="28">
        <v>0</v>
      </c>
    </row>
    <row r="58" spans="1:15" ht="12" customHeight="1" x14ac:dyDescent="0.25">
      <c r="A58" s="32">
        <v>8</v>
      </c>
      <c r="B58" s="32">
        <v>3</v>
      </c>
      <c r="C58" s="32">
        <v>0</v>
      </c>
      <c r="D58" s="35">
        <v>1</v>
      </c>
      <c r="E58" s="28" t="s">
        <v>460</v>
      </c>
      <c r="F58" s="29">
        <v>5</v>
      </c>
      <c r="G58" s="30">
        <v>8</v>
      </c>
      <c r="H58" s="29"/>
      <c r="I58" s="28">
        <v>0</v>
      </c>
      <c r="J58" s="29">
        <v>5</v>
      </c>
      <c r="K58" s="28">
        <v>0</v>
      </c>
      <c r="L58" s="29">
        <v>5</v>
      </c>
      <c r="M58" s="29"/>
      <c r="N58" s="29"/>
      <c r="O58" s="28">
        <v>0</v>
      </c>
    </row>
    <row r="59" spans="1:15" ht="12" customHeight="1" x14ac:dyDescent="0.25">
      <c r="A59" s="32">
        <v>8</v>
      </c>
      <c r="B59" s="32">
        <v>0</v>
      </c>
      <c r="C59" s="32">
        <v>11</v>
      </c>
      <c r="D59" s="35">
        <v>1</v>
      </c>
      <c r="E59" s="28">
        <v>8</v>
      </c>
      <c r="F59" s="29">
        <v>8</v>
      </c>
      <c r="G59" s="29"/>
      <c r="H59" s="29"/>
      <c r="I59" s="28">
        <v>0</v>
      </c>
      <c r="J59" s="29">
        <v>1</v>
      </c>
      <c r="K59" s="28">
        <v>0</v>
      </c>
      <c r="L59" s="29">
        <v>10</v>
      </c>
      <c r="M59" s="29"/>
      <c r="N59" s="29"/>
      <c r="O59" s="28">
        <v>0</v>
      </c>
    </row>
    <row r="60" spans="1:15" ht="12" customHeight="1" x14ac:dyDescent="0.25">
      <c r="A60" s="33">
        <v>8</v>
      </c>
      <c r="B60" s="33">
        <v>0</v>
      </c>
      <c r="C60" s="33">
        <v>12</v>
      </c>
      <c r="D60" s="34">
        <v>1</v>
      </c>
      <c r="E60" s="28">
        <v>8</v>
      </c>
      <c r="F60" s="29">
        <v>8</v>
      </c>
      <c r="G60" s="29"/>
      <c r="H60" s="29"/>
      <c r="I60" s="28">
        <v>0</v>
      </c>
      <c r="J60" s="29">
        <v>8</v>
      </c>
      <c r="K60" s="28">
        <v>0</v>
      </c>
      <c r="L60" s="29">
        <v>8</v>
      </c>
      <c r="M60" s="29"/>
      <c r="N60" s="29"/>
      <c r="O60" s="28">
        <v>0</v>
      </c>
    </row>
    <row r="61" spans="1:15" ht="12" customHeight="1" x14ac:dyDescent="0.25">
      <c r="A61" s="33">
        <v>8</v>
      </c>
      <c r="B61" s="33">
        <v>4</v>
      </c>
      <c r="C61" s="33">
        <v>0</v>
      </c>
      <c r="D61" s="34">
        <v>1</v>
      </c>
      <c r="E61" s="28">
        <v>13</v>
      </c>
      <c r="F61" s="29">
        <v>13</v>
      </c>
      <c r="G61" s="29"/>
      <c r="H61" s="29"/>
      <c r="I61" s="28">
        <v>0</v>
      </c>
      <c r="J61" s="29">
        <v>6</v>
      </c>
      <c r="K61" s="28">
        <v>0</v>
      </c>
      <c r="L61" s="29">
        <v>6</v>
      </c>
      <c r="M61" s="29"/>
      <c r="N61" s="29"/>
      <c r="O61" s="28">
        <v>0</v>
      </c>
    </row>
    <row r="62" spans="1:15" ht="12" customHeight="1" x14ac:dyDescent="0.25">
      <c r="A62" s="33">
        <v>8</v>
      </c>
      <c r="B62" s="33">
        <v>0</v>
      </c>
      <c r="C62" s="33">
        <v>11</v>
      </c>
      <c r="D62" s="34">
        <v>1</v>
      </c>
      <c r="E62" s="28" t="s">
        <v>688</v>
      </c>
      <c r="F62" s="29">
        <v>10</v>
      </c>
      <c r="G62" s="30">
        <v>8</v>
      </c>
      <c r="H62" s="29"/>
      <c r="I62" s="28">
        <v>0</v>
      </c>
      <c r="J62" s="29">
        <v>8</v>
      </c>
      <c r="K62" s="28">
        <v>1</v>
      </c>
      <c r="L62" s="29">
        <v>1</v>
      </c>
      <c r="M62" s="29"/>
      <c r="N62" s="29"/>
      <c r="O62" s="28">
        <v>0</v>
      </c>
    </row>
    <row r="63" spans="1:15" ht="12" customHeight="1" x14ac:dyDescent="0.25">
      <c r="A63" s="32">
        <v>8</v>
      </c>
      <c r="B63" s="32">
        <v>4</v>
      </c>
      <c r="C63" s="32">
        <v>0</v>
      </c>
      <c r="D63" s="35">
        <v>1</v>
      </c>
      <c r="E63" s="28">
        <v>16</v>
      </c>
      <c r="F63" s="29">
        <v>16</v>
      </c>
      <c r="G63" s="29"/>
      <c r="H63" s="29"/>
      <c r="I63" s="28">
        <v>0</v>
      </c>
      <c r="J63" s="29">
        <v>16</v>
      </c>
      <c r="K63" s="28">
        <v>0</v>
      </c>
      <c r="L63" s="29">
        <v>11</v>
      </c>
      <c r="M63" s="29"/>
      <c r="N63" s="29"/>
      <c r="O63" s="28">
        <v>0</v>
      </c>
    </row>
    <row r="64" spans="1:15" ht="12" customHeight="1" x14ac:dyDescent="0.25">
      <c r="A64" s="33">
        <v>8</v>
      </c>
      <c r="B64" s="33">
        <v>4</v>
      </c>
      <c r="C64" s="33">
        <v>0</v>
      </c>
      <c r="D64" s="34">
        <v>1</v>
      </c>
      <c r="E64" s="28">
        <v>3</v>
      </c>
      <c r="F64" s="29">
        <v>3</v>
      </c>
      <c r="G64" s="29"/>
      <c r="H64" s="29"/>
      <c r="I64" s="28">
        <v>0</v>
      </c>
      <c r="J64" s="29">
        <v>3</v>
      </c>
      <c r="K64" s="28">
        <v>0</v>
      </c>
      <c r="L64" s="29">
        <v>3</v>
      </c>
      <c r="M64" s="29"/>
      <c r="N64" s="29"/>
      <c r="O64" s="28">
        <v>0</v>
      </c>
    </row>
    <row r="65" spans="1:15" ht="12" customHeight="1" x14ac:dyDescent="0.25">
      <c r="A65" s="32">
        <v>8</v>
      </c>
      <c r="B65" s="32">
        <v>0</v>
      </c>
      <c r="C65" s="32">
        <v>11</v>
      </c>
      <c r="D65" s="35">
        <v>1</v>
      </c>
      <c r="E65" s="28">
        <v>8</v>
      </c>
      <c r="F65" s="29">
        <v>8</v>
      </c>
      <c r="G65" s="29"/>
      <c r="H65" s="29"/>
      <c r="I65" s="28">
        <v>0</v>
      </c>
      <c r="J65" s="29">
        <v>8</v>
      </c>
      <c r="K65" s="28">
        <v>0</v>
      </c>
      <c r="L65" s="29">
        <v>8</v>
      </c>
      <c r="M65" s="29"/>
      <c r="N65" s="29"/>
      <c r="O65" s="28">
        <v>0</v>
      </c>
    </row>
    <row r="66" spans="1:15" ht="12" customHeight="1" x14ac:dyDescent="0.25">
      <c r="A66" s="32">
        <v>8</v>
      </c>
      <c r="B66" s="32">
        <v>0</v>
      </c>
      <c r="C66" s="32">
        <v>13</v>
      </c>
      <c r="D66" s="35">
        <v>1</v>
      </c>
      <c r="E66" s="28" t="s">
        <v>40</v>
      </c>
      <c r="F66" s="29">
        <v>16</v>
      </c>
      <c r="G66" s="30">
        <v>4</v>
      </c>
      <c r="H66" s="29"/>
      <c r="I66" s="28">
        <v>0</v>
      </c>
      <c r="J66" s="29">
        <v>9</v>
      </c>
      <c r="K66" s="28">
        <v>0</v>
      </c>
      <c r="L66" s="29">
        <v>7</v>
      </c>
      <c r="M66" s="29"/>
      <c r="N66" s="29"/>
      <c r="O66" s="28">
        <v>0</v>
      </c>
    </row>
    <row r="67" spans="1:15" ht="12" customHeight="1" x14ac:dyDescent="0.25">
      <c r="A67" s="32">
        <v>8</v>
      </c>
      <c r="B67" s="32">
        <v>6</v>
      </c>
      <c r="C67" s="32">
        <v>0</v>
      </c>
      <c r="D67" s="35">
        <v>1</v>
      </c>
      <c r="E67" s="28">
        <v>7</v>
      </c>
      <c r="F67" s="29">
        <v>7</v>
      </c>
      <c r="G67" s="29"/>
      <c r="H67" s="29"/>
      <c r="I67" s="28">
        <v>0</v>
      </c>
      <c r="J67" s="29">
        <v>2</v>
      </c>
      <c r="K67" s="28">
        <v>0</v>
      </c>
      <c r="L67" s="29">
        <v>8</v>
      </c>
      <c r="M67" s="29"/>
      <c r="N67" s="29"/>
      <c r="O67" s="28">
        <v>0</v>
      </c>
    </row>
    <row r="68" spans="1:15" ht="12" customHeight="1" x14ac:dyDescent="0.25">
      <c r="A68" s="32">
        <v>9</v>
      </c>
      <c r="B68" s="32">
        <v>9</v>
      </c>
      <c r="C68" s="32">
        <v>0</v>
      </c>
      <c r="D68" s="35">
        <v>1</v>
      </c>
      <c r="E68" s="28">
        <v>5</v>
      </c>
      <c r="F68" s="29">
        <v>5</v>
      </c>
      <c r="G68" s="29"/>
      <c r="H68" s="29"/>
      <c r="I68" s="28">
        <v>0</v>
      </c>
      <c r="J68" s="29">
        <v>16</v>
      </c>
      <c r="K68" s="28">
        <v>0</v>
      </c>
      <c r="L68" s="29">
        <v>4</v>
      </c>
      <c r="M68" s="29"/>
      <c r="N68" s="29"/>
      <c r="O68" s="28">
        <v>0</v>
      </c>
    </row>
    <row r="69" spans="1:15" ht="12" customHeight="1" x14ac:dyDescent="0.25">
      <c r="A69" s="33">
        <v>9</v>
      </c>
      <c r="B69" s="33">
        <v>4</v>
      </c>
      <c r="C69" s="33">
        <v>0</v>
      </c>
      <c r="D69" s="34">
        <v>1</v>
      </c>
      <c r="E69" s="28" t="s">
        <v>616</v>
      </c>
      <c r="F69" s="29">
        <v>4</v>
      </c>
      <c r="G69" s="30">
        <v>8</v>
      </c>
      <c r="H69" s="29"/>
      <c r="I69" s="28">
        <v>0</v>
      </c>
      <c r="J69" s="29">
        <v>8</v>
      </c>
      <c r="K69" s="28">
        <v>0</v>
      </c>
      <c r="L69" s="29">
        <v>9</v>
      </c>
      <c r="M69" s="29"/>
      <c r="N69" s="29"/>
      <c r="O69" s="28">
        <v>0</v>
      </c>
    </row>
    <row r="70" spans="1:15" ht="12" customHeight="1" x14ac:dyDescent="0.25">
      <c r="A70" s="33">
        <v>9</v>
      </c>
      <c r="B70" s="33">
        <v>0</v>
      </c>
      <c r="C70" s="33">
        <v>64</v>
      </c>
      <c r="D70" s="34">
        <v>1</v>
      </c>
      <c r="E70" s="28">
        <v>9</v>
      </c>
      <c r="F70" s="29">
        <v>9</v>
      </c>
      <c r="G70" s="29"/>
      <c r="H70" s="29"/>
      <c r="I70" s="28">
        <v>0</v>
      </c>
      <c r="J70" s="29">
        <v>8</v>
      </c>
      <c r="K70" s="28">
        <v>0</v>
      </c>
      <c r="L70" s="29">
        <v>9</v>
      </c>
      <c r="M70" s="29"/>
      <c r="N70" s="29"/>
      <c r="O70" s="28">
        <v>0</v>
      </c>
    </row>
    <row r="71" spans="1:15" ht="12" customHeight="1" x14ac:dyDescent="0.25">
      <c r="A71" s="33">
        <v>9</v>
      </c>
      <c r="B71" s="33">
        <v>6</v>
      </c>
      <c r="C71" s="33">
        <v>0</v>
      </c>
      <c r="D71" s="34">
        <v>1</v>
      </c>
      <c r="E71" s="28">
        <v>8</v>
      </c>
      <c r="F71" s="29">
        <v>8</v>
      </c>
      <c r="G71" s="29"/>
      <c r="H71" s="29"/>
      <c r="I71" s="28">
        <v>0</v>
      </c>
      <c r="J71" s="29">
        <v>8</v>
      </c>
      <c r="K71" s="28">
        <v>0</v>
      </c>
      <c r="L71" s="29">
        <v>10</v>
      </c>
      <c r="M71" s="29"/>
      <c r="N71" s="29"/>
      <c r="O71" s="28">
        <v>0</v>
      </c>
    </row>
    <row r="72" spans="1:15" ht="12" customHeight="1" x14ac:dyDescent="0.25">
      <c r="A72" s="33">
        <v>9</v>
      </c>
      <c r="B72" s="33">
        <v>0</v>
      </c>
      <c r="C72" s="33">
        <v>47</v>
      </c>
      <c r="D72" s="34">
        <v>1</v>
      </c>
      <c r="E72" s="28">
        <v>8</v>
      </c>
      <c r="F72" s="29">
        <v>8</v>
      </c>
      <c r="G72" s="29"/>
      <c r="H72" s="29"/>
      <c r="I72" s="28">
        <v>1</v>
      </c>
      <c r="J72" s="29">
        <v>1</v>
      </c>
      <c r="K72" s="28">
        <v>0</v>
      </c>
      <c r="L72" s="29">
        <v>9</v>
      </c>
      <c r="M72" s="29"/>
      <c r="N72" s="29"/>
      <c r="O72" s="28">
        <v>0</v>
      </c>
    </row>
    <row r="73" spans="1:15" ht="12" customHeight="1" x14ac:dyDescent="0.25">
      <c r="A73" s="32">
        <v>9</v>
      </c>
      <c r="B73" s="32">
        <v>5</v>
      </c>
      <c r="C73" s="32">
        <v>0</v>
      </c>
      <c r="D73" s="35">
        <v>1</v>
      </c>
      <c r="E73" s="28">
        <v>11</v>
      </c>
      <c r="F73" s="29">
        <v>11</v>
      </c>
      <c r="G73" s="29"/>
      <c r="H73" s="29"/>
      <c r="I73" s="28">
        <v>0</v>
      </c>
      <c r="J73" s="29">
        <v>11</v>
      </c>
      <c r="K73" s="28">
        <v>0</v>
      </c>
      <c r="L73" s="29">
        <v>9</v>
      </c>
      <c r="M73" s="29"/>
      <c r="N73" s="29"/>
      <c r="O73" s="28">
        <v>0</v>
      </c>
    </row>
    <row r="74" spans="1:15" ht="12" customHeight="1" x14ac:dyDescent="0.25">
      <c r="A74" s="32">
        <v>9</v>
      </c>
      <c r="B74" s="32">
        <v>0</v>
      </c>
      <c r="C74" s="32">
        <v>56</v>
      </c>
      <c r="D74" s="35">
        <v>1</v>
      </c>
      <c r="E74" s="28">
        <v>4</v>
      </c>
      <c r="F74" s="29">
        <v>4</v>
      </c>
      <c r="G74" s="29"/>
      <c r="H74" s="29"/>
      <c r="I74" s="28">
        <v>0</v>
      </c>
      <c r="J74" s="29">
        <v>8</v>
      </c>
      <c r="K74" s="28">
        <v>0</v>
      </c>
      <c r="L74" s="29">
        <v>9</v>
      </c>
      <c r="M74" s="29"/>
      <c r="N74" s="29"/>
      <c r="O74" s="28">
        <v>0</v>
      </c>
    </row>
    <row r="75" spans="1:15" ht="12" customHeight="1" x14ac:dyDescent="0.25">
      <c r="A75" s="32">
        <v>10</v>
      </c>
      <c r="B75" s="32">
        <v>9</v>
      </c>
      <c r="C75" s="32">
        <v>0</v>
      </c>
      <c r="D75" s="35">
        <v>1</v>
      </c>
      <c r="E75" s="28">
        <v>0</v>
      </c>
      <c r="F75" s="29">
        <v>0</v>
      </c>
      <c r="G75" s="29"/>
      <c r="H75" s="29"/>
      <c r="I75" s="28">
        <v>0</v>
      </c>
      <c r="J75" s="29">
        <v>9</v>
      </c>
      <c r="K75" s="28">
        <v>0</v>
      </c>
      <c r="L75" s="29">
        <v>7</v>
      </c>
      <c r="M75" s="29"/>
      <c r="N75" s="29"/>
      <c r="O75" s="28">
        <v>0</v>
      </c>
    </row>
    <row r="76" spans="1:15" ht="12" customHeight="1" x14ac:dyDescent="0.25">
      <c r="A76" s="33">
        <v>10</v>
      </c>
      <c r="B76" s="33">
        <v>0</v>
      </c>
      <c r="C76" s="33">
        <v>18</v>
      </c>
      <c r="D76" s="34">
        <v>1</v>
      </c>
      <c r="E76" s="28">
        <v>8</v>
      </c>
      <c r="F76" s="29">
        <v>8</v>
      </c>
      <c r="G76" s="29"/>
      <c r="H76" s="29"/>
      <c r="I76" s="28">
        <v>0</v>
      </c>
      <c r="J76" s="29">
        <v>8</v>
      </c>
      <c r="K76" s="28">
        <v>0</v>
      </c>
      <c r="L76" s="29">
        <v>8</v>
      </c>
      <c r="M76" s="29"/>
      <c r="N76" s="29"/>
      <c r="O76" s="28">
        <v>0</v>
      </c>
    </row>
    <row r="77" spans="1:15" ht="12" customHeight="1" x14ac:dyDescent="0.25">
      <c r="A77" s="32">
        <v>10</v>
      </c>
      <c r="B77" s="32">
        <v>0</v>
      </c>
      <c r="C77" s="32">
        <v>11</v>
      </c>
      <c r="D77" s="35">
        <v>1</v>
      </c>
      <c r="E77" s="28" t="s">
        <v>688</v>
      </c>
      <c r="F77" s="29">
        <v>10</v>
      </c>
      <c r="G77" s="30">
        <v>8</v>
      </c>
      <c r="H77" s="29"/>
      <c r="I77" s="28">
        <v>0</v>
      </c>
      <c r="J77" s="29">
        <v>8</v>
      </c>
      <c r="K77" s="28">
        <v>1</v>
      </c>
      <c r="L77" s="29">
        <v>2</v>
      </c>
      <c r="M77" s="29"/>
      <c r="N77" s="29"/>
      <c r="O77" s="28">
        <v>0</v>
      </c>
    </row>
    <row r="78" spans="1:15" ht="12" customHeight="1" x14ac:dyDescent="0.25">
      <c r="A78" s="33">
        <v>10</v>
      </c>
      <c r="B78" s="33">
        <v>9</v>
      </c>
      <c r="C78" s="33">
        <v>0</v>
      </c>
      <c r="D78" s="34">
        <v>1</v>
      </c>
      <c r="E78" s="28">
        <v>13</v>
      </c>
      <c r="F78" s="29">
        <v>13</v>
      </c>
      <c r="G78" s="29"/>
      <c r="H78" s="29"/>
      <c r="I78" s="28">
        <v>0</v>
      </c>
      <c r="J78" s="29">
        <v>7</v>
      </c>
      <c r="K78" s="28">
        <v>0</v>
      </c>
      <c r="L78" s="29">
        <v>7</v>
      </c>
      <c r="M78" s="29"/>
      <c r="N78" s="29"/>
      <c r="O78" s="28">
        <v>0</v>
      </c>
    </row>
    <row r="79" spans="1:15" ht="12" customHeight="1" x14ac:dyDescent="0.25">
      <c r="A79" s="33">
        <v>10</v>
      </c>
      <c r="B79" s="33">
        <v>0</v>
      </c>
      <c r="C79" s="33">
        <v>11</v>
      </c>
      <c r="D79" s="34">
        <v>1</v>
      </c>
      <c r="E79" s="28" t="s">
        <v>747</v>
      </c>
      <c r="F79" s="29">
        <v>1</v>
      </c>
      <c r="G79" s="30">
        <v>8</v>
      </c>
      <c r="H79" s="29"/>
      <c r="I79" s="28">
        <v>0</v>
      </c>
      <c r="J79" s="29">
        <v>1</v>
      </c>
      <c r="K79" s="28">
        <v>0</v>
      </c>
      <c r="L79" s="29">
        <v>10</v>
      </c>
      <c r="M79" s="29"/>
      <c r="N79" s="29"/>
      <c r="O79" s="28">
        <v>0</v>
      </c>
    </row>
    <row r="80" spans="1:15" ht="12" customHeight="1" x14ac:dyDescent="0.25">
      <c r="A80" s="32">
        <v>10</v>
      </c>
      <c r="B80" s="32">
        <v>9</v>
      </c>
      <c r="C80" s="32">
        <v>0</v>
      </c>
      <c r="D80" s="35">
        <v>1</v>
      </c>
      <c r="E80" s="28">
        <v>13</v>
      </c>
      <c r="F80" s="29">
        <v>13</v>
      </c>
      <c r="G80" s="29"/>
      <c r="H80" s="29"/>
      <c r="I80" s="28">
        <v>0</v>
      </c>
      <c r="J80" s="29">
        <v>11</v>
      </c>
      <c r="K80" s="28">
        <v>0</v>
      </c>
      <c r="L80" s="29">
        <v>11</v>
      </c>
      <c r="M80" s="29"/>
      <c r="N80" s="29"/>
      <c r="O80" s="28">
        <v>0</v>
      </c>
    </row>
    <row r="81" spans="1:15" ht="12" customHeight="1" x14ac:dyDescent="0.25">
      <c r="A81" s="33">
        <v>11</v>
      </c>
      <c r="B81" s="33">
        <v>0</v>
      </c>
      <c r="C81" s="33">
        <v>11</v>
      </c>
      <c r="D81" s="34">
        <v>1</v>
      </c>
      <c r="E81" s="29"/>
      <c r="F81" s="29"/>
      <c r="G81" s="29"/>
      <c r="H81" s="29"/>
      <c r="I81" s="28">
        <v>0</v>
      </c>
      <c r="J81" s="29">
        <v>11</v>
      </c>
      <c r="K81" s="28">
        <v>0</v>
      </c>
      <c r="L81" s="29">
        <v>11</v>
      </c>
      <c r="M81" s="29"/>
      <c r="N81" s="29"/>
      <c r="O81" s="28">
        <v>0</v>
      </c>
    </row>
    <row r="82" spans="1:15" ht="12" customHeight="1" x14ac:dyDescent="0.25">
      <c r="A82" s="33">
        <v>11</v>
      </c>
      <c r="B82" s="33">
        <v>4</v>
      </c>
      <c r="C82" s="33">
        <v>0</v>
      </c>
      <c r="D82" s="34">
        <v>1</v>
      </c>
      <c r="E82" s="29"/>
      <c r="F82" s="29"/>
      <c r="G82" s="29"/>
      <c r="H82" s="29"/>
      <c r="I82" s="28">
        <v>0</v>
      </c>
      <c r="J82" s="29">
        <v>3</v>
      </c>
      <c r="K82" s="28">
        <v>0</v>
      </c>
      <c r="L82" s="29">
        <v>11</v>
      </c>
      <c r="M82" s="29"/>
      <c r="N82" s="29"/>
      <c r="O82" s="28">
        <v>0</v>
      </c>
    </row>
    <row r="83" spans="1:15" ht="12" customHeight="1" x14ac:dyDescent="0.25">
      <c r="A83" s="32">
        <v>11</v>
      </c>
      <c r="B83" s="32">
        <v>4</v>
      </c>
      <c r="C83" s="32">
        <v>0</v>
      </c>
      <c r="D83" s="35">
        <v>1</v>
      </c>
      <c r="E83" s="28">
        <v>0</v>
      </c>
      <c r="F83" s="29">
        <v>0</v>
      </c>
      <c r="G83" s="29"/>
      <c r="H83" s="29"/>
      <c r="I83" s="28">
        <v>0</v>
      </c>
      <c r="J83" s="29">
        <v>17</v>
      </c>
      <c r="K83" s="28">
        <v>0</v>
      </c>
      <c r="L83" s="29">
        <v>10</v>
      </c>
      <c r="M83" s="29"/>
      <c r="N83" s="29"/>
      <c r="O83" s="28">
        <v>0</v>
      </c>
    </row>
    <row r="84" spans="1:15" ht="12" customHeight="1" x14ac:dyDescent="0.25">
      <c r="A84" s="32">
        <v>11</v>
      </c>
      <c r="B84" s="32">
        <v>0</v>
      </c>
      <c r="C84" s="32">
        <v>12</v>
      </c>
      <c r="D84" s="35">
        <v>1</v>
      </c>
      <c r="E84" s="29"/>
      <c r="F84" s="29"/>
      <c r="G84" s="29"/>
      <c r="H84" s="29"/>
      <c r="I84" s="28">
        <v>0</v>
      </c>
      <c r="J84" s="29">
        <v>10</v>
      </c>
      <c r="K84" s="28">
        <v>0</v>
      </c>
      <c r="L84" s="29">
        <v>11</v>
      </c>
      <c r="M84" s="29"/>
      <c r="N84" s="29"/>
      <c r="O84" s="28">
        <v>0</v>
      </c>
    </row>
    <row r="85" spans="1:15" ht="12" customHeight="1" x14ac:dyDescent="0.25">
      <c r="A85" s="33">
        <v>11</v>
      </c>
      <c r="B85" s="33">
        <v>0</v>
      </c>
      <c r="C85" s="33">
        <v>19</v>
      </c>
      <c r="D85" s="34">
        <v>1</v>
      </c>
      <c r="E85" s="29"/>
      <c r="F85" s="29"/>
      <c r="G85" s="29"/>
      <c r="H85" s="29"/>
      <c r="I85" s="28">
        <v>0</v>
      </c>
      <c r="J85" s="29">
        <v>7</v>
      </c>
      <c r="K85" s="28">
        <v>0</v>
      </c>
      <c r="L85" s="29">
        <v>11</v>
      </c>
      <c r="M85" s="29"/>
      <c r="N85" s="29"/>
      <c r="O85" s="28">
        <v>0</v>
      </c>
    </row>
    <row r="86" spans="1:15" ht="12" customHeight="1" x14ac:dyDescent="0.25">
      <c r="A86" s="33">
        <v>11</v>
      </c>
      <c r="B86" s="33">
        <v>4</v>
      </c>
      <c r="C86" s="33">
        <v>0</v>
      </c>
      <c r="D86" s="34">
        <v>1</v>
      </c>
      <c r="E86" s="28" t="s">
        <v>730</v>
      </c>
      <c r="F86" s="29">
        <v>9</v>
      </c>
      <c r="G86" s="30">
        <v>8</v>
      </c>
      <c r="H86" s="29"/>
      <c r="I86" s="28">
        <v>0</v>
      </c>
      <c r="J86" s="29">
        <v>8</v>
      </c>
      <c r="K86" s="28">
        <v>0</v>
      </c>
      <c r="L86" s="29">
        <v>12</v>
      </c>
      <c r="M86" s="29"/>
      <c r="N86" s="29"/>
      <c r="O86" s="28">
        <v>1</v>
      </c>
    </row>
    <row r="87" spans="1:15" ht="12" customHeight="1" x14ac:dyDescent="0.25">
      <c r="A87" s="32">
        <v>11</v>
      </c>
      <c r="B87" s="32">
        <v>4</v>
      </c>
      <c r="C87" s="32">
        <v>0</v>
      </c>
      <c r="D87" s="35">
        <v>1</v>
      </c>
      <c r="E87" s="29"/>
      <c r="F87" s="29"/>
      <c r="G87" s="29"/>
      <c r="H87" s="29"/>
      <c r="I87" s="28">
        <v>0</v>
      </c>
      <c r="J87" s="29">
        <v>13</v>
      </c>
      <c r="K87" s="28">
        <v>0</v>
      </c>
      <c r="L87" s="29">
        <v>13</v>
      </c>
      <c r="M87" s="29"/>
      <c r="N87" s="29"/>
      <c r="O87" s="28">
        <v>0</v>
      </c>
    </row>
    <row r="88" spans="1:15" ht="12" customHeight="1" x14ac:dyDescent="0.25">
      <c r="A88" s="32">
        <v>11</v>
      </c>
      <c r="B88" s="32">
        <v>9</v>
      </c>
      <c r="C88" s="32">
        <v>0</v>
      </c>
      <c r="D88" s="35">
        <v>1</v>
      </c>
      <c r="E88" s="29"/>
      <c r="F88" s="29"/>
      <c r="G88" s="29"/>
      <c r="H88" s="29"/>
      <c r="I88" s="28">
        <v>0</v>
      </c>
      <c r="J88" s="29">
        <v>8</v>
      </c>
      <c r="K88" s="28">
        <v>0</v>
      </c>
      <c r="L88" s="29">
        <v>8</v>
      </c>
      <c r="M88" s="29"/>
      <c r="N88" s="29"/>
      <c r="O88" s="28">
        <v>0</v>
      </c>
    </row>
    <row r="89" spans="1:15" ht="12" customHeight="1" x14ac:dyDescent="0.25">
      <c r="A89" s="32">
        <v>12</v>
      </c>
      <c r="B89" s="32">
        <v>0</v>
      </c>
      <c r="C89" s="32">
        <v>29</v>
      </c>
      <c r="D89" s="35">
        <v>1</v>
      </c>
      <c r="E89" s="28">
        <v>9</v>
      </c>
      <c r="F89" s="29">
        <v>9</v>
      </c>
      <c r="G89" s="29"/>
      <c r="H89" s="29"/>
      <c r="I89" s="28">
        <v>0</v>
      </c>
      <c r="J89" s="29">
        <v>9</v>
      </c>
      <c r="K89" s="28">
        <v>0</v>
      </c>
      <c r="L89" s="29">
        <v>12</v>
      </c>
      <c r="M89" s="29"/>
      <c r="N89" s="29"/>
      <c r="O89" s="28">
        <v>0</v>
      </c>
    </row>
    <row r="90" spans="1:15" ht="12" customHeight="1" x14ac:dyDescent="0.25">
      <c r="A90" s="32">
        <v>12</v>
      </c>
      <c r="B90" s="32">
        <v>0</v>
      </c>
      <c r="C90" s="32">
        <v>28</v>
      </c>
      <c r="D90" s="35">
        <v>1</v>
      </c>
      <c r="E90" s="28" t="s">
        <v>612</v>
      </c>
      <c r="F90" s="29">
        <v>12</v>
      </c>
      <c r="G90" s="30">
        <v>8</v>
      </c>
      <c r="H90" s="29"/>
      <c r="I90" s="28">
        <v>0</v>
      </c>
      <c r="J90" s="29">
        <v>8</v>
      </c>
      <c r="K90" s="28">
        <v>0</v>
      </c>
      <c r="L90" s="29">
        <v>7</v>
      </c>
      <c r="M90" s="29"/>
      <c r="N90" s="29"/>
      <c r="O90" s="28">
        <v>0</v>
      </c>
    </row>
    <row r="91" spans="1:15" ht="12" customHeight="1" x14ac:dyDescent="0.25">
      <c r="A91" s="33">
        <v>12</v>
      </c>
      <c r="B91" s="33">
        <v>0</v>
      </c>
      <c r="C91" s="33">
        <v>41</v>
      </c>
      <c r="D91" s="34">
        <v>1</v>
      </c>
      <c r="E91" s="28">
        <v>12</v>
      </c>
      <c r="F91" s="29">
        <v>12</v>
      </c>
      <c r="G91" s="29"/>
      <c r="H91" s="29"/>
      <c r="I91" s="28">
        <v>1</v>
      </c>
      <c r="J91" s="29">
        <v>12</v>
      </c>
      <c r="K91" s="28">
        <v>1</v>
      </c>
      <c r="L91" s="29">
        <v>12</v>
      </c>
      <c r="M91" s="29"/>
      <c r="N91" s="29"/>
      <c r="O91" s="28">
        <v>1</v>
      </c>
    </row>
    <row r="92" spans="1:15" ht="12" customHeight="1" x14ac:dyDescent="0.25">
      <c r="A92" s="33">
        <v>12</v>
      </c>
      <c r="B92" s="33">
        <v>9</v>
      </c>
      <c r="C92" s="33">
        <v>0</v>
      </c>
      <c r="D92" s="34">
        <v>1</v>
      </c>
      <c r="E92" s="29"/>
      <c r="F92" s="29"/>
      <c r="G92" s="29"/>
      <c r="H92" s="29"/>
      <c r="I92" s="28">
        <v>0</v>
      </c>
      <c r="J92" s="29">
        <v>17</v>
      </c>
      <c r="K92" s="28">
        <v>0</v>
      </c>
      <c r="L92" s="29">
        <v>15</v>
      </c>
      <c r="M92" s="29"/>
      <c r="N92" s="29"/>
      <c r="O92" s="28">
        <v>0</v>
      </c>
    </row>
    <row r="93" spans="1:15" ht="12" customHeight="1" x14ac:dyDescent="0.25">
      <c r="A93" s="33">
        <v>13</v>
      </c>
      <c r="B93" s="33">
        <v>0</v>
      </c>
      <c r="C93" s="33">
        <v>11</v>
      </c>
      <c r="D93" s="34">
        <v>1</v>
      </c>
      <c r="E93" s="28">
        <v>13</v>
      </c>
      <c r="F93" s="29">
        <v>13</v>
      </c>
      <c r="G93" s="29"/>
      <c r="H93" s="29"/>
      <c r="I93" s="28">
        <v>0</v>
      </c>
      <c r="J93" s="29">
        <v>13</v>
      </c>
      <c r="K93" s="28">
        <v>0</v>
      </c>
      <c r="L93" s="29">
        <v>13</v>
      </c>
      <c r="M93" s="29"/>
      <c r="N93" s="29"/>
      <c r="O93" s="28">
        <v>0</v>
      </c>
    </row>
    <row r="94" spans="1:15" ht="12" customHeight="1" x14ac:dyDescent="0.25">
      <c r="A94" s="33">
        <v>13</v>
      </c>
      <c r="B94" s="33">
        <v>9</v>
      </c>
      <c r="C94" s="33">
        <v>0</v>
      </c>
      <c r="D94" s="34">
        <v>1</v>
      </c>
      <c r="E94" s="29"/>
      <c r="F94" s="29"/>
      <c r="G94" s="29"/>
      <c r="H94" s="29"/>
      <c r="I94" s="28">
        <v>0</v>
      </c>
      <c r="J94" s="29">
        <v>17</v>
      </c>
      <c r="K94" s="28">
        <v>0</v>
      </c>
      <c r="L94" s="29">
        <v>9</v>
      </c>
      <c r="M94" s="29"/>
      <c r="N94" s="29"/>
      <c r="O94" s="28">
        <v>0</v>
      </c>
    </row>
    <row r="95" spans="1:15" ht="12" customHeight="1" x14ac:dyDescent="0.25">
      <c r="A95" s="32">
        <v>13</v>
      </c>
      <c r="B95" s="32">
        <v>0</v>
      </c>
      <c r="C95" s="32">
        <v>11</v>
      </c>
      <c r="D95" s="35">
        <v>1</v>
      </c>
      <c r="E95" s="28">
        <v>13</v>
      </c>
      <c r="F95" s="29">
        <v>13</v>
      </c>
      <c r="G95" s="29"/>
      <c r="H95" s="29"/>
      <c r="I95" s="28">
        <v>0</v>
      </c>
      <c r="J95" s="29">
        <v>13</v>
      </c>
      <c r="K95" s="28">
        <v>0</v>
      </c>
      <c r="L95" s="29">
        <v>13</v>
      </c>
      <c r="M95" s="29"/>
      <c r="N95" s="29"/>
      <c r="O95" s="28">
        <v>0</v>
      </c>
    </row>
    <row r="96" spans="1:15" ht="12" customHeight="1" x14ac:dyDescent="0.25">
      <c r="A96" s="32">
        <v>13</v>
      </c>
      <c r="B96" s="32">
        <v>9</v>
      </c>
      <c r="C96" s="32">
        <v>0</v>
      </c>
      <c r="D96" s="35">
        <v>1</v>
      </c>
      <c r="E96" s="28">
        <v>8</v>
      </c>
      <c r="F96" s="29">
        <v>8</v>
      </c>
      <c r="G96" s="29"/>
      <c r="H96" s="29"/>
      <c r="I96" s="28">
        <v>0</v>
      </c>
      <c r="J96" s="29">
        <v>1</v>
      </c>
      <c r="K96" s="28">
        <v>0</v>
      </c>
      <c r="L96" s="29">
        <v>1</v>
      </c>
      <c r="M96" s="29"/>
      <c r="N96" s="29"/>
      <c r="O96" s="28">
        <v>0</v>
      </c>
    </row>
    <row r="97" spans="1:15" ht="12" customHeight="1" x14ac:dyDescent="0.25">
      <c r="A97" s="33">
        <v>13</v>
      </c>
      <c r="B97" s="33">
        <v>9</v>
      </c>
      <c r="C97" s="33">
        <v>0</v>
      </c>
      <c r="D97" s="34">
        <v>1</v>
      </c>
      <c r="E97" s="29"/>
      <c r="F97" s="29"/>
      <c r="G97" s="29"/>
      <c r="H97" s="29"/>
      <c r="I97" s="28">
        <v>0</v>
      </c>
      <c r="J97" s="29">
        <v>17</v>
      </c>
      <c r="K97" s="28">
        <v>0</v>
      </c>
      <c r="L97" s="29">
        <v>13</v>
      </c>
      <c r="M97" s="29"/>
      <c r="N97" s="29"/>
      <c r="O97" s="28">
        <v>0</v>
      </c>
    </row>
    <row r="98" spans="1:15" ht="12" customHeight="1" x14ac:dyDescent="0.25">
      <c r="A98" s="32">
        <v>13</v>
      </c>
      <c r="B98" s="32">
        <v>0</v>
      </c>
      <c r="C98" s="32">
        <v>12</v>
      </c>
      <c r="D98" s="35">
        <v>1</v>
      </c>
      <c r="E98" s="28">
        <v>13</v>
      </c>
      <c r="F98" s="29">
        <v>13</v>
      </c>
      <c r="G98" s="29"/>
      <c r="H98" s="29"/>
      <c r="I98" s="28">
        <v>0</v>
      </c>
      <c r="J98" s="29">
        <v>13</v>
      </c>
      <c r="K98" s="28">
        <v>0</v>
      </c>
      <c r="L98" s="29">
        <v>13</v>
      </c>
      <c r="M98" s="29"/>
      <c r="N98" s="29"/>
      <c r="O98" s="28">
        <v>0</v>
      </c>
    </row>
    <row r="99" spans="1:15" ht="12" customHeight="1" x14ac:dyDescent="0.25">
      <c r="A99" s="32">
        <v>13</v>
      </c>
      <c r="B99" s="32">
        <v>9</v>
      </c>
      <c r="C99" s="32">
        <v>0</v>
      </c>
      <c r="D99" s="35">
        <v>1</v>
      </c>
      <c r="E99" s="28">
        <v>16</v>
      </c>
      <c r="F99" s="29">
        <v>16</v>
      </c>
      <c r="G99" s="29"/>
      <c r="H99" s="29"/>
      <c r="I99" s="28">
        <v>0</v>
      </c>
      <c r="J99" s="29">
        <v>16</v>
      </c>
      <c r="K99" s="28">
        <v>0</v>
      </c>
      <c r="L99" s="29">
        <v>13</v>
      </c>
      <c r="M99" s="29"/>
      <c r="N99" s="29"/>
      <c r="O99" s="28">
        <v>0</v>
      </c>
    </row>
    <row r="100" spans="1:15" ht="12" customHeight="1" x14ac:dyDescent="0.25">
      <c r="A100" s="33">
        <v>13</v>
      </c>
      <c r="B100" s="33">
        <v>9</v>
      </c>
      <c r="C100" s="33">
        <v>0</v>
      </c>
      <c r="D100" s="34">
        <v>1</v>
      </c>
      <c r="E100" s="29"/>
      <c r="F100" s="29"/>
      <c r="G100" s="29"/>
      <c r="H100" s="29"/>
      <c r="I100" s="28">
        <v>0</v>
      </c>
      <c r="J100" s="29">
        <v>9</v>
      </c>
      <c r="K100" s="28">
        <v>0</v>
      </c>
      <c r="L100" s="29">
        <v>9</v>
      </c>
      <c r="M100" s="29"/>
      <c r="N100" s="29"/>
      <c r="O100" s="28">
        <v>0</v>
      </c>
    </row>
    <row r="101" spans="1:15" ht="12" customHeight="1" x14ac:dyDescent="0.25">
      <c r="A101" s="33">
        <v>14</v>
      </c>
      <c r="B101" s="33">
        <v>0</v>
      </c>
      <c r="C101" s="33">
        <v>12</v>
      </c>
      <c r="D101" s="34">
        <v>1</v>
      </c>
      <c r="E101" s="28">
        <v>14</v>
      </c>
      <c r="F101" s="29">
        <v>14</v>
      </c>
      <c r="G101" s="29"/>
      <c r="H101" s="29"/>
      <c r="I101" s="28">
        <v>0</v>
      </c>
      <c r="J101" s="29">
        <v>14</v>
      </c>
      <c r="K101" s="28">
        <v>0</v>
      </c>
      <c r="L101" s="29">
        <v>14</v>
      </c>
      <c r="M101" s="29"/>
      <c r="N101" s="29"/>
      <c r="O101" s="28">
        <v>0</v>
      </c>
    </row>
    <row r="102" spans="1:15" ht="12" customHeight="1" x14ac:dyDescent="0.25">
      <c r="A102" s="32">
        <v>14</v>
      </c>
      <c r="B102" s="32">
        <v>0</v>
      </c>
      <c r="C102" s="32">
        <v>11</v>
      </c>
      <c r="D102" s="35">
        <v>1</v>
      </c>
      <c r="E102" s="28">
        <v>14</v>
      </c>
      <c r="F102" s="29">
        <v>14</v>
      </c>
      <c r="G102" s="29"/>
      <c r="H102" s="29"/>
      <c r="I102" s="28">
        <v>0</v>
      </c>
      <c r="J102" s="29">
        <v>14</v>
      </c>
      <c r="K102" s="28">
        <v>0</v>
      </c>
      <c r="L102" s="29">
        <v>14</v>
      </c>
      <c r="M102" s="29"/>
      <c r="N102" s="29"/>
      <c r="O102" s="28">
        <v>0</v>
      </c>
    </row>
    <row r="103" spans="1:15" ht="12" customHeight="1" x14ac:dyDescent="0.25">
      <c r="A103" s="33">
        <v>14</v>
      </c>
      <c r="B103" s="33">
        <v>9</v>
      </c>
      <c r="C103" s="33">
        <v>0</v>
      </c>
      <c r="D103" s="34">
        <v>1</v>
      </c>
      <c r="E103" s="28" t="s">
        <v>640</v>
      </c>
      <c r="F103" s="29">
        <v>2</v>
      </c>
      <c r="G103" s="30">
        <v>3</v>
      </c>
      <c r="H103" s="29"/>
      <c r="I103" s="28">
        <v>0</v>
      </c>
      <c r="J103" s="29">
        <v>2</v>
      </c>
      <c r="K103" s="28">
        <v>0</v>
      </c>
      <c r="L103" s="29">
        <v>2</v>
      </c>
      <c r="M103" s="29"/>
      <c r="N103" s="29"/>
      <c r="O103" s="28">
        <v>0</v>
      </c>
    </row>
    <row r="104" spans="1:15" ht="12" customHeight="1" x14ac:dyDescent="0.25">
      <c r="A104" s="33">
        <v>14</v>
      </c>
      <c r="B104" s="33">
        <v>0</v>
      </c>
      <c r="C104" s="33">
        <v>11</v>
      </c>
      <c r="D104" s="34">
        <v>1</v>
      </c>
      <c r="E104" s="29"/>
      <c r="F104" s="29"/>
      <c r="G104" s="29"/>
      <c r="H104" s="29"/>
      <c r="I104" s="28">
        <v>0</v>
      </c>
      <c r="J104" s="29">
        <v>14</v>
      </c>
      <c r="K104" s="28">
        <v>0</v>
      </c>
      <c r="L104" s="29">
        <v>14</v>
      </c>
      <c r="M104" s="29"/>
      <c r="N104" s="29"/>
      <c r="O104" s="28">
        <v>0</v>
      </c>
    </row>
    <row r="105" spans="1:15" ht="12" customHeight="1" x14ac:dyDescent="0.25">
      <c r="A105" s="32">
        <v>14</v>
      </c>
      <c r="B105" s="32">
        <v>0</v>
      </c>
      <c r="C105" s="32">
        <v>11</v>
      </c>
      <c r="D105" s="35">
        <v>1</v>
      </c>
      <c r="E105" s="28">
        <v>14</v>
      </c>
      <c r="F105" s="29">
        <v>14</v>
      </c>
      <c r="G105" s="29"/>
      <c r="H105" s="29"/>
      <c r="I105" s="28">
        <v>0</v>
      </c>
      <c r="J105" s="29">
        <v>14</v>
      </c>
      <c r="K105" s="28">
        <v>0</v>
      </c>
      <c r="L105" s="29">
        <v>14</v>
      </c>
      <c r="M105" s="29"/>
      <c r="N105" s="29"/>
      <c r="O105" s="28">
        <v>0</v>
      </c>
    </row>
    <row r="106" spans="1:15" ht="12" customHeight="1" x14ac:dyDescent="0.25">
      <c r="A106" s="33">
        <v>14</v>
      </c>
      <c r="B106" s="33">
        <v>0</v>
      </c>
      <c r="C106" s="33">
        <v>14</v>
      </c>
      <c r="D106" s="34">
        <v>1</v>
      </c>
      <c r="E106" s="28" t="s">
        <v>800</v>
      </c>
      <c r="F106" s="29">
        <v>14</v>
      </c>
      <c r="G106" s="30">
        <v>2</v>
      </c>
      <c r="H106" s="29"/>
      <c r="I106" s="28">
        <v>0</v>
      </c>
      <c r="J106" s="29">
        <v>14</v>
      </c>
      <c r="K106" s="28">
        <v>0</v>
      </c>
      <c r="L106" s="29">
        <v>14</v>
      </c>
      <c r="M106" s="29"/>
      <c r="N106" s="29"/>
      <c r="O106" s="28">
        <v>0</v>
      </c>
    </row>
    <row r="107" spans="1:15" ht="12" customHeight="1" x14ac:dyDescent="0.25">
      <c r="A107" s="32">
        <v>14</v>
      </c>
      <c r="B107" s="32">
        <v>9</v>
      </c>
      <c r="C107" s="32">
        <v>0</v>
      </c>
      <c r="D107" s="35">
        <v>1</v>
      </c>
      <c r="E107" s="28">
        <v>8</v>
      </c>
      <c r="F107" s="29">
        <v>8</v>
      </c>
      <c r="G107" s="29"/>
      <c r="H107" s="29"/>
      <c r="I107" s="28">
        <v>0</v>
      </c>
      <c r="J107" s="29">
        <v>8</v>
      </c>
      <c r="K107" s="28">
        <v>0</v>
      </c>
      <c r="L107" s="29">
        <v>9</v>
      </c>
      <c r="M107" s="29"/>
      <c r="N107" s="29"/>
      <c r="O107" s="28">
        <v>1</v>
      </c>
    </row>
    <row r="108" spans="1:15" ht="12" customHeight="1" x14ac:dyDescent="0.25">
      <c r="A108" s="33">
        <v>14</v>
      </c>
      <c r="B108" s="33">
        <v>9</v>
      </c>
      <c r="C108" s="33">
        <v>0</v>
      </c>
      <c r="D108" s="34">
        <v>1</v>
      </c>
      <c r="E108" s="28">
        <v>15</v>
      </c>
      <c r="F108" s="29">
        <v>15</v>
      </c>
      <c r="G108" s="29"/>
      <c r="H108" s="29"/>
      <c r="I108" s="28">
        <v>0</v>
      </c>
      <c r="J108" s="29">
        <v>2</v>
      </c>
      <c r="K108" s="28">
        <v>0</v>
      </c>
      <c r="L108" s="29">
        <v>15</v>
      </c>
      <c r="M108" s="29"/>
      <c r="N108" s="29"/>
      <c r="O108" s="28">
        <v>0</v>
      </c>
    </row>
    <row r="109" spans="1:15" ht="12" customHeight="1" x14ac:dyDescent="0.25">
      <c r="A109" s="32">
        <v>14</v>
      </c>
      <c r="B109" s="32">
        <v>9</v>
      </c>
      <c r="C109" s="32">
        <v>0</v>
      </c>
      <c r="D109" s="35">
        <v>1</v>
      </c>
      <c r="E109" s="29"/>
      <c r="F109" s="29"/>
      <c r="G109" s="29"/>
      <c r="H109" s="29"/>
      <c r="I109" s="28">
        <v>0</v>
      </c>
      <c r="J109" s="29">
        <v>11</v>
      </c>
      <c r="K109" s="28">
        <v>0</v>
      </c>
      <c r="L109" s="29">
        <v>15</v>
      </c>
      <c r="M109" s="29"/>
      <c r="N109" s="29"/>
      <c r="O109" s="28">
        <v>0</v>
      </c>
    </row>
    <row r="110" spans="1:15" ht="12" customHeight="1" x14ac:dyDescent="0.25">
      <c r="A110" s="33">
        <v>14</v>
      </c>
      <c r="B110" s="33">
        <v>8</v>
      </c>
      <c r="C110" s="33">
        <v>0</v>
      </c>
      <c r="D110" s="34">
        <v>1</v>
      </c>
      <c r="E110" s="28">
        <v>0</v>
      </c>
      <c r="F110" s="29">
        <v>0</v>
      </c>
      <c r="G110" s="29"/>
      <c r="H110" s="29"/>
      <c r="I110" s="28">
        <v>0</v>
      </c>
      <c r="J110" s="29">
        <v>16</v>
      </c>
      <c r="K110" s="28">
        <v>0</v>
      </c>
      <c r="L110" s="29">
        <v>15</v>
      </c>
      <c r="M110" s="29"/>
      <c r="N110" s="29"/>
      <c r="O110" s="28">
        <v>0</v>
      </c>
    </row>
    <row r="111" spans="1:15" ht="12" customHeight="1" x14ac:dyDescent="0.25">
      <c r="A111" s="32">
        <v>15</v>
      </c>
      <c r="B111" s="32">
        <v>9</v>
      </c>
      <c r="C111" s="32">
        <v>0</v>
      </c>
      <c r="D111" s="35">
        <v>1</v>
      </c>
      <c r="E111" s="28">
        <v>10</v>
      </c>
      <c r="F111" s="29">
        <v>10</v>
      </c>
      <c r="G111" s="29"/>
      <c r="H111" s="29"/>
      <c r="I111" s="28">
        <v>0</v>
      </c>
      <c r="J111" s="29">
        <v>16</v>
      </c>
      <c r="K111" s="28">
        <v>0</v>
      </c>
      <c r="L111" s="29">
        <v>15</v>
      </c>
      <c r="M111" s="29"/>
      <c r="N111" s="29"/>
      <c r="O111" s="28">
        <v>0</v>
      </c>
    </row>
    <row r="112" spans="1:15" ht="12" customHeight="1" x14ac:dyDescent="0.25">
      <c r="A112" s="32">
        <v>15</v>
      </c>
      <c r="B112" s="32">
        <v>9</v>
      </c>
      <c r="C112" s="32">
        <v>0</v>
      </c>
      <c r="D112" s="35">
        <v>1</v>
      </c>
      <c r="E112" s="29"/>
      <c r="F112" s="29"/>
      <c r="G112" s="29"/>
      <c r="H112" s="29"/>
      <c r="I112" s="28">
        <v>0</v>
      </c>
      <c r="J112" s="29">
        <v>17</v>
      </c>
      <c r="K112" s="28">
        <v>0</v>
      </c>
      <c r="L112" s="29">
        <v>12</v>
      </c>
      <c r="M112" s="29"/>
      <c r="N112" s="29"/>
      <c r="O112" s="28">
        <v>0</v>
      </c>
    </row>
    <row r="113" spans="1:15" ht="12" customHeight="1" x14ac:dyDescent="0.25">
      <c r="A113" s="33">
        <v>15</v>
      </c>
      <c r="B113" s="33">
        <v>9</v>
      </c>
      <c r="C113" s="33">
        <v>0</v>
      </c>
      <c r="D113" s="34">
        <v>1</v>
      </c>
      <c r="E113" s="29"/>
      <c r="F113" s="29"/>
      <c r="G113" s="29"/>
      <c r="H113" s="29"/>
      <c r="I113" s="28">
        <v>0</v>
      </c>
      <c r="J113" s="29">
        <v>16</v>
      </c>
      <c r="K113" s="28">
        <v>0</v>
      </c>
      <c r="L113" s="29">
        <v>6</v>
      </c>
      <c r="M113" s="29"/>
      <c r="N113" s="29"/>
      <c r="O113" s="28">
        <v>0</v>
      </c>
    </row>
    <row r="114" spans="1:15" ht="12" customHeight="1" x14ac:dyDescent="0.25">
      <c r="A114" s="32">
        <v>15</v>
      </c>
      <c r="B114" s="32">
        <v>9</v>
      </c>
      <c r="C114" s="32">
        <v>0</v>
      </c>
      <c r="D114" s="35">
        <v>1</v>
      </c>
      <c r="E114" s="28">
        <v>0</v>
      </c>
      <c r="F114" s="29">
        <v>0</v>
      </c>
      <c r="G114" s="29"/>
      <c r="H114" s="29"/>
      <c r="I114" s="28">
        <v>0</v>
      </c>
      <c r="J114" s="29">
        <v>8</v>
      </c>
      <c r="K114" s="28">
        <v>0</v>
      </c>
      <c r="L114" s="29">
        <v>8</v>
      </c>
      <c r="M114" s="29"/>
      <c r="N114" s="29"/>
      <c r="O114" s="28">
        <v>0</v>
      </c>
    </row>
    <row r="115" spans="1:15" ht="12" customHeight="1" x14ac:dyDescent="0.25">
      <c r="A115" s="33">
        <v>15</v>
      </c>
      <c r="B115" s="33">
        <v>9</v>
      </c>
      <c r="C115" s="33">
        <v>0</v>
      </c>
      <c r="D115" s="34">
        <v>1</v>
      </c>
      <c r="E115" s="28">
        <v>3</v>
      </c>
      <c r="F115" s="29">
        <v>3</v>
      </c>
      <c r="G115" s="29"/>
      <c r="H115" s="29"/>
      <c r="I115" s="28">
        <v>0</v>
      </c>
      <c r="J115" s="29">
        <v>17</v>
      </c>
      <c r="K115" s="28">
        <v>0</v>
      </c>
      <c r="L115" s="29">
        <v>3</v>
      </c>
      <c r="M115" s="29"/>
      <c r="N115" s="29"/>
      <c r="O115" s="28">
        <v>0</v>
      </c>
    </row>
    <row r="116" spans="1:15" ht="12" customHeight="1" x14ac:dyDescent="0.25">
      <c r="A116" s="32">
        <v>3</v>
      </c>
      <c r="B116" s="32">
        <v>9</v>
      </c>
      <c r="C116" s="32">
        <v>0</v>
      </c>
      <c r="D116" s="35" t="s">
        <v>888</v>
      </c>
      <c r="E116" s="28">
        <v>4</v>
      </c>
      <c r="F116" s="29">
        <v>4</v>
      </c>
      <c r="G116" s="29"/>
      <c r="H116" s="29"/>
      <c r="I116" s="28">
        <v>0</v>
      </c>
      <c r="J116" s="29">
        <v>4</v>
      </c>
      <c r="K116" s="28">
        <v>0</v>
      </c>
      <c r="L116" s="29">
        <v>4</v>
      </c>
      <c r="M116" s="29"/>
      <c r="N116" s="29"/>
      <c r="O116" s="28">
        <v>0</v>
      </c>
    </row>
    <row r="117" spans="1:15" ht="12" customHeight="1" x14ac:dyDescent="0.25">
      <c r="A117" s="33">
        <v>3</v>
      </c>
      <c r="B117" s="33">
        <v>0</v>
      </c>
      <c r="C117" s="33">
        <v>13</v>
      </c>
      <c r="D117" s="35" t="s">
        <v>888</v>
      </c>
      <c r="E117" s="28">
        <v>3</v>
      </c>
      <c r="F117" s="29">
        <v>3</v>
      </c>
      <c r="G117" s="29"/>
      <c r="H117" s="29"/>
      <c r="I117" s="28">
        <v>0</v>
      </c>
      <c r="J117" s="29">
        <v>16</v>
      </c>
      <c r="K117" s="28">
        <v>0</v>
      </c>
      <c r="L117" s="29">
        <v>3</v>
      </c>
      <c r="M117" s="29"/>
      <c r="N117" s="29"/>
      <c r="O117" s="28">
        <v>0</v>
      </c>
    </row>
    <row r="118" spans="1:15" ht="12" customHeight="1" x14ac:dyDescent="0.25">
      <c r="A118" s="32">
        <v>3</v>
      </c>
      <c r="B118" s="32">
        <v>0</v>
      </c>
      <c r="C118" s="32">
        <v>12</v>
      </c>
      <c r="D118" s="35" t="s">
        <v>888</v>
      </c>
      <c r="E118" s="28" t="s">
        <v>867</v>
      </c>
      <c r="F118" s="29">
        <v>10</v>
      </c>
      <c r="G118" s="30">
        <v>2</v>
      </c>
      <c r="H118" s="29"/>
      <c r="I118" s="28">
        <v>0</v>
      </c>
      <c r="J118" s="29">
        <v>3</v>
      </c>
      <c r="K118" s="28">
        <v>0</v>
      </c>
      <c r="L118" s="29">
        <v>3</v>
      </c>
      <c r="M118" s="29"/>
      <c r="N118" s="29"/>
      <c r="O118" s="28">
        <v>0</v>
      </c>
    </row>
    <row r="119" spans="1:15" ht="12" customHeight="1" x14ac:dyDescent="0.25">
      <c r="A119" s="33">
        <v>3</v>
      </c>
      <c r="B119" s="33">
        <v>9</v>
      </c>
      <c r="C119" s="33">
        <v>0</v>
      </c>
      <c r="D119" s="35" t="s">
        <v>888</v>
      </c>
      <c r="E119" s="28">
        <v>8</v>
      </c>
      <c r="F119" s="29">
        <v>8</v>
      </c>
      <c r="G119" s="29"/>
      <c r="H119" s="29"/>
      <c r="I119" s="28">
        <v>0</v>
      </c>
      <c r="J119" s="29">
        <v>8</v>
      </c>
      <c r="K119" s="28">
        <v>0</v>
      </c>
      <c r="L119" s="29">
        <v>4</v>
      </c>
      <c r="M119" s="29"/>
      <c r="N119" s="29"/>
      <c r="O119" s="28">
        <v>0</v>
      </c>
    </row>
    <row r="120" spans="1:15" ht="12" customHeight="1" x14ac:dyDescent="0.25">
      <c r="A120" s="32">
        <v>3</v>
      </c>
      <c r="B120" s="32">
        <v>9</v>
      </c>
      <c r="C120" s="32">
        <v>0</v>
      </c>
      <c r="D120" s="35" t="s">
        <v>888</v>
      </c>
      <c r="E120" s="28">
        <v>8</v>
      </c>
      <c r="F120" s="29">
        <v>8</v>
      </c>
      <c r="G120" s="29"/>
      <c r="H120" s="29"/>
      <c r="I120" s="28">
        <v>1</v>
      </c>
      <c r="J120" s="29">
        <v>16</v>
      </c>
      <c r="K120" s="28">
        <v>0</v>
      </c>
      <c r="L120" s="29">
        <v>11</v>
      </c>
      <c r="M120" s="29"/>
      <c r="N120" s="29"/>
      <c r="O120" s="28">
        <v>0</v>
      </c>
    </row>
    <row r="121" spans="1:15" ht="12" customHeight="1" x14ac:dyDescent="0.25">
      <c r="A121" s="33">
        <v>3</v>
      </c>
      <c r="B121" s="33">
        <v>9</v>
      </c>
      <c r="C121" s="33">
        <v>0</v>
      </c>
      <c r="D121" s="35" t="s">
        <v>888</v>
      </c>
      <c r="E121" s="28">
        <v>8</v>
      </c>
      <c r="F121" s="29">
        <v>8</v>
      </c>
      <c r="G121" s="29"/>
      <c r="H121" s="29"/>
      <c r="I121" s="28">
        <v>0</v>
      </c>
      <c r="J121" s="29">
        <v>8</v>
      </c>
      <c r="K121" s="28">
        <v>0</v>
      </c>
      <c r="L121" s="29">
        <v>5</v>
      </c>
      <c r="M121" s="29"/>
      <c r="N121" s="29"/>
      <c r="O121" s="28">
        <v>0</v>
      </c>
    </row>
    <row r="122" spans="1:15" ht="12" customHeight="1" x14ac:dyDescent="0.25">
      <c r="A122" s="32">
        <v>3</v>
      </c>
      <c r="B122" s="32">
        <v>9</v>
      </c>
      <c r="C122" s="32">
        <v>0</v>
      </c>
      <c r="D122" s="35" t="s">
        <v>888</v>
      </c>
      <c r="E122" s="28">
        <v>9</v>
      </c>
      <c r="F122" s="29">
        <v>9</v>
      </c>
      <c r="G122" s="29"/>
      <c r="H122" s="29"/>
      <c r="I122" s="28">
        <v>0</v>
      </c>
      <c r="J122" s="29">
        <v>2</v>
      </c>
      <c r="K122" s="28">
        <v>0</v>
      </c>
      <c r="L122" s="29">
        <v>3</v>
      </c>
      <c r="M122" s="29"/>
      <c r="N122" s="29"/>
      <c r="O122" s="28">
        <v>0</v>
      </c>
    </row>
    <row r="123" spans="1:15" ht="12" customHeight="1" x14ac:dyDescent="0.25">
      <c r="A123" s="32">
        <v>1</v>
      </c>
      <c r="B123" s="32">
        <v>0</v>
      </c>
      <c r="C123" s="32">
        <v>12</v>
      </c>
      <c r="D123" s="35" t="s">
        <v>888</v>
      </c>
      <c r="E123" s="28">
        <v>1</v>
      </c>
      <c r="F123" s="29">
        <v>1</v>
      </c>
      <c r="G123" s="29"/>
      <c r="H123" s="30">
        <v>8</v>
      </c>
      <c r="I123" s="28">
        <v>0</v>
      </c>
      <c r="J123" s="29">
        <v>1</v>
      </c>
      <c r="K123" s="28">
        <v>0</v>
      </c>
      <c r="L123" s="29">
        <v>1</v>
      </c>
      <c r="M123" s="29"/>
      <c r="N123" s="29"/>
      <c r="O123" s="28">
        <v>0</v>
      </c>
    </row>
    <row r="124" spans="1:15" ht="12" customHeight="1" x14ac:dyDescent="0.2">
      <c r="A124" s="23">
        <f>COUNTIF(A$2:A$123,1)</f>
        <v>10</v>
      </c>
      <c r="E124" s="7"/>
      <c r="F124" s="23">
        <f>COUNTIF(F$2:F$123,1)</f>
        <v>6</v>
      </c>
      <c r="J124" s="23">
        <f>COUNTIF(J$2:J$123,1)</f>
        <v>14</v>
      </c>
      <c r="L124" s="23">
        <f>COUNTIF(L$2:L$123,1)</f>
        <v>9</v>
      </c>
    </row>
    <row r="125" spans="1:15" ht="12" customHeight="1" x14ac:dyDescent="0.2">
      <c r="A125" s="23">
        <f>COUNTIF(A$2:A$123,2)</f>
        <v>9</v>
      </c>
      <c r="D125" s="7"/>
      <c r="E125" s="7"/>
      <c r="F125" s="23">
        <f>COUNTIF(F$2:F$123,2)</f>
        <v>1</v>
      </c>
      <c r="J125" s="23">
        <f>COUNTIF(J$2:J$123,2)</f>
        <v>6</v>
      </c>
      <c r="L125" s="23">
        <f>COUNTIF(L$2:L$123,2)</f>
        <v>8</v>
      </c>
    </row>
    <row r="126" spans="1:15" ht="12" customHeight="1" x14ac:dyDescent="0.2">
      <c r="A126" s="23">
        <f>COUNTIF(A$2:A$123,3)</f>
        <v>7</v>
      </c>
      <c r="D126" s="7"/>
      <c r="E126" s="7"/>
      <c r="F126" s="23">
        <f>COUNTIF(F$2:F$123,3)</f>
        <v>4</v>
      </c>
      <c r="J126" s="23">
        <f>COUNTIF(J$2:J$123,3)</f>
        <v>4</v>
      </c>
      <c r="L126" s="23">
        <f>COUNTIF(L$2:L$123,3)</f>
        <v>5</v>
      </c>
    </row>
    <row r="127" spans="1:15" ht="12" customHeight="1" x14ac:dyDescent="0.2">
      <c r="A127" s="23">
        <f>COUNTIF(A$2:A$123,4)</f>
        <v>9</v>
      </c>
      <c r="D127" s="7"/>
      <c r="E127" s="7"/>
      <c r="F127" s="23">
        <f>COUNTIF(F$2:F$123,4)</f>
        <v>7</v>
      </c>
      <c r="J127" s="23">
        <f>COUNTIF(J$2:J$123,4)</f>
        <v>4</v>
      </c>
      <c r="L127" s="23">
        <f>COUNTIF(L$2:L$123,4)</f>
        <v>13</v>
      </c>
    </row>
    <row r="128" spans="1:15" ht="12" customHeight="1" x14ac:dyDescent="0.2">
      <c r="A128" s="23">
        <f>COUNTIF(A$2:A$123,5)</f>
        <v>10</v>
      </c>
      <c r="D128" s="7"/>
      <c r="E128" s="7"/>
      <c r="F128" s="23">
        <f>COUNTIF(F$2:F$123,5)</f>
        <v>6</v>
      </c>
      <c r="J128" s="23">
        <f>COUNTIF(J$2:J$123,5)</f>
        <v>10</v>
      </c>
      <c r="L128" s="23">
        <f>COUNTIF(L$2:L$123,5)</f>
        <v>12</v>
      </c>
    </row>
    <row r="129" spans="1:12" ht="12" customHeight="1" x14ac:dyDescent="0.2">
      <c r="A129" s="23">
        <f>COUNTIF(A$2:A$123,6)</f>
        <v>10</v>
      </c>
      <c r="D129" s="7"/>
      <c r="E129" s="7"/>
      <c r="F129" s="23">
        <f>COUNTIF(F$2:F$123,6)</f>
        <v>4</v>
      </c>
      <c r="J129" s="23">
        <f>COUNTIF(J$2:J$123,6)</f>
        <v>6</v>
      </c>
      <c r="L129" s="23">
        <f>COUNTIF(L$2:L$123,6)</f>
        <v>10</v>
      </c>
    </row>
    <row r="130" spans="1:12" ht="12" customHeight="1" x14ac:dyDescent="0.2">
      <c r="A130" s="23">
        <f>COUNTIF(A$2:A$123,7)</f>
        <v>9</v>
      </c>
      <c r="D130" s="7"/>
      <c r="E130" s="7"/>
      <c r="F130" s="23">
        <f>COUNTIF(F$2:F$123,7)</f>
        <v>6</v>
      </c>
      <c r="J130" s="23">
        <f>COUNTIF(J$2:J$123,7)</f>
        <v>4</v>
      </c>
      <c r="L130" s="23">
        <f>COUNTIF(L$2:L$123,7)</f>
        <v>10</v>
      </c>
    </row>
    <row r="131" spans="1:12" ht="12" customHeight="1" x14ac:dyDescent="0.2">
      <c r="A131" s="23">
        <f>COUNTIF(A$2:A$123,8)</f>
        <v>10</v>
      </c>
      <c r="D131" s="7"/>
      <c r="E131" s="7"/>
      <c r="F131" s="23">
        <f>COUNTIF(F$2:F$123,8)</f>
        <v>21</v>
      </c>
      <c r="J131" s="23">
        <f>COUNTIF(J$2:J$123,8)</f>
        <v>20</v>
      </c>
      <c r="L131" s="23">
        <f>COUNTIF(L$2:L$123,8)</f>
        <v>8</v>
      </c>
    </row>
    <row r="132" spans="1:12" ht="12" customHeight="1" x14ac:dyDescent="0.2">
      <c r="A132" s="23">
        <f>COUNTIF(A$2:A$123,9)</f>
        <v>7</v>
      </c>
      <c r="D132" s="7"/>
      <c r="E132" s="7"/>
      <c r="F132" s="23">
        <f>COUNTIF(F$2:F$123,9)</f>
        <v>6</v>
      </c>
      <c r="J132" s="23">
        <f>COUNTIF(J$2:J$123,9)</f>
        <v>5</v>
      </c>
      <c r="L132" s="23">
        <f>COUNTIF(L$2:L$123,9)</f>
        <v>9</v>
      </c>
    </row>
    <row r="133" spans="1:12" ht="12" customHeight="1" x14ac:dyDescent="0.2">
      <c r="A133" s="23">
        <f>COUNTIF(A$2:A$123,10)</f>
        <v>6</v>
      </c>
      <c r="D133" s="7"/>
      <c r="E133" s="7"/>
      <c r="F133" s="23">
        <f>COUNTIF(F$2:F$123,10)</f>
        <v>8</v>
      </c>
      <c r="J133" s="23">
        <f>COUNTIF(J$2:J$123,10)</f>
        <v>3</v>
      </c>
      <c r="L133" s="23">
        <f>COUNTIF(L$2:L$123,10)</f>
        <v>4</v>
      </c>
    </row>
    <row r="134" spans="1:12" ht="12" customHeight="1" x14ac:dyDescent="0.2">
      <c r="A134" s="23">
        <f>COUNTIF(A$2:A$123,11)</f>
        <v>8</v>
      </c>
      <c r="D134" s="7"/>
      <c r="E134" s="7"/>
      <c r="F134" s="23">
        <f>COUNTIF(F$2:F$123,11)</f>
        <v>2</v>
      </c>
      <c r="J134" s="23">
        <f>COUNTIF(J$2:J$123,11)</f>
        <v>6</v>
      </c>
      <c r="L134" s="23">
        <f>COUNTIF(L$2:L$123,11)</f>
        <v>10</v>
      </c>
    </row>
    <row r="135" spans="1:12" ht="12" customHeight="1" x14ac:dyDescent="0.2">
      <c r="A135" s="23">
        <f>COUNTIF(A$2:A$123,12)</f>
        <v>4</v>
      </c>
      <c r="D135" s="7"/>
      <c r="E135" s="7"/>
      <c r="F135" s="23">
        <f>COUNTIF(F$2:F$123,12)</f>
        <v>2</v>
      </c>
      <c r="J135" s="23">
        <f>COUNTIF(J$2:J$123,12)</f>
        <v>1</v>
      </c>
      <c r="L135" s="23">
        <f>COUNTIF(L$2:L$123,12)</f>
        <v>4</v>
      </c>
    </row>
    <row r="136" spans="1:12" ht="12" customHeight="1" x14ac:dyDescent="0.2">
      <c r="A136" s="23">
        <f>COUNTIF(A$2:A$123,13)</f>
        <v>8</v>
      </c>
      <c r="D136" s="7"/>
      <c r="E136" s="7"/>
      <c r="F136" s="23">
        <f>COUNTIF(F$2:F$123,13)</f>
        <v>6</v>
      </c>
      <c r="J136" s="23">
        <f>COUNTIF(J$2:J$123,13)</f>
        <v>5</v>
      </c>
      <c r="L136" s="23">
        <f>COUNTIF(L$2:L$123,13)</f>
        <v>8</v>
      </c>
    </row>
    <row r="137" spans="1:12" ht="12" customHeight="1" x14ac:dyDescent="0.2">
      <c r="A137" s="23">
        <f>COUNTIF(A$2:A$123,14)</f>
        <v>10</v>
      </c>
      <c r="D137" s="7"/>
      <c r="E137" s="7"/>
      <c r="F137" s="23">
        <f>COUNTIF(F$2:F$123,14)</f>
        <v>4</v>
      </c>
      <c r="J137" s="23">
        <f>COUNTIF(J$2:J$123,14)</f>
        <v>5</v>
      </c>
      <c r="L137" s="23">
        <f>COUNTIF(L$2:L$123,14)</f>
        <v>5</v>
      </c>
    </row>
    <row r="138" spans="1:12" ht="12" customHeight="1" x14ac:dyDescent="0.2">
      <c r="A138" s="23">
        <f>COUNTIF(A$2:A$123,15)</f>
        <v>5</v>
      </c>
      <c r="D138" s="7"/>
      <c r="E138" s="7"/>
      <c r="F138" s="23">
        <f>COUNTIF(F$2:F$123,15)</f>
        <v>1</v>
      </c>
      <c r="J138" s="23">
        <f>COUNTIF(J$2:J$123,15)</f>
        <v>3</v>
      </c>
      <c r="L138" s="23">
        <f>COUNTIF(L$2:L$123,15)</f>
        <v>6</v>
      </c>
    </row>
    <row r="139" spans="1:12" ht="12" customHeight="1" x14ac:dyDescent="0.2">
      <c r="A139" s="23">
        <f>COUNTIF(A$2:A$123,16)</f>
        <v>0</v>
      </c>
      <c r="D139" s="7"/>
      <c r="E139" s="7"/>
      <c r="F139" s="23">
        <f>COUNTIF(F$2:F$123,16)</f>
        <v>5</v>
      </c>
      <c r="J139" s="23">
        <f>COUNTIF(J$2:J$123,16)</f>
        <v>10</v>
      </c>
      <c r="L139" s="23">
        <f>COUNTIF(L$2:L$123,16)</f>
        <v>1</v>
      </c>
    </row>
    <row r="140" spans="1:12" ht="12" customHeight="1" x14ac:dyDescent="0.2">
      <c r="A140" s="23">
        <f>COUNTIF(A$2:A$123,17)</f>
        <v>0</v>
      </c>
      <c r="D140" s="7"/>
      <c r="E140" s="7"/>
      <c r="F140" s="23">
        <f>COUNTIF(F$2:F$123,17)</f>
        <v>0</v>
      </c>
      <c r="J140" s="23">
        <f>COUNTIF(J$2:J$123,17)</f>
        <v>16</v>
      </c>
      <c r="L140" s="23">
        <f>COUNTIF(L$2:L$123,17)</f>
        <v>0</v>
      </c>
    </row>
    <row r="141" spans="1:12" ht="12" customHeight="1" x14ac:dyDescent="0.2"/>
    <row r="142" spans="1:12" ht="12" customHeight="1" x14ac:dyDescent="0.2"/>
    <row r="143" spans="1:12" ht="12" customHeight="1" x14ac:dyDescent="0.2"/>
    <row r="144" spans="1:12"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low</vt:lpstr>
      <vt:lpstr>medium</vt:lpstr>
      <vt:lpstr>high_pos</vt:lpstr>
      <vt:lpstr>high_neg</vt:lpstr>
      <vt:lpstr>high</vt:lpstr>
      <vt:lpstr>Sheet5</vt:lpstr>
      <vt:lpstr>Sheet6</vt:lpstr>
      <vt:lpstr>Sheet7</vt:lpstr>
      <vt:lpstr>aurora</vt:lpstr>
      <vt:lpstr>chatGPT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Morren, M.H. (MH)</cp:lastModifiedBy>
  <dcterms:modified xsi:type="dcterms:W3CDTF">2023-09-26T18:05:33Z</dcterms:modified>
</cp:coreProperties>
</file>