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ivate_respository\理财文档\投资计算器\"/>
    </mc:Choice>
  </mc:AlternateContent>
  <xr:revisionPtr revIDLastSave="0" documentId="13_ncr:1_{D09F44CD-74FF-4862-B9E0-55BE4AE6E7FA}" xr6:coauthVersionLast="45" xr6:coauthVersionMax="45" xr10:uidLastSave="{00000000-0000-0000-0000-000000000000}"/>
  <bookViews>
    <workbookView xWindow="10410" yWindow="3495" windowWidth="20910" windowHeight="11790" tabRatio="780" activeTab="4" xr2:uid="{00000000-000D-0000-FFFF-FFFF00000000}"/>
  </bookViews>
  <sheets>
    <sheet name="财报分析计算表 (嘉寓股份)" sheetId="10" r:id="rId1"/>
    <sheet name="财报分析计算表 (双汇发展)" sheetId="9" r:id="rId2"/>
    <sheet name="合并利润表" sheetId="11" r:id="rId3"/>
    <sheet name="合并利润表（双汇发展）" sheetId="12" r:id="rId4"/>
    <sheet name="合并利润表（嘉寓股份）" sheetId="13" r:id="rId5"/>
    <sheet name="合并资产负债表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3" l="1"/>
  <c r="F42" i="13"/>
  <c r="E42" i="13"/>
  <c r="D42" i="13"/>
  <c r="C42" i="13"/>
  <c r="G42" i="12"/>
  <c r="F42" i="12"/>
  <c r="E42" i="12"/>
  <c r="D42" i="12"/>
  <c r="C42" i="12"/>
  <c r="D42" i="11"/>
  <c r="E42" i="11"/>
  <c r="F42" i="11"/>
  <c r="G42" i="11"/>
  <c r="C42" i="11"/>
  <c r="D31" i="13"/>
  <c r="E31" i="13"/>
  <c r="F31" i="13"/>
  <c r="G31" i="13"/>
  <c r="C31" i="13"/>
  <c r="D31" i="11"/>
  <c r="E31" i="11"/>
  <c r="F31" i="11"/>
  <c r="G31" i="11"/>
  <c r="C31" i="11"/>
  <c r="D31" i="12"/>
  <c r="E31" i="12"/>
  <c r="F31" i="12"/>
  <c r="G31" i="12"/>
  <c r="C31" i="12"/>
  <c r="D30" i="11"/>
  <c r="E30" i="11"/>
  <c r="F30" i="11"/>
  <c r="G30" i="11"/>
  <c r="C30" i="11"/>
  <c r="D30" i="13"/>
  <c r="E30" i="13"/>
  <c r="F30" i="13"/>
  <c r="G30" i="13"/>
  <c r="C30" i="13"/>
  <c r="D30" i="12"/>
  <c r="E30" i="12"/>
  <c r="F30" i="12"/>
  <c r="G30" i="12"/>
  <c r="C30" i="12"/>
  <c r="C5" i="13" l="1"/>
  <c r="G24" i="13"/>
  <c r="F24" i="13"/>
  <c r="E24" i="13"/>
  <c r="D24" i="13"/>
  <c r="C24" i="13"/>
  <c r="G12" i="13"/>
  <c r="G13" i="13" s="1"/>
  <c r="F12" i="13"/>
  <c r="F18" i="13" s="1"/>
  <c r="E12" i="13"/>
  <c r="E18" i="13" s="1"/>
  <c r="D12" i="13"/>
  <c r="D13" i="13" s="1"/>
  <c r="C12" i="13"/>
  <c r="C13" i="13" s="1"/>
  <c r="C14" i="13" s="1"/>
  <c r="G6" i="13"/>
  <c r="F6" i="13"/>
  <c r="E6" i="13"/>
  <c r="D6" i="13"/>
  <c r="C6" i="13"/>
  <c r="G5" i="13"/>
  <c r="F5" i="13"/>
  <c r="E5" i="13"/>
  <c r="D5" i="13"/>
  <c r="G3" i="13"/>
  <c r="F3" i="13"/>
  <c r="E3" i="13"/>
  <c r="D3" i="13"/>
  <c r="C3" i="13"/>
  <c r="C5" i="11"/>
  <c r="D5" i="11"/>
  <c r="E5" i="11"/>
  <c r="F5" i="11"/>
  <c r="G5" i="11"/>
  <c r="G24" i="11"/>
  <c r="F24" i="11"/>
  <c r="E24" i="11"/>
  <c r="D24" i="11"/>
  <c r="C24" i="11"/>
  <c r="G12" i="11"/>
  <c r="G13" i="11" s="1"/>
  <c r="F12" i="11"/>
  <c r="F18" i="11" s="1"/>
  <c r="E12" i="11"/>
  <c r="E13" i="11" s="1"/>
  <c r="D12" i="11"/>
  <c r="D13" i="11" s="1"/>
  <c r="C12" i="11"/>
  <c r="C13" i="11" s="1"/>
  <c r="G6" i="11"/>
  <c r="F6" i="11"/>
  <c r="E6" i="11"/>
  <c r="D6" i="11"/>
  <c r="C6" i="11"/>
  <c r="G3" i="11"/>
  <c r="F3" i="11"/>
  <c r="E3" i="11"/>
  <c r="D3" i="11"/>
  <c r="C3" i="11"/>
  <c r="E18" i="12"/>
  <c r="E19" i="12" s="1"/>
  <c r="F18" i="12"/>
  <c r="F21" i="12" s="1"/>
  <c r="E13" i="12"/>
  <c r="E14" i="12" s="1"/>
  <c r="F12" i="12"/>
  <c r="F13" i="12" s="1"/>
  <c r="G12" i="12"/>
  <c r="G13" i="12" s="1"/>
  <c r="G14" i="12" s="1"/>
  <c r="D5" i="12"/>
  <c r="E5" i="12"/>
  <c r="F5" i="12"/>
  <c r="G5" i="12"/>
  <c r="C5" i="12"/>
  <c r="G6" i="12"/>
  <c r="F6" i="12"/>
  <c r="E6" i="12"/>
  <c r="D6" i="12"/>
  <c r="C6" i="12"/>
  <c r="G24" i="12"/>
  <c r="F24" i="12"/>
  <c r="E24" i="12"/>
  <c r="D24" i="12"/>
  <c r="C24" i="12"/>
  <c r="E21" i="12"/>
  <c r="E12" i="12"/>
  <c r="D12" i="12"/>
  <c r="D18" i="12" s="1"/>
  <c r="C12" i="12"/>
  <c r="C13" i="12" s="1"/>
  <c r="C14" i="12" s="1"/>
  <c r="G3" i="12"/>
  <c r="F3" i="12"/>
  <c r="E3" i="12"/>
  <c r="D3" i="12"/>
  <c r="C3" i="12"/>
  <c r="C18" i="13" l="1"/>
  <c r="E18" i="11"/>
  <c r="E19" i="11" s="1"/>
  <c r="D19" i="12"/>
  <c r="D21" i="12"/>
  <c r="D13" i="12"/>
  <c r="D14" i="12" s="1"/>
  <c r="F19" i="12"/>
  <c r="C18" i="12"/>
  <c r="G18" i="12"/>
  <c r="C21" i="13"/>
  <c r="G18" i="13"/>
  <c r="G21" i="13" s="1"/>
  <c r="D14" i="13"/>
  <c r="E13" i="13"/>
  <c r="E14" i="13" s="1"/>
  <c r="G14" i="13"/>
  <c r="F14" i="12"/>
  <c r="E19" i="13"/>
  <c r="E21" i="13"/>
  <c r="F19" i="13"/>
  <c r="F21" i="13"/>
  <c r="F13" i="13"/>
  <c r="F14" i="13" s="1"/>
  <c r="D18" i="13"/>
  <c r="G18" i="11"/>
  <c r="G19" i="11" s="1"/>
  <c r="C18" i="11"/>
  <c r="C19" i="11" s="1"/>
  <c r="C14" i="11"/>
  <c r="D14" i="11"/>
  <c r="E14" i="11"/>
  <c r="E21" i="11"/>
  <c r="G14" i="11"/>
  <c r="F21" i="11"/>
  <c r="F19" i="11"/>
  <c r="C21" i="11"/>
  <c r="F13" i="11"/>
  <c r="F14" i="11" s="1"/>
  <c r="D18" i="11"/>
  <c r="D77" i="10"/>
  <c r="E77" i="10"/>
  <c r="F77" i="10"/>
  <c r="G77" i="10"/>
  <c r="C77" i="10"/>
  <c r="C76" i="10"/>
  <c r="G54" i="10"/>
  <c r="G55" i="10" s="1"/>
  <c r="F54" i="10"/>
  <c r="F55" i="10" s="1"/>
  <c r="E54" i="10"/>
  <c r="E55" i="10" s="1"/>
  <c r="D54" i="10"/>
  <c r="D55" i="10" s="1"/>
  <c r="C54" i="10"/>
  <c r="C55" i="10" s="1"/>
  <c r="D55" i="5"/>
  <c r="E55" i="5"/>
  <c r="F55" i="5"/>
  <c r="G55" i="5"/>
  <c r="C55" i="5"/>
  <c r="G54" i="9"/>
  <c r="G55" i="9" s="1"/>
  <c r="F54" i="9"/>
  <c r="F55" i="9" s="1"/>
  <c r="E54" i="9"/>
  <c r="E55" i="9" s="1"/>
  <c r="D54" i="9"/>
  <c r="D55" i="9" s="1"/>
  <c r="C54" i="9"/>
  <c r="C55" i="9" s="1"/>
  <c r="D54" i="5"/>
  <c r="E54" i="5"/>
  <c r="F54" i="5"/>
  <c r="G54" i="5"/>
  <c r="C54" i="5"/>
  <c r="G21" i="12" l="1"/>
  <c r="G19" i="12"/>
  <c r="C21" i="12"/>
  <c r="C19" i="12"/>
  <c r="G19" i="13"/>
  <c r="C19" i="13"/>
  <c r="D21" i="13"/>
  <c r="D19" i="13"/>
  <c r="G21" i="11"/>
  <c r="D21" i="11"/>
  <c r="D19" i="11"/>
  <c r="G76" i="9"/>
  <c r="F76" i="9"/>
  <c r="E76" i="9"/>
  <c r="D76" i="9"/>
  <c r="C76" i="9"/>
  <c r="D76" i="5"/>
  <c r="E76" i="5"/>
  <c r="F76" i="5"/>
  <c r="G76" i="5"/>
  <c r="C76" i="5"/>
  <c r="G76" i="10"/>
  <c r="F76" i="10"/>
  <c r="E76" i="10"/>
  <c r="D76" i="10"/>
  <c r="G75" i="5"/>
  <c r="F75" i="5"/>
  <c r="E75" i="5"/>
  <c r="D75" i="5"/>
  <c r="C75" i="5"/>
  <c r="C79" i="5"/>
  <c r="D79" i="5"/>
  <c r="E79" i="5"/>
  <c r="F79" i="5"/>
  <c r="G79" i="5"/>
  <c r="D75" i="9"/>
  <c r="E75" i="9"/>
  <c r="F75" i="9"/>
  <c r="G75" i="9"/>
  <c r="C75" i="9"/>
  <c r="G35" i="10"/>
  <c r="F35" i="10"/>
  <c r="E35" i="10"/>
  <c r="D35" i="10"/>
  <c r="C35" i="10"/>
  <c r="G35" i="9"/>
  <c r="F35" i="9"/>
  <c r="E35" i="9"/>
  <c r="D35" i="9"/>
  <c r="C35" i="9"/>
  <c r="D35" i="5"/>
  <c r="E35" i="5"/>
  <c r="F35" i="5"/>
  <c r="G35" i="5"/>
  <c r="C35" i="5"/>
  <c r="D96" i="10"/>
  <c r="E96" i="10"/>
  <c r="E100" i="10" s="1"/>
  <c r="E101" i="10" s="1"/>
  <c r="F96" i="10"/>
  <c r="G96" i="10"/>
  <c r="C96" i="10"/>
  <c r="D94" i="10"/>
  <c r="D100" i="10" s="1"/>
  <c r="D101" i="10" s="1"/>
  <c r="E94" i="10"/>
  <c r="F94" i="10"/>
  <c r="F100" i="10" s="1"/>
  <c r="F101" i="10" s="1"/>
  <c r="G94" i="10"/>
  <c r="C94" i="10"/>
  <c r="C100" i="10" s="1"/>
  <c r="C101" i="10" s="1"/>
  <c r="G95" i="9"/>
  <c r="F95" i="9"/>
  <c r="E95" i="9"/>
  <c r="D95" i="9"/>
  <c r="C95" i="9"/>
  <c r="G93" i="9"/>
  <c r="F93" i="9"/>
  <c r="F99" i="9" s="1"/>
  <c r="F100" i="9" s="1"/>
  <c r="E93" i="9"/>
  <c r="D93" i="9"/>
  <c r="D99" i="9" s="1"/>
  <c r="D100" i="9" s="1"/>
  <c r="C93" i="9"/>
  <c r="D96" i="5"/>
  <c r="E96" i="5"/>
  <c r="F96" i="5"/>
  <c r="G96" i="5"/>
  <c r="C96" i="5"/>
  <c r="D94" i="5"/>
  <c r="D100" i="5" s="1"/>
  <c r="D101" i="5" s="1"/>
  <c r="E94" i="5"/>
  <c r="E100" i="5" s="1"/>
  <c r="E101" i="5" s="1"/>
  <c r="F94" i="5"/>
  <c r="F100" i="5" s="1"/>
  <c r="F101" i="5" s="1"/>
  <c r="G94" i="5"/>
  <c r="C94" i="5"/>
  <c r="C100" i="5" s="1"/>
  <c r="C101" i="5" s="1"/>
  <c r="G14" i="10"/>
  <c r="F14" i="10"/>
  <c r="E14" i="10"/>
  <c r="D14" i="10"/>
  <c r="C14" i="10"/>
  <c r="G14" i="9"/>
  <c r="F14" i="9"/>
  <c r="E14" i="9"/>
  <c r="D14" i="9"/>
  <c r="C14" i="9"/>
  <c r="D14" i="5"/>
  <c r="E14" i="5"/>
  <c r="F14" i="5"/>
  <c r="G14" i="5"/>
  <c r="C14" i="5"/>
  <c r="G13" i="10"/>
  <c r="F13" i="10"/>
  <c r="E13" i="10"/>
  <c r="D13" i="10"/>
  <c r="C13" i="10"/>
  <c r="G13" i="9"/>
  <c r="F13" i="9"/>
  <c r="E13" i="9"/>
  <c r="D13" i="9"/>
  <c r="C13" i="9"/>
  <c r="D13" i="5"/>
  <c r="E13" i="5"/>
  <c r="F13" i="5"/>
  <c r="G13" i="5"/>
  <c r="C13" i="5"/>
  <c r="G100" i="10" l="1"/>
  <c r="G101" i="10" s="1"/>
  <c r="E99" i="9"/>
  <c r="E100" i="9" s="1"/>
  <c r="G100" i="5"/>
  <c r="G101" i="5" s="1"/>
  <c r="C99" i="9"/>
  <c r="C100" i="9" s="1"/>
  <c r="G99" i="9"/>
  <c r="G100" i="9" s="1"/>
  <c r="D90" i="10"/>
  <c r="D92" i="10" s="1"/>
  <c r="E90" i="10"/>
  <c r="E92" i="10" s="1"/>
  <c r="F90" i="10"/>
  <c r="F92" i="10" s="1"/>
  <c r="G90" i="10"/>
  <c r="G92" i="10" s="1"/>
  <c r="C90" i="10"/>
  <c r="C92" i="10" s="1"/>
  <c r="D89" i="9"/>
  <c r="D91" i="9" s="1"/>
  <c r="E89" i="9"/>
  <c r="E91" i="9" s="1"/>
  <c r="F89" i="9"/>
  <c r="F91" i="9" s="1"/>
  <c r="C89" i="9"/>
  <c r="C91" i="9" s="1"/>
  <c r="D90" i="5"/>
  <c r="D92" i="5" s="1"/>
  <c r="E90" i="5"/>
  <c r="F90" i="5"/>
  <c r="F92" i="5" s="1"/>
  <c r="G90" i="5"/>
  <c r="G92" i="5" s="1"/>
  <c r="C90" i="5"/>
  <c r="C92" i="5" s="1"/>
  <c r="C9" i="9"/>
  <c r="F33" i="10"/>
  <c r="E92" i="5"/>
  <c r="G33" i="10"/>
  <c r="E33" i="10"/>
  <c r="D33" i="10"/>
  <c r="C33" i="10"/>
  <c r="C37" i="10"/>
  <c r="D37" i="10"/>
  <c r="E37" i="10"/>
  <c r="F37" i="10"/>
  <c r="G37" i="10"/>
  <c r="G33" i="9"/>
  <c r="F33" i="9"/>
  <c r="E33" i="9"/>
  <c r="D33" i="9"/>
  <c r="C33" i="9"/>
  <c r="C37" i="9"/>
  <c r="D37" i="9"/>
  <c r="E37" i="9"/>
  <c r="F37" i="9"/>
  <c r="G37" i="9"/>
  <c r="F33" i="5"/>
  <c r="D33" i="5"/>
  <c r="E33" i="5"/>
  <c r="G33" i="5"/>
  <c r="C33" i="5"/>
  <c r="D21" i="5"/>
  <c r="D27" i="5" s="1"/>
  <c r="D28" i="5" s="1"/>
  <c r="E21" i="5"/>
  <c r="E27" i="5" s="1"/>
  <c r="E28" i="5" s="1"/>
  <c r="F21" i="5"/>
  <c r="G21" i="5"/>
  <c r="G27" i="5" s="1"/>
  <c r="G28" i="5" s="1"/>
  <c r="C21" i="5"/>
  <c r="C27" i="5" s="1"/>
  <c r="C28" i="5" s="1"/>
  <c r="F27" i="5"/>
  <c r="F28" i="5" s="1"/>
  <c r="F34" i="5" l="1"/>
  <c r="G34" i="5"/>
  <c r="E34" i="5"/>
  <c r="D34" i="5"/>
  <c r="C34" i="5"/>
  <c r="G85" i="9"/>
  <c r="F85" i="9"/>
  <c r="E85" i="9"/>
  <c r="D85" i="9"/>
  <c r="C85" i="9"/>
  <c r="G82" i="9"/>
  <c r="F82" i="9"/>
  <c r="E82" i="9"/>
  <c r="D82" i="9"/>
  <c r="C82" i="9"/>
  <c r="G79" i="9"/>
  <c r="F79" i="9"/>
  <c r="E79" i="9"/>
  <c r="D79" i="9"/>
  <c r="C79" i="9"/>
  <c r="G72" i="9"/>
  <c r="F72" i="9"/>
  <c r="E72" i="9"/>
  <c r="D72" i="9"/>
  <c r="C72" i="9"/>
  <c r="G69" i="9"/>
  <c r="F69" i="9"/>
  <c r="E69" i="9"/>
  <c r="D69" i="9"/>
  <c r="C69" i="9"/>
  <c r="G66" i="9"/>
  <c r="F66" i="9"/>
  <c r="E66" i="9"/>
  <c r="D66" i="9"/>
  <c r="C66" i="9"/>
  <c r="G86" i="10"/>
  <c r="F86" i="10"/>
  <c r="E86" i="10"/>
  <c r="D86" i="10"/>
  <c r="C86" i="10"/>
  <c r="G83" i="10"/>
  <c r="F83" i="10"/>
  <c r="E83" i="10"/>
  <c r="D83" i="10"/>
  <c r="C83" i="10"/>
  <c r="G80" i="10"/>
  <c r="F80" i="10"/>
  <c r="E80" i="10"/>
  <c r="D80" i="10"/>
  <c r="C80" i="10"/>
  <c r="G73" i="10"/>
  <c r="F73" i="10"/>
  <c r="E73" i="10"/>
  <c r="D73" i="10"/>
  <c r="C73" i="10"/>
  <c r="G70" i="10"/>
  <c r="F70" i="10"/>
  <c r="E70" i="10"/>
  <c r="D70" i="10"/>
  <c r="C70" i="10"/>
  <c r="G67" i="10"/>
  <c r="F67" i="10"/>
  <c r="E67" i="10"/>
  <c r="D67" i="10"/>
  <c r="C67" i="10"/>
  <c r="D85" i="5"/>
  <c r="E85" i="5"/>
  <c r="F85" i="5"/>
  <c r="G85" i="5"/>
  <c r="C85" i="5"/>
  <c r="D82" i="5"/>
  <c r="E82" i="5"/>
  <c r="F82" i="5"/>
  <c r="G82" i="5"/>
  <c r="C82" i="5"/>
  <c r="D72" i="5"/>
  <c r="E72" i="5"/>
  <c r="F72" i="5"/>
  <c r="G72" i="5"/>
  <c r="C72" i="5"/>
  <c r="D69" i="5"/>
  <c r="E69" i="5"/>
  <c r="F69" i="5"/>
  <c r="G69" i="5"/>
  <c r="C69" i="5"/>
  <c r="D66" i="5"/>
  <c r="E66" i="5"/>
  <c r="F66" i="5"/>
  <c r="G66" i="5"/>
  <c r="C66" i="5"/>
  <c r="D63" i="9" l="1"/>
  <c r="E63" i="9"/>
  <c r="F63" i="9"/>
  <c r="G63" i="9"/>
  <c r="C63" i="9"/>
  <c r="D63" i="5"/>
  <c r="E63" i="5"/>
  <c r="F63" i="5"/>
  <c r="G63" i="5"/>
  <c r="D63" i="10"/>
  <c r="E63" i="10"/>
  <c r="F63" i="10"/>
  <c r="G63" i="10"/>
  <c r="C63" i="10"/>
  <c r="C63" i="5"/>
  <c r="D49" i="10"/>
  <c r="E49" i="10"/>
  <c r="F49" i="10"/>
  <c r="G49" i="10"/>
  <c r="C60" i="9"/>
  <c r="E60" i="9"/>
  <c r="F60" i="9"/>
  <c r="G60" i="9"/>
  <c r="D60" i="9"/>
  <c r="C49" i="10"/>
  <c r="C49" i="9"/>
  <c r="G49" i="9"/>
  <c r="F49" i="9"/>
  <c r="E49" i="9"/>
  <c r="D49" i="9"/>
  <c r="G60" i="10"/>
  <c r="F60" i="10"/>
  <c r="E60" i="10"/>
  <c r="D60" i="10"/>
  <c r="C60" i="10"/>
  <c r="D60" i="5"/>
  <c r="E60" i="5"/>
  <c r="F60" i="5"/>
  <c r="G60" i="5"/>
  <c r="C60" i="5"/>
  <c r="D49" i="5" l="1"/>
  <c r="E49" i="5"/>
  <c r="F49" i="5"/>
  <c r="G49" i="5"/>
  <c r="C49" i="5"/>
  <c r="G46" i="10" l="1"/>
  <c r="F46" i="10"/>
  <c r="E46" i="10"/>
  <c r="D46" i="10"/>
  <c r="C46" i="10"/>
  <c r="G43" i="10"/>
  <c r="F43" i="10"/>
  <c r="E43" i="10"/>
  <c r="D43" i="10"/>
  <c r="C43" i="10"/>
  <c r="G40" i="10"/>
  <c r="F40" i="10"/>
  <c r="E40" i="10"/>
  <c r="D40" i="10"/>
  <c r="C40" i="10"/>
  <c r="C40" i="5"/>
  <c r="G43" i="5"/>
  <c r="F43" i="5"/>
  <c r="E43" i="5"/>
  <c r="D43" i="5"/>
  <c r="C43" i="5"/>
  <c r="G40" i="5"/>
  <c r="F40" i="5"/>
  <c r="E40" i="5"/>
  <c r="D40" i="5"/>
  <c r="G37" i="5"/>
  <c r="F37" i="5"/>
  <c r="E37" i="5"/>
  <c r="D37" i="5"/>
  <c r="C37" i="5"/>
  <c r="D46" i="9"/>
  <c r="E46" i="9"/>
  <c r="F46" i="9"/>
  <c r="G46" i="9"/>
  <c r="C46" i="9"/>
  <c r="G43" i="9"/>
  <c r="D43" i="9"/>
  <c r="E43" i="9"/>
  <c r="F43" i="9"/>
  <c r="C43" i="9"/>
  <c r="D40" i="9"/>
  <c r="E40" i="9"/>
  <c r="F40" i="9"/>
  <c r="G40" i="9"/>
  <c r="C40" i="9"/>
  <c r="G26" i="10"/>
  <c r="F26" i="10"/>
  <c r="E26" i="10"/>
  <c r="D26" i="10"/>
  <c r="C26" i="10"/>
  <c r="G24" i="10"/>
  <c r="F24" i="10"/>
  <c r="E24" i="10"/>
  <c r="D24" i="10"/>
  <c r="C24" i="10"/>
  <c r="G22" i="10"/>
  <c r="F22" i="10"/>
  <c r="E22" i="10"/>
  <c r="D22" i="10"/>
  <c r="G21" i="10"/>
  <c r="F21" i="10"/>
  <c r="E21" i="10"/>
  <c r="D21" i="10"/>
  <c r="C21" i="10"/>
  <c r="G20" i="10"/>
  <c r="F20" i="10"/>
  <c r="E20" i="10"/>
  <c r="D20" i="10"/>
  <c r="C20" i="10"/>
  <c r="G19" i="10"/>
  <c r="F19" i="10"/>
  <c r="E19" i="10"/>
  <c r="D19" i="10"/>
  <c r="C19" i="10"/>
  <c r="G9" i="10"/>
  <c r="F9" i="10"/>
  <c r="E9" i="10"/>
  <c r="D9" i="10"/>
  <c r="C9" i="10"/>
  <c r="G5" i="10"/>
  <c r="G7" i="10" s="1"/>
  <c r="F5" i="10"/>
  <c r="E5" i="10"/>
  <c r="D5" i="10"/>
  <c r="C5" i="10"/>
  <c r="G26" i="9"/>
  <c r="F26" i="9"/>
  <c r="E26" i="9"/>
  <c r="D26" i="9"/>
  <c r="C26" i="9"/>
  <c r="G24" i="9"/>
  <c r="F24" i="9"/>
  <c r="E24" i="9"/>
  <c r="D24" i="9"/>
  <c r="C24" i="9"/>
  <c r="G22" i="9"/>
  <c r="F22" i="9"/>
  <c r="E22" i="9"/>
  <c r="D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9" i="9"/>
  <c r="F9" i="9"/>
  <c r="E9" i="9"/>
  <c r="D9" i="9"/>
  <c r="G5" i="9"/>
  <c r="G10" i="9" s="1"/>
  <c r="F5" i="9"/>
  <c r="F10" i="9" s="1"/>
  <c r="E5" i="9"/>
  <c r="E10" i="9" s="1"/>
  <c r="D5" i="9"/>
  <c r="D10" i="9" s="1"/>
  <c r="C5" i="9"/>
  <c r="C10" i="9" s="1"/>
  <c r="D26" i="5"/>
  <c r="E26" i="5"/>
  <c r="F26" i="5"/>
  <c r="G26" i="5"/>
  <c r="C26" i="5"/>
  <c r="D25" i="5"/>
  <c r="E25" i="5"/>
  <c r="F25" i="5"/>
  <c r="G25" i="5"/>
  <c r="E7" i="10" l="1"/>
  <c r="E15" i="10"/>
  <c r="F25" i="9"/>
  <c r="F27" i="9"/>
  <c r="F28" i="9" s="1"/>
  <c r="F34" i="9" s="1"/>
  <c r="C25" i="9"/>
  <c r="C27" i="9"/>
  <c r="C28" i="9" s="1"/>
  <c r="C34" i="9" s="1"/>
  <c r="G25" i="9"/>
  <c r="G27" i="9"/>
  <c r="G28" i="9" s="1"/>
  <c r="G34" i="9" s="1"/>
  <c r="D25" i="9"/>
  <c r="D27" i="9"/>
  <c r="D28" i="9" s="1"/>
  <c r="D34" i="9" s="1"/>
  <c r="E25" i="9"/>
  <c r="E27" i="9"/>
  <c r="E28" i="9" s="1"/>
  <c r="E34" i="9" s="1"/>
  <c r="C7" i="10"/>
  <c r="C10" i="10"/>
  <c r="D15" i="10"/>
  <c r="D7" i="10"/>
  <c r="F15" i="10"/>
  <c r="F7" i="10"/>
  <c r="D25" i="10"/>
  <c r="D27" i="10"/>
  <c r="D28" i="10" s="1"/>
  <c r="D34" i="10" s="1"/>
  <c r="E25" i="10"/>
  <c r="E27" i="10"/>
  <c r="E28" i="10" s="1"/>
  <c r="E34" i="10" s="1"/>
  <c r="C25" i="10"/>
  <c r="C27" i="10"/>
  <c r="C28" i="10" s="1"/>
  <c r="C34" i="10" s="1"/>
  <c r="G25" i="10"/>
  <c r="G27" i="10"/>
  <c r="G28" i="10" s="1"/>
  <c r="G34" i="10" s="1"/>
  <c r="F25" i="10"/>
  <c r="F27" i="10"/>
  <c r="F28" i="10" s="1"/>
  <c r="F34" i="10" s="1"/>
  <c r="E15" i="9"/>
  <c r="E7" i="9"/>
  <c r="F15" i="9"/>
  <c r="F7" i="9"/>
  <c r="D15" i="9"/>
  <c r="D7" i="9"/>
  <c r="C15" i="9"/>
  <c r="C7" i="9"/>
  <c r="G15" i="9"/>
  <c r="G7" i="9"/>
  <c r="C22" i="5"/>
  <c r="C25" i="5"/>
  <c r="D10" i="10"/>
  <c r="G10" i="10"/>
  <c r="G15" i="10"/>
  <c r="C15" i="10"/>
  <c r="E10" i="10"/>
  <c r="F10" i="10"/>
  <c r="C22" i="10"/>
  <c r="C22" i="9"/>
  <c r="D19" i="5"/>
  <c r="E19" i="5"/>
  <c r="F19" i="5"/>
  <c r="G19" i="5"/>
  <c r="C19" i="5"/>
  <c r="G9" i="5"/>
  <c r="F9" i="5"/>
  <c r="E9" i="5"/>
  <c r="D9" i="5"/>
  <c r="C9" i="5"/>
  <c r="G5" i="5"/>
  <c r="F5" i="5"/>
  <c r="E5" i="5"/>
  <c r="D5" i="5"/>
  <c r="C5" i="5"/>
  <c r="G24" i="5"/>
  <c r="F24" i="5"/>
  <c r="E24" i="5"/>
  <c r="D24" i="5"/>
  <c r="C24" i="5"/>
  <c r="G22" i="5"/>
  <c r="F22" i="5"/>
  <c r="E22" i="5"/>
  <c r="D22" i="5"/>
  <c r="G20" i="5"/>
  <c r="F20" i="5"/>
  <c r="E20" i="5"/>
  <c r="D20" i="5"/>
  <c r="C20" i="5"/>
  <c r="E15" i="5" l="1"/>
  <c r="E46" i="5" s="1"/>
  <c r="E7" i="5"/>
  <c r="F15" i="5"/>
  <c r="F46" i="5" s="1"/>
  <c r="F7" i="5"/>
  <c r="C15" i="5"/>
  <c r="C46" i="5" s="1"/>
  <c r="C7" i="5"/>
  <c r="G15" i="5"/>
  <c r="G46" i="5" s="1"/>
  <c r="G7" i="5"/>
  <c r="D10" i="5"/>
  <c r="D7" i="5"/>
  <c r="E10" i="5"/>
  <c r="D15" i="5"/>
  <c r="D46" i="5" s="1"/>
  <c r="F10" i="5"/>
  <c r="C10" i="5"/>
  <c r="G10" i="5"/>
</calcChain>
</file>

<file path=xl/sharedStrings.xml><?xml version="1.0" encoding="utf-8"?>
<sst xmlns="http://schemas.openxmlformats.org/spreadsheetml/2006/main" count="396" uniqueCount="128">
  <si>
    <t>双汇发展</t>
    <phoneticPr fontId="3" type="noConversion"/>
  </si>
  <si>
    <t>2018年</t>
    <phoneticPr fontId="3" type="noConversion"/>
  </si>
  <si>
    <t>其他流动资产里的理财产品</t>
    <phoneticPr fontId="3" type="noConversion"/>
  </si>
  <si>
    <t>准货币资金</t>
    <phoneticPr fontId="3" type="noConversion"/>
  </si>
  <si>
    <t>货币资金</t>
    <phoneticPr fontId="3" type="noConversion"/>
  </si>
  <si>
    <t>短期借款</t>
    <phoneticPr fontId="3" type="noConversion"/>
  </si>
  <si>
    <t>一年内到期的非流动负债</t>
    <phoneticPr fontId="3" type="noConversion"/>
  </si>
  <si>
    <t>短期有息负债合计</t>
    <phoneticPr fontId="3" type="noConversion"/>
  </si>
  <si>
    <t>准货币资金 - 短期有息负债</t>
    <phoneticPr fontId="3" type="noConversion"/>
  </si>
  <si>
    <t>总资产</t>
    <phoneticPr fontId="3" type="noConversion"/>
  </si>
  <si>
    <t>准货币资金占总资产比率</t>
    <phoneticPr fontId="3" type="noConversion"/>
  </si>
  <si>
    <t>2017年</t>
    <phoneticPr fontId="3" type="noConversion"/>
  </si>
  <si>
    <t>财报分析计算表</t>
    <phoneticPr fontId="3" type="noConversion"/>
  </si>
  <si>
    <t>应收票据</t>
    <phoneticPr fontId="3" type="noConversion"/>
  </si>
  <si>
    <t>应收账款</t>
    <phoneticPr fontId="3" type="noConversion"/>
  </si>
  <si>
    <t>2014年</t>
  </si>
  <si>
    <t>2016年</t>
  </si>
  <si>
    <t>2015年</t>
  </si>
  <si>
    <t>应收票据同比增减</t>
    <phoneticPr fontId="3" type="noConversion"/>
  </si>
  <si>
    <t>应收账款同比增减</t>
    <phoneticPr fontId="3" type="noConversion"/>
  </si>
  <si>
    <t>银行承兑票据</t>
    <phoneticPr fontId="3" type="noConversion"/>
  </si>
  <si>
    <t>商业承兑票据</t>
    <phoneticPr fontId="3" type="noConversion"/>
  </si>
  <si>
    <t>银行承兑票据同比增减</t>
    <phoneticPr fontId="3" type="noConversion"/>
  </si>
  <si>
    <t>商业承兑票据同比增减</t>
    <phoneticPr fontId="3" type="noConversion"/>
  </si>
  <si>
    <t>营业收入</t>
    <phoneticPr fontId="3" type="noConversion"/>
  </si>
  <si>
    <t>应收票据总计</t>
    <phoneticPr fontId="3" type="noConversion"/>
  </si>
  <si>
    <t>应收票据/营业收入</t>
    <phoneticPr fontId="3" type="noConversion"/>
  </si>
  <si>
    <t>应收账款/营业收入</t>
    <phoneticPr fontId="3" type="noConversion"/>
  </si>
  <si>
    <t>2019年</t>
    <phoneticPr fontId="3" type="noConversion"/>
  </si>
  <si>
    <t>2017年</t>
  </si>
  <si>
    <t>嘉寓股份</t>
    <phoneticPr fontId="3" type="noConversion"/>
  </si>
  <si>
    <t>预付账款</t>
    <phoneticPr fontId="3" type="noConversion"/>
  </si>
  <si>
    <t>预付账款/营业收入</t>
    <phoneticPr fontId="3" type="noConversion"/>
  </si>
  <si>
    <t>其他应收款</t>
    <phoneticPr fontId="3" type="noConversion"/>
  </si>
  <si>
    <t>存货</t>
    <phoneticPr fontId="3" type="noConversion"/>
  </si>
  <si>
    <t>存货/营业收入</t>
    <phoneticPr fontId="3" type="noConversion"/>
  </si>
  <si>
    <t>其他应收款/营业收入</t>
    <phoneticPr fontId="3" type="noConversion"/>
  </si>
  <si>
    <t>其他流动资产</t>
    <phoneticPr fontId="3" type="noConversion"/>
  </si>
  <si>
    <t>其他流动资产/总资产</t>
    <phoneticPr fontId="3" type="noConversion"/>
  </si>
  <si>
    <t>预付款项</t>
    <phoneticPr fontId="3" type="noConversion"/>
  </si>
  <si>
    <t>可供出售的金融资产</t>
    <phoneticPr fontId="3" type="noConversion"/>
  </si>
  <si>
    <t>可供出售的金融资产/总资产</t>
    <phoneticPr fontId="3" type="noConversion"/>
  </si>
  <si>
    <t>长期股权投资报表数</t>
    <phoneticPr fontId="3" type="noConversion"/>
  </si>
  <si>
    <t>长期股权投资的投资收益</t>
    <phoneticPr fontId="3" type="noConversion"/>
  </si>
  <si>
    <t>净利润</t>
    <phoneticPr fontId="3" type="noConversion"/>
  </si>
  <si>
    <t>长期股权投资的投资收益对利润的影响程度</t>
    <phoneticPr fontId="3" type="noConversion"/>
  </si>
  <si>
    <t>投资性房地产</t>
    <phoneticPr fontId="3" type="noConversion"/>
  </si>
  <si>
    <t>投资性房地产/总资产</t>
    <phoneticPr fontId="3" type="noConversion"/>
  </si>
  <si>
    <t>固定资产</t>
    <phoneticPr fontId="3" type="noConversion"/>
  </si>
  <si>
    <t>固定资产/总资产</t>
    <phoneticPr fontId="3" type="noConversion"/>
  </si>
  <si>
    <t>在建工程</t>
    <phoneticPr fontId="3" type="noConversion"/>
  </si>
  <si>
    <t>无形资产</t>
    <phoneticPr fontId="3" type="noConversion"/>
  </si>
  <si>
    <t>商誉</t>
    <phoneticPr fontId="3" type="noConversion"/>
  </si>
  <si>
    <t>长期待摊费用</t>
    <phoneticPr fontId="3" type="noConversion"/>
  </si>
  <si>
    <t>其他非流动资产</t>
    <phoneticPr fontId="3" type="noConversion"/>
  </si>
  <si>
    <t>无形资产/总资产</t>
    <phoneticPr fontId="3" type="noConversion"/>
  </si>
  <si>
    <t>在建工程/总资产</t>
    <phoneticPr fontId="3" type="noConversion"/>
  </si>
  <si>
    <t>商誉/总资产</t>
  </si>
  <si>
    <t>长期待摊费用/总资产</t>
    <phoneticPr fontId="3" type="noConversion"/>
  </si>
  <si>
    <t>其他非流动资产/总资产</t>
    <phoneticPr fontId="3" type="noConversion"/>
  </si>
  <si>
    <t>准货币资金 - 短期借款</t>
    <phoneticPr fontId="3" type="noConversion"/>
  </si>
  <si>
    <t>应收</t>
    <phoneticPr fontId="3" type="noConversion"/>
  </si>
  <si>
    <t>应付</t>
    <phoneticPr fontId="3" type="noConversion"/>
  </si>
  <si>
    <t>应收合计</t>
    <phoneticPr fontId="3" type="noConversion"/>
  </si>
  <si>
    <t>应付票据</t>
    <phoneticPr fontId="3" type="noConversion"/>
  </si>
  <si>
    <t>应付账款</t>
    <phoneticPr fontId="3" type="noConversion"/>
  </si>
  <si>
    <t>预收账款</t>
    <phoneticPr fontId="3" type="noConversion"/>
  </si>
  <si>
    <t>应收预付合计</t>
    <phoneticPr fontId="3" type="noConversion"/>
  </si>
  <si>
    <t>应付预收-应收预付</t>
    <phoneticPr fontId="3" type="noConversion"/>
  </si>
  <si>
    <t>应付预收合计</t>
    <phoneticPr fontId="3" type="noConversion"/>
  </si>
  <si>
    <t>应付职工薪酬</t>
    <phoneticPr fontId="3" type="noConversion"/>
  </si>
  <si>
    <t>支付给职工以及为职工支付的金额</t>
    <phoneticPr fontId="3" type="noConversion"/>
  </si>
  <si>
    <t>当年职工总薪资</t>
    <phoneticPr fontId="3" type="noConversion"/>
  </si>
  <si>
    <t>总人数</t>
    <phoneticPr fontId="3" type="noConversion"/>
  </si>
  <si>
    <t>人均年薪</t>
    <phoneticPr fontId="3" type="noConversion"/>
  </si>
  <si>
    <t>上一年职工薪酬</t>
    <phoneticPr fontId="3" type="noConversion"/>
  </si>
  <si>
    <t>总资产增长率</t>
    <phoneticPr fontId="3" type="noConversion"/>
  </si>
  <si>
    <t>总负债</t>
    <phoneticPr fontId="3" type="noConversion"/>
  </si>
  <si>
    <t>资产负债率</t>
    <phoneticPr fontId="3" type="noConversion"/>
  </si>
  <si>
    <t>有息负债总额</t>
    <phoneticPr fontId="3" type="noConversion"/>
  </si>
  <si>
    <t>应付利息</t>
    <phoneticPr fontId="3" type="noConversion"/>
  </si>
  <si>
    <t>长期借款</t>
    <phoneticPr fontId="3" type="noConversion"/>
  </si>
  <si>
    <t>应付债券</t>
    <phoneticPr fontId="3" type="noConversion"/>
  </si>
  <si>
    <t>长期应付款</t>
    <phoneticPr fontId="3" type="noConversion"/>
  </si>
  <si>
    <t>货币资金与有息负债总额差</t>
    <phoneticPr fontId="3" type="noConversion"/>
  </si>
  <si>
    <t>应收账款与总资产比率</t>
    <phoneticPr fontId="3" type="noConversion"/>
  </si>
  <si>
    <t>工程物资</t>
    <phoneticPr fontId="3" type="noConversion"/>
  </si>
  <si>
    <t>固定资产合计</t>
    <phoneticPr fontId="3" type="noConversion"/>
  </si>
  <si>
    <t>固定资产+在建工程+工程物资与总资产的比例</t>
    <phoneticPr fontId="3" type="noConversion"/>
  </si>
  <si>
    <t>以公允价值计量且其变动计入当期损益的金融资产</t>
    <phoneticPr fontId="3" type="noConversion"/>
  </si>
  <si>
    <t>持有到期的金融资产</t>
    <phoneticPr fontId="3" type="noConversion"/>
  </si>
  <si>
    <t>与主页无关的投资类资产合计</t>
    <phoneticPr fontId="3" type="noConversion"/>
  </si>
  <si>
    <t>与主业无关的长期股权投资</t>
    <phoneticPr fontId="3" type="noConversion"/>
  </si>
  <si>
    <t>与主业无关的长期股权投资/总资产</t>
    <phoneticPr fontId="3" type="noConversion"/>
  </si>
  <si>
    <t>营业收入增长率</t>
    <phoneticPr fontId="3" type="noConversion"/>
  </si>
  <si>
    <t>营业成本</t>
    <phoneticPr fontId="3" type="noConversion"/>
  </si>
  <si>
    <t>毛利</t>
    <phoneticPr fontId="3" type="noConversion"/>
  </si>
  <si>
    <t>毛利率</t>
    <phoneticPr fontId="3" type="noConversion"/>
  </si>
  <si>
    <t>费用</t>
    <phoneticPr fontId="3" type="noConversion"/>
  </si>
  <si>
    <t>销售费用</t>
    <phoneticPr fontId="3" type="noConversion"/>
  </si>
  <si>
    <t>管理费用</t>
    <phoneticPr fontId="3" type="noConversion"/>
  </si>
  <si>
    <t>研发费用</t>
    <phoneticPr fontId="3" type="noConversion"/>
  </si>
  <si>
    <t>财务费用</t>
    <phoneticPr fontId="3" type="noConversion"/>
  </si>
  <si>
    <t>四费合计</t>
    <phoneticPr fontId="3" type="noConversion"/>
  </si>
  <si>
    <t>费用率</t>
    <phoneticPr fontId="3" type="noConversion"/>
  </si>
  <si>
    <t>费用率/毛利率</t>
    <phoneticPr fontId="3" type="noConversion"/>
  </si>
  <si>
    <t>税金及附加</t>
    <phoneticPr fontId="3" type="noConversion"/>
  </si>
  <si>
    <t>利润总额</t>
    <phoneticPr fontId="3" type="noConversion"/>
  </si>
  <si>
    <t>主营利润</t>
    <phoneticPr fontId="3" type="noConversion"/>
  </si>
  <si>
    <t>主营利润率</t>
    <phoneticPr fontId="3" type="noConversion"/>
  </si>
  <si>
    <t>主营利润/利润总额</t>
    <phoneticPr fontId="3" type="noConversion"/>
  </si>
  <si>
    <t>归属母公司所有者的利润增长率</t>
    <phoneticPr fontId="3" type="noConversion"/>
  </si>
  <si>
    <t>归属于母公司所有者的净利润</t>
    <phoneticPr fontId="3" type="noConversion"/>
  </si>
  <si>
    <t>经营活动产生的现金流量净额</t>
  </si>
  <si>
    <t>购建固定资产、无形资产和其他长期资产支付的现金</t>
  </si>
  <si>
    <t>经营活动产生的现金流量净额</t>
    <phoneticPr fontId="3" type="noConversion"/>
  </si>
  <si>
    <t>购建固定资产、无形资产和其他长期资产支付的现金/
经营活动产生的现金流量净额</t>
    <phoneticPr fontId="3" type="noConversion"/>
  </si>
  <si>
    <t>处置固定资产、无形资产和其他长期资产收回的现金净额</t>
    <phoneticPr fontId="3" type="noConversion"/>
  </si>
  <si>
    <t>处置固定资产、无形资产和其他长期资产收回的现金净额 / 
处置固定资产、无形资产和其他长期资产收回的现金净额</t>
    <phoneticPr fontId="3" type="noConversion"/>
  </si>
  <si>
    <t>分配股利、利润或偿付利息支付的现金</t>
  </si>
  <si>
    <t>分红比例</t>
    <phoneticPr fontId="3" type="noConversion"/>
  </si>
  <si>
    <t>投资活动产生的现金流量净额</t>
    <phoneticPr fontId="3" type="noConversion"/>
  </si>
  <si>
    <t>筹资活动产生的现金流量净额</t>
  </si>
  <si>
    <t>现金及现金等价物净增加额</t>
  </si>
  <si>
    <t>现金及现金等价物净增加额</t>
    <phoneticPr fontId="3" type="noConversion"/>
  </si>
  <si>
    <t>现金分红</t>
    <phoneticPr fontId="3" type="noConversion"/>
  </si>
  <si>
    <t>加会现金分红后的现金等价物金额</t>
    <phoneticPr fontId="3" type="noConversion"/>
  </si>
  <si>
    <t>期末现金及现金等价物余额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</si>
</sst>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);\(#,##0.00\)"/>
    <numFmt numFmtId="177" formatCode="#,##0.00_);[Red]\(#,##0.00\)"/>
    <numFmt numFmtId="178" formatCode="#,##0.00;[Red]#,##0.00"/>
    <numFmt numFmtId="179" formatCode="0.00_ "/>
    <numFmt numFmtId="180" formatCode="#,##0.00_ "/>
  </numFmts>
  <fonts count="15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9"/>
      <color rgb="FF000000"/>
      <name val="TimesNewRomanPSMT"/>
      <family val="1"/>
    </font>
    <font>
      <sz val="11"/>
      <color rgb="FFFF0000"/>
      <name val="等线"/>
      <family val="2"/>
      <scheme val="minor"/>
    </font>
    <font>
      <sz val="9"/>
      <color rgb="FFFF0000"/>
      <name val="Times New Roman"/>
      <family val="1"/>
    </font>
    <font>
      <sz val="11"/>
      <name val="等线"/>
      <family val="2"/>
      <scheme val="minor"/>
    </font>
    <font>
      <sz val="9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theme="1"/>
      </bottom>
      <diagonal/>
    </border>
    <border>
      <left/>
      <right/>
      <top style="thin">
        <color rgb="FF7F7F7F"/>
      </top>
      <bottom style="thin">
        <color theme="1"/>
      </bottom>
      <diagonal/>
    </border>
    <border>
      <left/>
      <right style="thin">
        <color rgb="FF7F7F7F"/>
      </right>
      <top style="thin">
        <color rgb="FF7F7F7F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5">
    <xf numFmtId="0" fontId="0" fillId="0" borderId="0" xfId="0"/>
    <xf numFmtId="4" fontId="5" fillId="0" borderId="7" xfId="0" applyNumberFormat="1" applyFont="1" applyBorder="1" applyAlignment="1">
      <alignment vertical="center" wrapText="1"/>
    </xf>
    <xf numFmtId="4" fontId="6" fillId="0" borderId="7" xfId="0" applyNumberFormat="1" applyFont="1" applyBorder="1" applyAlignment="1">
      <alignment vertical="center" wrapText="1"/>
    </xf>
    <xf numFmtId="4" fontId="8" fillId="0" borderId="7" xfId="0" applyNumberFormat="1" applyFont="1" applyBorder="1" applyAlignment="1">
      <alignment vertical="center" wrapText="1"/>
    </xf>
    <xf numFmtId="0" fontId="4" fillId="5" borderId="4" xfId="1" applyFont="1" applyFill="1" applyBorder="1" applyAlignment="1">
      <alignment horizontal="center"/>
    </xf>
    <xf numFmtId="4" fontId="5" fillId="5" borderId="7" xfId="0" applyNumberFormat="1" applyFont="1" applyFill="1" applyBorder="1" applyAlignment="1">
      <alignment vertical="center" wrapText="1"/>
    </xf>
    <xf numFmtId="4" fontId="6" fillId="5" borderId="7" xfId="0" applyNumberFormat="1" applyFont="1" applyFill="1" applyBorder="1" applyAlignment="1">
      <alignment vertical="center" wrapText="1"/>
    </xf>
    <xf numFmtId="10" fontId="0" fillId="5" borderId="2" xfId="0" applyNumberFormat="1" applyFont="1" applyFill="1" applyBorder="1"/>
    <xf numFmtId="4" fontId="7" fillId="5" borderId="7" xfId="0" applyNumberFormat="1" applyFont="1" applyFill="1" applyBorder="1" applyAlignment="1">
      <alignment vertical="center" wrapText="1"/>
    </xf>
    <xf numFmtId="10" fontId="0" fillId="5" borderId="5" xfId="0" applyNumberFormat="1" applyFont="1" applyFill="1" applyBorder="1"/>
    <xf numFmtId="10" fontId="0" fillId="5" borderId="6" xfId="0" applyNumberFormat="1" applyFont="1" applyFill="1" applyBorder="1"/>
    <xf numFmtId="0" fontId="0" fillId="6" borderId="2" xfId="0" applyFont="1" applyFill="1" applyBorder="1" applyAlignment="1">
      <alignment horizontal="center"/>
    </xf>
    <xf numFmtId="4" fontId="7" fillId="6" borderId="7" xfId="0" applyNumberFormat="1" applyFont="1" applyFill="1" applyBorder="1" applyAlignment="1">
      <alignment vertical="center" wrapText="1"/>
    </xf>
    <xf numFmtId="4" fontId="5" fillId="6" borderId="7" xfId="0" applyNumberFormat="1" applyFont="1" applyFill="1" applyBorder="1" applyAlignment="1">
      <alignment vertical="center" wrapText="1"/>
    </xf>
    <xf numFmtId="177" fontId="0" fillId="6" borderId="2" xfId="0" applyNumberFormat="1" applyFont="1" applyFill="1" applyBorder="1"/>
    <xf numFmtId="178" fontId="1" fillId="6" borderId="4" xfId="1" applyNumberFormat="1" applyFont="1" applyFill="1" applyBorder="1" applyAlignment="1"/>
    <xf numFmtId="177" fontId="1" fillId="7" borderId="2" xfId="1" applyNumberFormat="1" applyFont="1" applyFill="1" applyBorder="1" applyAlignment="1"/>
    <xf numFmtId="177" fontId="1" fillId="7" borderId="3" xfId="1" applyNumberFormat="1" applyFont="1" applyFill="1" applyBorder="1" applyAlignment="1"/>
    <xf numFmtId="10" fontId="4" fillId="4" borderId="2" xfId="1" applyNumberFormat="1" applyFont="1" applyFill="1" applyBorder="1" applyAlignment="1"/>
    <xf numFmtId="10" fontId="4" fillId="4" borderId="3" xfId="1" applyNumberFormat="1" applyFont="1" applyFill="1" applyBorder="1" applyAlignment="1"/>
    <xf numFmtId="10" fontId="4" fillId="4" borderId="2" xfId="1" applyNumberFormat="1" applyFont="1" applyFill="1" applyBorder="1" applyAlignment="1">
      <alignment horizontal="right"/>
    </xf>
    <xf numFmtId="10" fontId="4" fillId="4" borderId="3" xfId="1" applyNumberFormat="1" applyFont="1" applyFill="1" applyBorder="1" applyAlignment="1">
      <alignment horizontal="right"/>
    </xf>
    <xf numFmtId="0" fontId="0" fillId="8" borderId="0" xfId="0" applyFill="1"/>
    <xf numFmtId="4" fontId="5" fillId="9" borderId="7" xfId="0" applyNumberFormat="1" applyFont="1" applyFill="1" applyBorder="1" applyAlignment="1">
      <alignment vertical="center" wrapText="1"/>
    </xf>
    <xf numFmtId="4" fontId="6" fillId="9" borderId="7" xfId="0" applyNumberFormat="1" applyFont="1" applyFill="1" applyBorder="1" applyAlignment="1">
      <alignment vertical="center" wrapText="1"/>
    </xf>
    <xf numFmtId="10" fontId="0" fillId="9" borderId="2" xfId="0" applyNumberFormat="1" applyFont="1" applyFill="1" applyBorder="1"/>
    <xf numFmtId="178" fontId="5" fillId="0" borderId="7" xfId="0" applyNumberFormat="1" applyFont="1" applyBorder="1" applyAlignment="1">
      <alignment vertical="center" wrapText="1"/>
    </xf>
    <xf numFmtId="178" fontId="7" fillId="0" borderId="7" xfId="0" applyNumberFormat="1" applyFont="1" applyBorder="1" applyAlignment="1">
      <alignment vertical="center" wrapText="1"/>
    </xf>
    <xf numFmtId="10" fontId="5" fillId="9" borderId="7" xfId="0" applyNumberFormat="1" applyFont="1" applyFill="1" applyBorder="1" applyAlignment="1">
      <alignment vertical="center" wrapText="1"/>
    </xf>
    <xf numFmtId="176" fontId="0" fillId="5" borderId="0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5" borderId="4" xfId="1" applyFont="1" applyFill="1" applyBorder="1" applyAlignment="1">
      <alignment horizontal="center"/>
    </xf>
    <xf numFmtId="4" fontId="7" fillId="0" borderId="7" xfId="0" applyNumberFormat="1" applyFont="1" applyBorder="1" applyAlignment="1">
      <alignment vertical="center" wrapText="1"/>
    </xf>
    <xf numFmtId="0" fontId="0" fillId="9" borderId="0" xfId="0" applyFill="1" applyAlignment="1">
      <alignment horizontal="center"/>
    </xf>
    <xf numFmtId="4" fontId="10" fillId="10" borderId="7" xfId="0" applyNumberFormat="1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center"/>
    </xf>
    <xf numFmtId="179" fontId="0" fillId="5" borderId="4" xfId="0" applyNumberFormat="1" applyFont="1" applyFill="1" applyBorder="1" applyAlignment="1">
      <alignment horizontal="right"/>
    </xf>
    <xf numFmtId="179" fontId="0" fillId="5" borderId="0" xfId="0" applyNumberFormat="1" applyFont="1" applyFill="1" applyBorder="1" applyAlignment="1">
      <alignment horizontal="right"/>
    </xf>
    <xf numFmtId="179" fontId="0" fillId="0" borderId="0" xfId="0" applyNumberFormat="1"/>
    <xf numFmtId="0" fontId="0" fillId="9" borderId="0" xfId="0" applyFill="1"/>
    <xf numFmtId="3" fontId="5" fillId="0" borderId="7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7" fillId="0" borderId="7" xfId="0" applyNumberFormat="1" applyFont="1" applyBorder="1" applyAlignment="1">
      <alignment vertical="center" wrapText="1"/>
    </xf>
    <xf numFmtId="0" fontId="5" fillId="5" borderId="7" xfId="0" applyNumberFormat="1" applyFont="1" applyFill="1" applyBorder="1" applyAlignment="1">
      <alignment vertical="center" wrapText="1"/>
    </xf>
    <xf numFmtId="4" fontId="5" fillId="5" borderId="7" xfId="0" applyNumberFormat="1" applyFont="1" applyFill="1" applyBorder="1" applyAlignment="1">
      <alignment horizontal="right" vertical="center" wrapText="1"/>
    </xf>
    <xf numFmtId="4" fontId="12" fillId="4" borderId="7" xfId="0" applyNumberFormat="1" applyFont="1" applyFill="1" applyBorder="1" applyAlignment="1">
      <alignment vertical="center" wrapText="1"/>
    </xf>
    <xf numFmtId="179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 vertical="center"/>
    </xf>
    <xf numFmtId="179" fontId="0" fillId="9" borderId="0" xfId="0" applyNumberFormat="1" applyFill="1"/>
    <xf numFmtId="0" fontId="0" fillId="9" borderId="0" xfId="0" applyFill="1" applyAlignment="1">
      <alignment horizontal="center"/>
    </xf>
    <xf numFmtId="4" fontId="7" fillId="6" borderId="0" xfId="0" applyNumberFormat="1" applyFont="1" applyFill="1" applyBorder="1" applyAlignment="1">
      <alignment vertical="center" wrapText="1"/>
    </xf>
    <xf numFmtId="10" fontId="4" fillId="4" borderId="0" xfId="1" applyNumberFormat="1" applyFont="1" applyFill="1" applyBorder="1" applyAlignment="1">
      <alignment horizontal="right"/>
    </xf>
    <xf numFmtId="4" fontId="0" fillId="0" borderId="0" xfId="0" applyNumberFormat="1"/>
    <xf numFmtId="10" fontId="7" fillId="6" borderId="0" xfId="0" applyNumberFormat="1" applyFont="1" applyFill="1" applyBorder="1" applyAlignment="1">
      <alignment vertical="center" wrapText="1"/>
    </xf>
    <xf numFmtId="0" fontId="0" fillId="9" borderId="0" xfId="0" applyFill="1" applyBorder="1" applyAlignment="1">
      <alignment horizontal="center"/>
    </xf>
    <xf numFmtId="4" fontId="13" fillId="0" borderId="7" xfId="0" applyNumberFormat="1" applyFont="1" applyBorder="1" applyAlignment="1">
      <alignment vertical="center" wrapText="1"/>
    </xf>
    <xf numFmtId="4" fontId="5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vertical="center" wrapText="1"/>
    </xf>
    <xf numFmtId="180" fontId="0" fillId="0" borderId="0" xfId="0" applyNumberFormat="1"/>
    <xf numFmtId="10" fontId="0" fillId="0" borderId="0" xfId="0" applyNumberFormat="1"/>
    <xf numFmtId="10" fontId="5" fillId="9" borderId="0" xfId="0" applyNumberFormat="1" applyFont="1" applyFill="1" applyBorder="1" applyAlignment="1">
      <alignment vertical="center" wrapText="1"/>
    </xf>
    <xf numFmtId="179" fontId="5" fillId="9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9" borderId="0" xfId="0" applyFill="1" applyAlignment="1"/>
    <xf numFmtId="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right"/>
    </xf>
    <xf numFmtId="10" fontId="0" fillId="9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80" fontId="6" fillId="0" borderId="7" xfId="0" applyNumberFormat="1" applyFont="1" applyBorder="1" applyAlignment="1">
      <alignment vertical="center" wrapText="1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7" borderId="4" xfId="1" applyFont="1" applyFill="1" applyBorder="1" applyAlignment="1">
      <alignment horizontal="center"/>
    </xf>
    <xf numFmtId="0" fontId="1" fillId="7" borderId="5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176" fontId="0" fillId="5" borderId="3" xfId="0" applyNumberFormat="1" applyFont="1" applyFill="1" applyBorder="1" applyAlignment="1">
      <alignment horizontal="center" vertical="center"/>
    </xf>
    <xf numFmtId="176" fontId="0" fillId="5" borderId="13" xfId="0" applyNumberFormat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horizontal="center"/>
    </xf>
    <xf numFmtId="0" fontId="1" fillId="5" borderId="12" xfId="1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79" fontId="0" fillId="5" borderId="14" xfId="0" applyNumberFormat="1" applyFont="1" applyFill="1" applyBorder="1" applyAlignment="1">
      <alignment horizontal="center" vertical="center"/>
    </xf>
    <xf numFmtId="179" fontId="0" fillId="5" borderId="15" xfId="0" applyNumberFormat="1" applyFont="1" applyFill="1" applyBorder="1" applyAlignment="1">
      <alignment horizontal="center" vertical="center"/>
    </xf>
    <xf numFmtId="179" fontId="0" fillId="5" borderId="16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9" fillId="10" borderId="4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1" fillId="5" borderId="4" xfId="1" applyFont="1" applyFill="1" applyBorder="1" applyAlignment="1">
      <alignment horizontal="center" vertical="center"/>
    </xf>
    <xf numFmtId="0" fontId="1" fillId="5" borderId="1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5" borderId="4" xfId="1" applyFont="1" applyFill="1" applyBorder="1" applyAlignment="1">
      <alignment horizontal="center"/>
    </xf>
    <xf numFmtId="176" fontId="0" fillId="5" borderId="2" xfId="0" applyNumberFormat="1" applyFont="1" applyFill="1" applyBorder="1" applyAlignment="1">
      <alignment horizontal="center" vertical="center"/>
    </xf>
    <xf numFmtId="176" fontId="0" fillId="5" borderId="0" xfId="0" applyNumberFormat="1" applyFont="1" applyFill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/>
    </xf>
    <xf numFmtId="10" fontId="7" fillId="0" borderId="7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10" fontId="5" fillId="0" borderId="7" xfId="0" applyNumberFormat="1" applyFont="1" applyBorder="1" applyAlignment="1">
      <alignment vertical="center" wrapText="1"/>
    </xf>
  </cellXfs>
  <cellStyles count="3">
    <cellStyle name="差" xfId="2" builtinId="27"/>
    <cellStyle name="常规" xfId="0" builtinId="0"/>
    <cellStyle name="好" xfId="1" builtinId="26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0</xdr:row>
      <xdr:rowOff>0</xdr:rowOff>
    </xdr:from>
    <xdr:to>
      <xdr:col>16</xdr:col>
      <xdr:colOff>630555</xdr:colOff>
      <xdr:row>18</xdr:row>
      <xdr:rowOff>82550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C9CA71-C424-46E5-A16B-5531AB770BA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96150" y="0"/>
          <a:ext cx="5278755" cy="3406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20</xdr:col>
      <xdr:colOff>609600</xdr:colOff>
      <xdr:row>16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6D1F40-AF23-4EA7-AB08-9E8B8EAA886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0"/>
          <a:ext cx="5257800" cy="30861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9</xdr:row>
      <xdr:rowOff>180975</xdr:rowOff>
    </xdr:from>
    <xdr:to>
      <xdr:col>21</xdr:col>
      <xdr:colOff>279400</xdr:colOff>
      <xdr:row>26</xdr:row>
      <xdr:rowOff>158750</xdr:rowOff>
    </xdr:to>
    <xdr:pic>
      <xdr:nvPicPr>
        <xdr:cNvPr id="4" name="图片 3" descr="7f6fea60d4c177a97433914c43049d6">
          <a:extLst>
            <a:ext uri="{FF2B5EF4-FFF2-40B4-BE49-F238E27FC236}">
              <a16:creationId xmlns:a16="http://schemas.microsoft.com/office/drawing/2014/main" id="{DBA81852-54CF-4178-9534-7CDC01C7392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2250" y="1847850"/>
          <a:ext cx="5270500" cy="314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16</xdr:row>
      <xdr:rowOff>142875</xdr:rowOff>
    </xdr:from>
    <xdr:to>
      <xdr:col>18</xdr:col>
      <xdr:colOff>589915</xdr:colOff>
      <xdr:row>29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0DBB699-C8CC-456A-8B58-B6455605B0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39175" y="3105150"/>
          <a:ext cx="526669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20</xdr:row>
      <xdr:rowOff>19050</xdr:rowOff>
    </xdr:from>
    <xdr:to>
      <xdr:col>15</xdr:col>
      <xdr:colOff>92075</xdr:colOff>
      <xdr:row>29</xdr:row>
      <xdr:rowOff>354330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5423F2D-B2DE-431E-A330-69990E5C320B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6975" y="3714750"/>
          <a:ext cx="5073650" cy="202120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20</xdr:row>
      <xdr:rowOff>0</xdr:rowOff>
    </xdr:from>
    <xdr:to>
      <xdr:col>15</xdr:col>
      <xdr:colOff>660400</xdr:colOff>
      <xdr:row>37</xdr:row>
      <xdr:rowOff>57150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2F7101B-45A6-4477-8456-A2A1E5541342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77250" y="3695700"/>
          <a:ext cx="5270500" cy="364807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36</xdr:row>
      <xdr:rowOff>19050</xdr:rowOff>
    </xdr:from>
    <xdr:to>
      <xdr:col>18</xdr:col>
      <xdr:colOff>35560</xdr:colOff>
      <xdr:row>45</xdr:row>
      <xdr:rowOff>92710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29E1779-E314-4A8F-8244-76265E346427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06000" y="7124700"/>
          <a:ext cx="5274310" cy="1702435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38</xdr:row>
      <xdr:rowOff>114300</xdr:rowOff>
    </xdr:from>
    <xdr:to>
      <xdr:col>17</xdr:col>
      <xdr:colOff>226060</xdr:colOff>
      <xdr:row>57</xdr:row>
      <xdr:rowOff>95885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B9BB106-9ED7-4BBB-BD32-D6C9A2CD689B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10700" y="7581900"/>
          <a:ext cx="5274310" cy="3420110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33</xdr:row>
      <xdr:rowOff>19050</xdr:rowOff>
    </xdr:from>
    <xdr:to>
      <xdr:col>15</xdr:col>
      <xdr:colOff>426085</xdr:colOff>
      <xdr:row>42</xdr:row>
      <xdr:rowOff>153035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00D5B9F-1823-4925-9BBD-EDF541FED4EF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39125" y="6581775"/>
          <a:ext cx="5274310" cy="176276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40</xdr:row>
      <xdr:rowOff>47625</xdr:rowOff>
    </xdr:from>
    <xdr:to>
      <xdr:col>15</xdr:col>
      <xdr:colOff>273685</xdr:colOff>
      <xdr:row>49</xdr:row>
      <xdr:rowOff>104775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4D8A084-A33E-46A2-94E2-CEF0290667B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86725" y="7877175"/>
          <a:ext cx="5274310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0</xdr:rowOff>
    </xdr:from>
    <xdr:to>
      <xdr:col>18</xdr:col>
      <xdr:colOff>333376</xdr:colOff>
      <xdr:row>19</xdr:row>
      <xdr:rowOff>142875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BF284A7-F40F-4D92-95FD-8C06961AD0B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0" y="0"/>
          <a:ext cx="7753351" cy="36861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0</xdr:row>
      <xdr:rowOff>142875</xdr:rowOff>
    </xdr:from>
    <xdr:to>
      <xdr:col>15</xdr:col>
      <xdr:colOff>64136</xdr:colOff>
      <xdr:row>8</xdr:row>
      <xdr:rowOff>50165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3B52B9-D3DD-4694-B2C0-EC467CBABA3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142875"/>
          <a:ext cx="5274311" cy="1431290"/>
        </a:xfrm>
        <a:prstGeom prst="rect">
          <a:avLst/>
        </a:prstGeom>
      </xdr:spPr>
    </xdr:pic>
    <xdr:clientData/>
  </xdr:twoCellAnchor>
  <xdr:twoCellAnchor editAs="oneCell">
    <xdr:from>
      <xdr:col>7</xdr:col>
      <xdr:colOff>284921</xdr:colOff>
      <xdr:row>9</xdr:row>
      <xdr:rowOff>121341</xdr:rowOff>
    </xdr:from>
    <xdr:to>
      <xdr:col>16</xdr:col>
      <xdr:colOff>412917</xdr:colOff>
      <xdr:row>24</xdr:row>
      <xdr:rowOff>175923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14A1FCC-CD55-4B0D-9466-910EF2E3CD4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86296" y="1826316"/>
          <a:ext cx="6300196" cy="2816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466725</xdr:colOff>
      <xdr:row>15</xdr:row>
      <xdr:rowOff>28575</xdr:rowOff>
    </xdr:from>
    <xdr:to>
      <xdr:col>17</xdr:col>
      <xdr:colOff>254634</xdr:colOff>
      <xdr:row>26</xdr:row>
      <xdr:rowOff>120650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2D5858D-6947-4549-B5D7-7EF4029618B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39700" y="2286000"/>
          <a:ext cx="5274309" cy="2101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276224</xdr:colOff>
      <xdr:row>35</xdr:row>
      <xdr:rowOff>104775</xdr:rowOff>
    </xdr:from>
    <xdr:to>
      <xdr:col>15</xdr:col>
      <xdr:colOff>64134</xdr:colOff>
      <xdr:row>46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56BB46F-ACE2-4BE0-A4E8-E1E400630384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77599" y="4733925"/>
          <a:ext cx="5274310" cy="1924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293915</xdr:colOff>
      <xdr:row>42</xdr:row>
      <xdr:rowOff>141514</xdr:rowOff>
    </xdr:from>
    <xdr:to>
      <xdr:col>15</xdr:col>
      <xdr:colOff>293915</xdr:colOff>
      <xdr:row>55</xdr:row>
      <xdr:rowOff>151039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56002CC-F1A9-44C9-969B-3E3540BF62A2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95290" y="6037489"/>
          <a:ext cx="5486400" cy="236220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58</xdr:row>
      <xdr:rowOff>38100</xdr:rowOff>
    </xdr:from>
    <xdr:to>
      <xdr:col>15</xdr:col>
      <xdr:colOff>111760</xdr:colOff>
      <xdr:row>67</xdr:row>
      <xdr:rowOff>27305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C8EA076-2455-439F-81E7-7F0F76C40B6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25225" y="7743825"/>
          <a:ext cx="5274310" cy="16179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485775</xdr:colOff>
      <xdr:row>47</xdr:row>
      <xdr:rowOff>114300</xdr:rowOff>
    </xdr:from>
    <xdr:to>
      <xdr:col>16</xdr:col>
      <xdr:colOff>273685</xdr:colOff>
      <xdr:row>58</xdr:row>
      <xdr:rowOff>45720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B3E5953-0948-4178-94B3-D4020C7F1DE9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72950" y="6915150"/>
          <a:ext cx="5274310" cy="192214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76</xdr:row>
      <xdr:rowOff>19050</xdr:rowOff>
    </xdr:from>
    <xdr:to>
      <xdr:col>15</xdr:col>
      <xdr:colOff>73660</xdr:colOff>
      <xdr:row>83</xdr:row>
      <xdr:rowOff>90805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4ACCB5A7-D2C4-4263-84A8-7D8C4A70E5D8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87125" y="12439650"/>
          <a:ext cx="5274310" cy="13385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85725</xdr:rowOff>
    </xdr:from>
    <xdr:to>
      <xdr:col>15</xdr:col>
      <xdr:colOff>473710</xdr:colOff>
      <xdr:row>78</xdr:row>
      <xdr:rowOff>116840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749773C-93E3-4680-8AB7-33F84FE1AF6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87175" y="9058275"/>
          <a:ext cx="5274310" cy="2374265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82</xdr:row>
      <xdr:rowOff>171450</xdr:rowOff>
    </xdr:from>
    <xdr:to>
      <xdr:col>15</xdr:col>
      <xdr:colOff>117475</xdr:colOff>
      <xdr:row>96</xdr:row>
      <xdr:rowOff>55880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5B5CB8D-3CFD-4A4D-BA32-C63B20D396F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334750" y="13677900"/>
          <a:ext cx="5270500" cy="24180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57150</xdr:colOff>
      <xdr:row>88</xdr:row>
      <xdr:rowOff>66675</xdr:rowOff>
    </xdr:from>
    <xdr:to>
      <xdr:col>15</xdr:col>
      <xdr:colOff>530225</xdr:colOff>
      <xdr:row>99</xdr:row>
      <xdr:rowOff>162560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930DDE0-589A-45E9-8C53-C199F50BB895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44325" y="14658975"/>
          <a:ext cx="5273675" cy="2086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104775</xdr:colOff>
      <xdr:row>92</xdr:row>
      <xdr:rowOff>161925</xdr:rowOff>
    </xdr:from>
    <xdr:to>
      <xdr:col>16</xdr:col>
      <xdr:colOff>577850</xdr:colOff>
      <xdr:row>104</xdr:row>
      <xdr:rowOff>119380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D29778C4-8422-4DF2-9E7C-2A5EC2438969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77750" y="15478125"/>
          <a:ext cx="5273675" cy="212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314325</xdr:colOff>
      <xdr:row>114</xdr:row>
      <xdr:rowOff>38100</xdr:rowOff>
    </xdr:from>
    <xdr:to>
      <xdr:col>15</xdr:col>
      <xdr:colOff>96520</xdr:colOff>
      <xdr:row>128</xdr:row>
      <xdr:rowOff>109220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C47207E-DEEF-4509-AA18-B83A2892F63D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17506950"/>
          <a:ext cx="5268595" cy="2604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352425</xdr:colOff>
      <xdr:row>123</xdr:row>
      <xdr:rowOff>0</xdr:rowOff>
    </xdr:from>
    <xdr:to>
      <xdr:col>15</xdr:col>
      <xdr:colOff>133985</xdr:colOff>
      <xdr:row>134</xdr:row>
      <xdr:rowOff>98425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A71A6894-1167-4849-91AF-DE96B3FFDB67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53800" y="19097625"/>
          <a:ext cx="5267960" cy="208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504825</xdr:colOff>
      <xdr:row>133</xdr:row>
      <xdr:rowOff>123825</xdr:rowOff>
    </xdr:from>
    <xdr:to>
      <xdr:col>15</xdr:col>
      <xdr:colOff>290830</xdr:colOff>
      <xdr:row>142</xdr:row>
      <xdr:rowOff>124460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C7E006D-BE55-4EF7-BBFB-06790B753F8C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06200" y="21031200"/>
          <a:ext cx="5272405" cy="16294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57150</xdr:colOff>
      <xdr:row>0</xdr:row>
      <xdr:rowOff>76200</xdr:rowOff>
    </xdr:from>
    <xdr:to>
      <xdr:col>19</xdr:col>
      <xdr:colOff>381000</xdr:colOff>
      <xdr:row>19</xdr:row>
      <xdr:rowOff>95250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C2D8064-CA96-4231-9DE4-0F6633A66B6A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058525" y="76200"/>
          <a:ext cx="855345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28574</xdr:rowOff>
    </xdr:from>
    <xdr:to>
      <xdr:col>18</xdr:col>
      <xdr:colOff>190500</xdr:colOff>
      <xdr:row>38</xdr:row>
      <xdr:rowOff>38099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C0E7088C-A095-4F91-923D-8C80004D64D2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010900" y="3571874"/>
          <a:ext cx="7724775" cy="309562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18</xdr:row>
      <xdr:rowOff>19050</xdr:rowOff>
    </xdr:from>
    <xdr:to>
      <xdr:col>15</xdr:col>
      <xdr:colOff>35560</xdr:colOff>
      <xdr:row>34</xdr:row>
      <xdr:rowOff>133350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608044CD-572D-4622-BA38-D9EB5B9A2ABE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249025" y="3381375"/>
          <a:ext cx="5274310" cy="302895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38</xdr:row>
      <xdr:rowOff>152400</xdr:rowOff>
    </xdr:from>
    <xdr:to>
      <xdr:col>14</xdr:col>
      <xdr:colOff>645160</xdr:colOff>
      <xdr:row>56</xdr:row>
      <xdr:rowOff>161925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51DD96A-427F-405A-9E3D-A8D9CD1ACE0D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182350" y="6972300"/>
          <a:ext cx="526478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D1D5-5DDF-42C0-BCD4-240E8EF82F78}">
  <dimension ref="A2:G101"/>
  <sheetViews>
    <sheetView zoomScale="115" zoomScaleNormal="115" workbookViewId="0">
      <pane xSplit="4" ySplit="12" topLeftCell="E46" activePane="bottomRight" state="frozen"/>
      <selection pane="topRight" activeCell="E1" sqref="E1"/>
      <selection pane="bottomLeft" activeCell="A11" sqref="A11"/>
      <selection pane="bottomRight" activeCell="D52" sqref="D52"/>
    </sheetView>
  </sheetViews>
  <sheetFormatPr defaultRowHeight="14.25"/>
  <cols>
    <col min="1" max="7" width="20.625" customWidth="1"/>
  </cols>
  <sheetData>
    <row r="2" spans="1:7">
      <c r="A2" s="70" t="s">
        <v>30</v>
      </c>
      <c r="B2" s="71"/>
      <c r="C2" s="11" t="s">
        <v>1</v>
      </c>
      <c r="D2" s="11" t="s">
        <v>11</v>
      </c>
      <c r="E2" s="11" t="s">
        <v>16</v>
      </c>
      <c r="F2" s="11" t="s">
        <v>17</v>
      </c>
      <c r="G2" s="11" t="s">
        <v>15</v>
      </c>
    </row>
    <row r="3" spans="1:7">
      <c r="A3" s="70" t="s">
        <v>4</v>
      </c>
      <c r="B3" s="71"/>
      <c r="C3" s="5">
        <v>767410082.15999997</v>
      </c>
      <c r="D3" s="5">
        <v>621886556.47000003</v>
      </c>
      <c r="E3" s="5">
        <v>399482846.25</v>
      </c>
      <c r="F3" s="5">
        <v>424891637.99000001</v>
      </c>
      <c r="G3" s="5">
        <v>288547088.73000002</v>
      </c>
    </row>
    <row r="4" spans="1:7">
      <c r="A4" s="70" t="s">
        <v>2</v>
      </c>
      <c r="B4" s="71"/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80" t="s">
        <v>3</v>
      </c>
      <c r="B5" s="81"/>
      <c r="C5" s="5">
        <f>SUM(C3,C4)</f>
        <v>767410082.15999997</v>
      </c>
      <c r="D5" s="5">
        <f>SUM(D3,D4)</f>
        <v>621886556.47000003</v>
      </c>
      <c r="E5" s="5">
        <f>SUM(E3,E4)</f>
        <v>399482846.25</v>
      </c>
      <c r="F5" s="5">
        <f>SUM(F3,F4)</f>
        <v>424891637.99000001</v>
      </c>
      <c r="G5" s="5">
        <f>SUM(G3,G4)</f>
        <v>288547088.73000002</v>
      </c>
    </row>
    <row r="6" spans="1:7">
      <c r="A6" s="70" t="s">
        <v>5</v>
      </c>
      <c r="B6" s="71"/>
      <c r="C6" s="5">
        <v>1153687940.04</v>
      </c>
      <c r="D6" s="5">
        <v>947073500</v>
      </c>
      <c r="E6" s="5">
        <v>899989414.66999996</v>
      </c>
      <c r="F6" s="5">
        <v>981397743.24000001</v>
      </c>
      <c r="G6" s="5">
        <v>658363013.72000003</v>
      </c>
    </row>
    <row r="7" spans="1:7">
      <c r="A7" s="88" t="s">
        <v>60</v>
      </c>
      <c r="B7" s="89"/>
      <c r="C7" s="46">
        <f>C5-C6</f>
        <v>-386277857.88</v>
      </c>
      <c r="D7" s="46">
        <f>D5-D6</f>
        <v>-325186943.52999997</v>
      </c>
      <c r="E7" s="46">
        <f>E5-E6</f>
        <v>-500506568.41999996</v>
      </c>
      <c r="F7" s="46">
        <f>F5-F6</f>
        <v>-556506105.25</v>
      </c>
      <c r="G7" s="46">
        <f>G5-G6</f>
        <v>-369815924.99000001</v>
      </c>
    </row>
    <row r="8" spans="1:7">
      <c r="A8" s="70" t="s">
        <v>6</v>
      </c>
      <c r="B8" s="71"/>
      <c r="C8" s="5">
        <v>266853365.53999999</v>
      </c>
      <c r="D8" s="5">
        <v>235822398.87</v>
      </c>
      <c r="E8" s="5">
        <v>75809168.319999993</v>
      </c>
      <c r="F8" s="5">
        <v>0</v>
      </c>
      <c r="G8" s="5">
        <v>0</v>
      </c>
    </row>
    <row r="9" spans="1:7">
      <c r="A9" s="82" t="s">
        <v>7</v>
      </c>
      <c r="B9" s="83"/>
      <c r="C9" s="5">
        <f>SUM(C6,C8)</f>
        <v>1420541305.5799999</v>
      </c>
      <c r="D9" s="5">
        <f>SUM(D6,D8)</f>
        <v>1182895898.8699999</v>
      </c>
      <c r="E9" s="5">
        <f>SUM(E6,E8)</f>
        <v>975798582.99000001</v>
      </c>
      <c r="F9" s="5">
        <f>SUM(F6,F8)</f>
        <v>981397743.24000001</v>
      </c>
      <c r="G9" s="5">
        <f>SUM(G6,G8)</f>
        <v>658363013.72000003</v>
      </c>
    </row>
    <row r="10" spans="1:7">
      <c r="A10" s="72" t="s">
        <v>8</v>
      </c>
      <c r="B10" s="73"/>
      <c r="C10" s="45" t="str">
        <f>IMSUB(C5,C9)</f>
        <v>-653131223.42</v>
      </c>
      <c r="D10" s="45" t="str">
        <f>IMSUB(D5,D9)</f>
        <v>-561009342.4</v>
      </c>
      <c r="E10" s="45" t="str">
        <f>IMSUB(E5,E9)</f>
        <v>-576315736.74</v>
      </c>
      <c r="F10" s="45" t="str">
        <f>IMSUB(F5,F9)</f>
        <v>-556506105.25</v>
      </c>
      <c r="G10" s="45" t="str">
        <f>IMSUB(G5,G9)</f>
        <v>-369815924.99</v>
      </c>
    </row>
    <row r="11" spans="1:7">
      <c r="A11" s="72" t="s">
        <v>77</v>
      </c>
      <c r="B11" s="73"/>
      <c r="C11" s="1">
        <v>5392658598.6199999</v>
      </c>
      <c r="D11" s="1">
        <v>4039767328.27</v>
      </c>
      <c r="E11" s="1">
        <v>3122614700.7800002</v>
      </c>
      <c r="F11" s="1">
        <v>2888506390.5999999</v>
      </c>
      <c r="G11" s="3">
        <v>2280581501.79</v>
      </c>
    </row>
    <row r="12" spans="1:7">
      <c r="A12" s="70" t="s">
        <v>9</v>
      </c>
      <c r="B12" s="71"/>
      <c r="C12" s="5">
        <v>6763539012.0100002</v>
      </c>
      <c r="D12" s="5">
        <v>5560538824.3100004</v>
      </c>
      <c r="E12" s="5">
        <v>4538173848.1300001</v>
      </c>
      <c r="F12" s="5">
        <v>4244637050.98</v>
      </c>
      <c r="G12" s="5">
        <v>3587174662.1700001</v>
      </c>
    </row>
    <row r="13" spans="1:7" ht="15">
      <c r="A13" s="70" t="s">
        <v>76</v>
      </c>
      <c r="B13" s="71"/>
      <c r="C13" s="54">
        <f>(C12-D12)/D12</f>
        <v>0.21634597396220473</v>
      </c>
      <c r="D13" s="54">
        <f>(D12-E12)/E12</f>
        <v>0.22528113959346799</v>
      </c>
      <c r="E13" s="54">
        <f>(E12-F12)/F12</f>
        <v>6.9154746006429083E-2</v>
      </c>
      <c r="F13" s="54">
        <f>(F12-G12)/G12</f>
        <v>0.18328139851776254</v>
      </c>
      <c r="G13" s="54" t="e">
        <f>(G12-H12)/H12</f>
        <v>#DIV/0!</v>
      </c>
    </row>
    <row r="14" spans="1:7" ht="15">
      <c r="A14" s="70" t="s">
        <v>78</v>
      </c>
      <c r="B14" s="71"/>
      <c r="C14" s="54">
        <f>C11/C12</f>
        <v>0.79731315056278507</v>
      </c>
      <c r="D14" s="54">
        <f>D11/D12</f>
        <v>0.72650645124688773</v>
      </c>
      <c r="E14" s="54">
        <f>E11/E12</f>
        <v>0.68807736443739476</v>
      </c>
      <c r="F14" s="54">
        <f>F11/F12</f>
        <v>0.68050727445191173</v>
      </c>
      <c r="G14" s="54">
        <f>G11/G12</f>
        <v>0.63575981561221251</v>
      </c>
    </row>
    <row r="15" spans="1:7">
      <c r="A15" s="72" t="s">
        <v>10</v>
      </c>
      <c r="B15" s="73"/>
      <c r="C15" s="18">
        <f>C5/C12</f>
        <v>0.11346280117514096</v>
      </c>
      <c r="D15" s="18">
        <f>D5/D12</f>
        <v>0.11183926164694463</v>
      </c>
      <c r="E15" s="18">
        <f>E5/E12</f>
        <v>8.8027224081468569E-2</v>
      </c>
      <c r="F15" s="18">
        <f>F5/F12</f>
        <v>0.10010081731061109</v>
      </c>
      <c r="G15" s="19">
        <f>G5/G12</f>
        <v>8.0438538935109549E-2</v>
      </c>
    </row>
    <row r="16" spans="1:7">
      <c r="A16" s="86" t="s">
        <v>24</v>
      </c>
      <c r="B16" s="87"/>
      <c r="C16" s="5">
        <v>4254546204.6900001</v>
      </c>
      <c r="D16" s="5">
        <v>2929856974.1300001</v>
      </c>
      <c r="E16" s="5">
        <v>2152202589.8299999</v>
      </c>
      <c r="F16" s="5">
        <v>2098037595.8800001</v>
      </c>
      <c r="G16" s="5">
        <v>1833497362.3299999</v>
      </c>
    </row>
    <row r="17" spans="1:7">
      <c r="A17" s="84" t="s">
        <v>13</v>
      </c>
      <c r="B17" s="4" t="s">
        <v>20</v>
      </c>
      <c r="C17" s="5">
        <v>10963090.720000001</v>
      </c>
      <c r="D17" s="5">
        <v>4372639.54</v>
      </c>
      <c r="E17" s="5">
        <v>250000</v>
      </c>
      <c r="F17" s="5">
        <v>2000000</v>
      </c>
      <c r="G17" s="5">
        <v>1300000</v>
      </c>
    </row>
    <row r="18" spans="1:7">
      <c r="A18" s="85"/>
      <c r="B18" s="4" t="s">
        <v>21</v>
      </c>
      <c r="C18" s="5">
        <v>164725667.62</v>
      </c>
      <c r="D18" s="5">
        <v>34579325.630000003</v>
      </c>
      <c r="E18" s="5">
        <v>36246354.149999999</v>
      </c>
      <c r="F18" s="6">
        <v>122946310.66</v>
      </c>
      <c r="G18" s="6">
        <v>228447169.97</v>
      </c>
    </row>
    <row r="19" spans="1:7">
      <c r="A19" s="85"/>
      <c r="B19" s="4" t="s">
        <v>22</v>
      </c>
      <c r="C19" s="7">
        <f>(C17-D17)/D17</f>
        <v>1.5072020274509068</v>
      </c>
      <c r="D19" s="7">
        <f t="shared" ref="D19:F20" si="0">(D17-E17)/E17</f>
        <v>16.490558159999999</v>
      </c>
      <c r="E19" s="7">
        <f t="shared" si="0"/>
        <v>-0.875</v>
      </c>
      <c r="F19" s="7">
        <f t="shared" si="0"/>
        <v>0.53846153846153844</v>
      </c>
      <c r="G19" s="7" t="e">
        <f>(G17-H15)/H15</f>
        <v>#DIV/0!</v>
      </c>
    </row>
    <row r="20" spans="1:7">
      <c r="A20" s="85"/>
      <c r="B20" s="4" t="s">
        <v>23</v>
      </c>
      <c r="C20" s="7">
        <f>(C18-D18)/D18</f>
        <v>3.7637038785131449</v>
      </c>
      <c r="D20" s="7">
        <f t="shared" si="0"/>
        <v>-4.5991619270209991E-2</v>
      </c>
      <c r="E20" s="7">
        <f t="shared" si="0"/>
        <v>-0.70518550776007471</v>
      </c>
      <c r="F20" s="7">
        <f t="shared" si="0"/>
        <v>-0.46181731786764757</v>
      </c>
      <c r="G20" s="7" t="e">
        <f>(G18-H16)/H16</f>
        <v>#DIV/0!</v>
      </c>
    </row>
    <row r="21" spans="1:7">
      <c r="A21" s="85"/>
      <c r="B21" s="32" t="s">
        <v>25</v>
      </c>
      <c r="C21" s="5">
        <f>SUM(C17,C18)</f>
        <v>175688758.34</v>
      </c>
      <c r="D21" s="5">
        <f>SUM(D17,D18)</f>
        <v>38951965.170000002</v>
      </c>
      <c r="E21" s="5">
        <f>SUM(E17,E18)</f>
        <v>36496354.149999999</v>
      </c>
      <c r="F21" s="5">
        <f>SUM(F17,F18)</f>
        <v>124946310.66</v>
      </c>
      <c r="G21" s="5">
        <f>SUM(G17,G18)</f>
        <v>229747169.97</v>
      </c>
    </row>
    <row r="22" spans="1:7">
      <c r="A22" s="85"/>
      <c r="B22" s="30" t="s">
        <v>18</v>
      </c>
      <c r="C22" s="7">
        <f>(C21-D21)/D21</f>
        <v>3.5103952412473367</v>
      </c>
      <c r="D22" s="7">
        <f>(D17+D18-E17-E18)/(E17+E18)</f>
        <v>6.7283734970003936E-2</v>
      </c>
      <c r="E22" s="7">
        <f>(E17+E18-F17-F18)/(F17+F18)</f>
        <v>-0.70790370714256023</v>
      </c>
      <c r="F22" s="7">
        <f>(F17+F18-G17-G18)/(G17+G18)</f>
        <v>-0.45615734602382579</v>
      </c>
      <c r="G22" s="7" t="e">
        <f>(G17+G18-H15-H16)/(H15+H16)</f>
        <v>#DIV/0!</v>
      </c>
    </row>
    <row r="23" spans="1:7">
      <c r="A23" s="85"/>
      <c r="B23" s="32" t="s">
        <v>14</v>
      </c>
      <c r="C23" s="5">
        <v>1566699487.8499999</v>
      </c>
      <c r="D23" s="5">
        <v>1026719954.52</v>
      </c>
      <c r="E23" s="5">
        <v>687714982.5</v>
      </c>
      <c r="F23" s="5">
        <v>711486950.66999996</v>
      </c>
      <c r="G23" s="5">
        <v>578695538.57000005</v>
      </c>
    </row>
    <row r="24" spans="1:7">
      <c r="A24" s="85"/>
      <c r="B24" s="30" t="s">
        <v>19</v>
      </c>
      <c r="C24" s="9">
        <f>(C23-D23)/D23</f>
        <v>0.52592679333133718</v>
      </c>
      <c r="D24" s="9">
        <f>(D23-E23)/E23</f>
        <v>0.49294399663599009</v>
      </c>
      <c r="E24" s="9">
        <f>(E23-F23)/F23</f>
        <v>-3.3411671356184593E-2</v>
      </c>
      <c r="F24" s="9">
        <f>(F23-G23)/G23</f>
        <v>0.22946679773640111</v>
      </c>
      <c r="G24" s="10" t="e">
        <f>(G23-H20)/H20</f>
        <v>#DIV/0!</v>
      </c>
    </row>
    <row r="25" spans="1:7">
      <c r="A25" s="85"/>
      <c r="B25" s="30" t="s">
        <v>26</v>
      </c>
      <c r="C25" s="9">
        <f>C21/C16</f>
        <v>4.1294358995638471E-2</v>
      </c>
      <c r="D25" s="9">
        <f>D21/D16</f>
        <v>1.3294835042781058E-2</v>
      </c>
      <c r="E25" s="9">
        <f>E21/E16</f>
        <v>1.6957675974585092E-2</v>
      </c>
      <c r="F25" s="9">
        <f>F21/F16</f>
        <v>5.9553894985181405E-2</v>
      </c>
      <c r="G25" s="9">
        <f>G21/G16</f>
        <v>0.12530542704355918</v>
      </c>
    </row>
    <row r="26" spans="1:7">
      <c r="A26" s="85"/>
      <c r="B26" s="30" t="s">
        <v>27</v>
      </c>
      <c r="C26" s="9">
        <f>C23/C16</f>
        <v>0.36824126768747939</v>
      </c>
      <c r="D26" s="9">
        <f>D23/D16</f>
        <v>0.35043347289158272</v>
      </c>
      <c r="E26" s="9">
        <f>E23/E16</f>
        <v>0.31954007756970587</v>
      </c>
      <c r="F26" s="9">
        <f>F23/F16</f>
        <v>0.33912021027038564</v>
      </c>
      <c r="G26" s="9">
        <f>G23/G16</f>
        <v>0.31562387296516015</v>
      </c>
    </row>
    <row r="27" spans="1:7" ht="13.5" customHeight="1">
      <c r="A27" s="29"/>
      <c r="B27" s="30" t="s">
        <v>63</v>
      </c>
      <c r="C27" s="5">
        <f>C21+C23</f>
        <v>1742388246.1899998</v>
      </c>
      <c r="D27" s="5">
        <f>D21+D23</f>
        <v>1065671919.6899999</v>
      </c>
      <c r="E27" s="5">
        <f>E21+E23</f>
        <v>724211336.64999998</v>
      </c>
      <c r="F27" s="5">
        <f>F21+F23</f>
        <v>836433261.32999992</v>
      </c>
      <c r="G27" s="5">
        <f>G21+G23</f>
        <v>808442708.54000008</v>
      </c>
    </row>
    <row r="28" spans="1:7">
      <c r="A28" s="29"/>
      <c r="B28" s="36" t="s">
        <v>67</v>
      </c>
      <c r="C28" s="5">
        <f>C27+C36</f>
        <v>1984727615.6899998</v>
      </c>
      <c r="D28" s="5">
        <f>D27+D36</f>
        <v>1299023946.8699999</v>
      </c>
      <c r="E28" s="5">
        <f>E27+E36</f>
        <v>853048901.5</v>
      </c>
      <c r="F28" s="5">
        <f>F27+F36</f>
        <v>940258708.30999994</v>
      </c>
      <c r="G28" s="5">
        <f>G27+G36</f>
        <v>895508467.96000004</v>
      </c>
    </row>
    <row r="30" spans="1:7">
      <c r="A30" s="90" t="s">
        <v>62</v>
      </c>
      <c r="B30" s="30" t="s">
        <v>64</v>
      </c>
      <c r="C30" s="5">
        <v>942527144.25</v>
      </c>
      <c r="D30" s="5">
        <v>303461024.01999998</v>
      </c>
      <c r="E30" s="5">
        <v>349796742.86000001</v>
      </c>
      <c r="F30" s="5">
        <v>374282543.98000002</v>
      </c>
      <c r="G30" s="5">
        <v>443715580.52999997</v>
      </c>
    </row>
    <row r="31" spans="1:7">
      <c r="A31" s="91"/>
      <c r="B31" s="30" t="s">
        <v>65</v>
      </c>
      <c r="C31" s="5">
        <v>1344074465.8900001</v>
      </c>
      <c r="D31" s="5">
        <v>1062404232.74</v>
      </c>
      <c r="E31" s="5">
        <v>957703395.99000001</v>
      </c>
      <c r="F31" s="5">
        <v>791068167.82000005</v>
      </c>
      <c r="G31" s="5">
        <v>622357307.46000004</v>
      </c>
    </row>
    <row r="32" spans="1:7">
      <c r="A32" s="91"/>
      <c r="B32" s="30" t="s">
        <v>66</v>
      </c>
      <c r="C32" s="5">
        <v>379788914.16000003</v>
      </c>
      <c r="D32" s="5">
        <v>513015459.67000002</v>
      </c>
      <c r="E32" s="5">
        <v>305004450.25</v>
      </c>
      <c r="F32" s="5">
        <v>253989902.69999999</v>
      </c>
      <c r="G32" s="5">
        <v>120869608.84999999</v>
      </c>
    </row>
    <row r="33" spans="1:7">
      <c r="A33" s="92"/>
      <c r="B33" s="30" t="s">
        <v>69</v>
      </c>
      <c r="C33" s="5">
        <f>C30+C31+C32</f>
        <v>2666390524.3000002</v>
      </c>
      <c r="D33" s="5">
        <f>D30+D31+D32</f>
        <v>1878880716.4300001</v>
      </c>
      <c r="E33" s="5">
        <f>E30+E31+E32</f>
        <v>1612504589.0999999</v>
      </c>
      <c r="F33" s="5">
        <f>F30+F31+F32</f>
        <v>1419340614.5000002</v>
      </c>
      <c r="G33" s="5">
        <f>G30+G31+G32</f>
        <v>1186942496.8399999</v>
      </c>
    </row>
    <row r="34" spans="1:7">
      <c r="A34" s="93" t="s">
        <v>68</v>
      </c>
      <c r="B34" s="93"/>
      <c r="C34" s="5">
        <f>C33-C28</f>
        <v>681662908.61000037</v>
      </c>
      <c r="D34" s="5">
        <f>D33-D28</f>
        <v>579856769.56000018</v>
      </c>
      <c r="E34" s="5">
        <f>E33-E28</f>
        <v>759455687.5999999</v>
      </c>
      <c r="F34" s="5">
        <f>F33-F28</f>
        <v>479081906.1900003</v>
      </c>
      <c r="G34" s="5">
        <f>G33-G28</f>
        <v>291434028.87999988</v>
      </c>
    </row>
    <row r="35" spans="1:7">
      <c r="A35" s="76" t="s">
        <v>85</v>
      </c>
      <c r="B35" s="76"/>
      <c r="C35" s="60">
        <f>C23/C12</f>
        <v>0.23163901103667997</v>
      </c>
      <c r="D35" s="60">
        <f>D23/D12</f>
        <v>0.18464396832035504</v>
      </c>
      <c r="E35" s="60">
        <f>E23/E12</f>
        <v>0.1515400259034545</v>
      </c>
      <c r="F35" s="60">
        <f>F23/F12</f>
        <v>0.16762020924868762</v>
      </c>
      <c r="G35" s="60">
        <f>G23/G12</f>
        <v>0.16132349078868885</v>
      </c>
    </row>
    <row r="36" spans="1:7">
      <c r="A36" s="77" t="s">
        <v>31</v>
      </c>
      <c r="B36" s="78"/>
      <c r="C36" s="5">
        <v>242339369.5</v>
      </c>
      <c r="D36" s="5">
        <v>233352027.18000001</v>
      </c>
      <c r="E36" s="5">
        <v>128837564.84999999</v>
      </c>
      <c r="F36" s="5">
        <v>103825446.98</v>
      </c>
      <c r="G36" s="5">
        <v>87065759.420000002</v>
      </c>
    </row>
    <row r="37" spans="1:7">
      <c r="A37" s="77" t="s">
        <v>32</v>
      </c>
      <c r="B37" s="77"/>
      <c r="C37" s="25">
        <f>C36/C16</f>
        <v>5.6960098172833838E-2</v>
      </c>
      <c r="D37" s="25">
        <f>D36/D16</f>
        <v>7.9646217969152638E-2</v>
      </c>
      <c r="E37" s="25">
        <f>E36/E16</f>
        <v>5.9863121371012164E-2</v>
      </c>
      <c r="F37" s="25">
        <f>F36/F16</f>
        <v>4.9486933496275837E-2</v>
      </c>
      <c r="G37" s="25">
        <f>G36/G16</f>
        <v>4.7486165624671117E-2</v>
      </c>
    </row>
    <row r="39" spans="1:7">
      <c r="A39" s="77" t="s">
        <v>33</v>
      </c>
      <c r="B39" s="77"/>
      <c r="C39" s="5">
        <v>247877174.63999999</v>
      </c>
      <c r="D39" s="5">
        <v>246272203.72999999</v>
      </c>
      <c r="E39" s="5">
        <v>146565824.69</v>
      </c>
      <c r="F39" s="5">
        <v>149992042.63999999</v>
      </c>
      <c r="G39" s="5">
        <v>88925112.840000004</v>
      </c>
    </row>
    <row r="40" spans="1:7">
      <c r="A40" s="77" t="s">
        <v>36</v>
      </c>
      <c r="B40" s="77"/>
      <c r="C40" s="25">
        <f>C39/C16</f>
        <v>5.826171880957657E-2</v>
      </c>
      <c r="D40" s="25">
        <f>D39/D16</f>
        <v>8.4056049801928892E-2</v>
      </c>
      <c r="E40" s="25">
        <f>E39/E16</f>
        <v>6.8100384872028741E-2</v>
      </c>
      <c r="F40" s="25">
        <f>F39/F16</f>
        <v>7.1491589538026076E-2</v>
      </c>
      <c r="G40" s="25">
        <f>G39/G16</f>
        <v>4.8500267667139912E-2</v>
      </c>
    </row>
    <row r="42" spans="1:7">
      <c r="A42" s="77" t="s">
        <v>34</v>
      </c>
      <c r="B42" s="77"/>
      <c r="C42" s="5">
        <v>2909303673.4000001</v>
      </c>
      <c r="D42" s="5">
        <v>2581549822.2800002</v>
      </c>
      <c r="E42" s="5">
        <v>2338068071.77</v>
      </c>
      <c r="F42" s="5">
        <v>1943957472.02</v>
      </c>
      <c r="G42" s="5">
        <v>1551577402.1700001</v>
      </c>
    </row>
    <row r="43" spans="1:7">
      <c r="A43" s="77" t="s">
        <v>35</v>
      </c>
      <c r="B43" s="77"/>
      <c r="C43" s="25">
        <f>C42/C16</f>
        <v>0.6838105718990497</v>
      </c>
      <c r="D43" s="25">
        <f>D42/D16</f>
        <v>0.88111803582035697</v>
      </c>
      <c r="E43" s="25">
        <f>E42/E16</f>
        <v>1.0863605883657454</v>
      </c>
      <c r="F43" s="25">
        <f>F42/F16</f>
        <v>0.9265598842639553</v>
      </c>
      <c r="G43" s="25">
        <f>G42/G16</f>
        <v>0.84623923330779316</v>
      </c>
    </row>
    <row r="45" spans="1:7">
      <c r="A45" s="77" t="s">
        <v>37</v>
      </c>
      <c r="B45" s="77"/>
      <c r="C45" s="5">
        <v>31312922.649999999</v>
      </c>
      <c r="D45" s="5">
        <v>5415723.8200000003</v>
      </c>
      <c r="E45" s="5">
        <v>11500000</v>
      </c>
      <c r="F45" s="5">
        <v>6537101.6600000001</v>
      </c>
      <c r="G45" s="5">
        <v>8012568.8899999997</v>
      </c>
    </row>
    <row r="46" spans="1:7">
      <c r="A46" s="77" t="s">
        <v>38</v>
      </c>
      <c r="B46" s="77"/>
      <c r="C46" s="25">
        <f>C45/C12</f>
        <v>4.6296654154574573E-3</v>
      </c>
      <c r="D46" s="25">
        <f>D45/D12</f>
        <v>9.7395665979762853E-4</v>
      </c>
      <c r="E46" s="25">
        <f>E45/E12</f>
        <v>2.5340589375479061E-3</v>
      </c>
      <c r="F46" s="25">
        <f>F45/F12</f>
        <v>1.5400849546113057E-3</v>
      </c>
      <c r="G46" s="25">
        <f>G45/G12</f>
        <v>2.2336712439736438E-3</v>
      </c>
    </row>
    <row r="48" spans="1:7">
      <c r="A48" s="77" t="s">
        <v>40</v>
      </c>
      <c r="B48" s="77"/>
      <c r="C48" s="5">
        <v>15000000</v>
      </c>
      <c r="D48" s="5">
        <v>15000000</v>
      </c>
      <c r="E48" s="5">
        <v>11500000</v>
      </c>
      <c r="F48" s="5">
        <v>0</v>
      </c>
      <c r="G48" s="5">
        <v>0</v>
      </c>
    </row>
    <row r="49" spans="1:7">
      <c r="A49" s="77" t="s">
        <v>41</v>
      </c>
      <c r="B49" s="77"/>
      <c r="C49" s="25">
        <f>C48/C12</f>
        <v>2.2177738567582053E-3</v>
      </c>
      <c r="D49" s="25">
        <f>D48/D12</f>
        <v>2.6975803018264746E-3</v>
      </c>
      <c r="E49" s="25">
        <f>E48/E12</f>
        <v>2.5340589375479061E-3</v>
      </c>
      <c r="F49" s="25">
        <f>F48/F12</f>
        <v>0</v>
      </c>
      <c r="G49" s="25">
        <f>G48/G12</f>
        <v>0</v>
      </c>
    </row>
    <row r="51" spans="1:7">
      <c r="A51" s="77" t="s">
        <v>89</v>
      </c>
      <c r="B51" s="77"/>
      <c r="C51" s="64">
        <v>0</v>
      </c>
      <c r="D51" s="64">
        <v>0</v>
      </c>
      <c r="E51" s="64">
        <v>0</v>
      </c>
      <c r="F51" s="64">
        <v>0</v>
      </c>
      <c r="G51" s="66">
        <v>0</v>
      </c>
    </row>
    <row r="52" spans="1:7">
      <c r="A52" s="77" t="s">
        <v>90</v>
      </c>
      <c r="B52" s="77"/>
      <c r="C52" s="66">
        <v>0</v>
      </c>
      <c r="D52" s="66">
        <v>0</v>
      </c>
      <c r="E52" s="66">
        <v>0</v>
      </c>
      <c r="F52" s="66">
        <v>0</v>
      </c>
      <c r="G52" s="66">
        <v>0</v>
      </c>
    </row>
    <row r="53" spans="1:7">
      <c r="A53" s="77" t="s">
        <v>92</v>
      </c>
      <c r="B53" s="77"/>
      <c r="C53" s="66">
        <v>0</v>
      </c>
      <c r="D53" s="66">
        <v>0</v>
      </c>
      <c r="E53" s="66">
        <v>0</v>
      </c>
      <c r="F53" s="66">
        <v>0</v>
      </c>
      <c r="G53" s="66">
        <v>0</v>
      </c>
    </row>
    <row r="54" spans="1:7">
      <c r="A54" s="77" t="s">
        <v>91</v>
      </c>
      <c r="B54" s="77"/>
      <c r="C54" s="65">
        <f>SUM(C52,C51,C53,C62,C48)</f>
        <v>61752137.770000003</v>
      </c>
      <c r="D54" s="65">
        <f t="shared" ref="D54:G54" si="1">SUM(D52,D51,D53,D62,D48)</f>
        <v>65436145.450000003</v>
      </c>
      <c r="E54" s="65">
        <f t="shared" si="1"/>
        <v>59902185.68</v>
      </c>
      <c r="F54" s="65">
        <f t="shared" si="1"/>
        <v>54117151.359999999</v>
      </c>
      <c r="G54" s="65">
        <f t="shared" si="1"/>
        <v>57709635.039999999</v>
      </c>
    </row>
    <row r="55" spans="1:7">
      <c r="A55" s="77" t="s">
        <v>93</v>
      </c>
      <c r="B55" s="77"/>
      <c r="C55" s="67">
        <f>C54/C12</f>
        <v>9.1301517830157958E-3</v>
      </c>
      <c r="D55" s="67">
        <f t="shared" ref="D55:G55" si="2">D54/D12</f>
        <v>1.1767950466224806E-2</v>
      </c>
      <c r="E55" s="67">
        <f t="shared" si="2"/>
        <v>1.3199623391396364E-2</v>
      </c>
      <c r="F55" s="67">
        <f t="shared" si="2"/>
        <v>1.2749535639921311E-2</v>
      </c>
      <c r="G55" s="67">
        <f t="shared" si="2"/>
        <v>1.6087768362271365E-2</v>
      </c>
    </row>
    <row r="57" spans="1:7">
      <c r="A57" s="77" t="s">
        <v>42</v>
      </c>
      <c r="B57" s="77"/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>
      <c r="A58" s="77" t="s">
        <v>43</v>
      </c>
      <c r="B58" s="77"/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>
      <c r="A59" s="77" t="s">
        <v>44</v>
      </c>
      <c r="B59" s="77"/>
      <c r="C59" s="5">
        <v>60922956.200000003</v>
      </c>
      <c r="D59" s="5">
        <v>77641045.379999995</v>
      </c>
      <c r="E59" s="5">
        <v>76271721.430000007</v>
      </c>
      <c r="F59" s="5">
        <v>67883880.150000006</v>
      </c>
      <c r="G59" s="5">
        <v>47487094.439999998</v>
      </c>
    </row>
    <row r="60" spans="1:7">
      <c r="A60" s="77" t="s">
        <v>45</v>
      </c>
      <c r="B60" s="77"/>
      <c r="C60" s="28">
        <f>C58/C59</f>
        <v>0</v>
      </c>
      <c r="D60" s="28">
        <f>D58/D59</f>
        <v>0</v>
      </c>
      <c r="E60" s="28">
        <f>E58/E59</f>
        <v>0</v>
      </c>
      <c r="F60" s="28">
        <f>F58/F59</f>
        <v>0</v>
      </c>
      <c r="G60" s="28">
        <f>G58/G59</f>
        <v>0</v>
      </c>
    </row>
    <row r="62" spans="1:7">
      <c r="A62" s="77" t="s">
        <v>46</v>
      </c>
      <c r="B62" s="77"/>
      <c r="C62" s="1">
        <v>46752137.770000003</v>
      </c>
      <c r="D62" s="1">
        <v>50436145.450000003</v>
      </c>
      <c r="E62" s="1">
        <v>48402185.68</v>
      </c>
      <c r="F62" s="2">
        <v>54117151.359999999</v>
      </c>
      <c r="G62" s="3">
        <v>57709635.039999999</v>
      </c>
    </row>
    <row r="63" spans="1:7">
      <c r="A63" s="77" t="s">
        <v>47</v>
      </c>
      <c r="B63" s="77"/>
      <c r="C63" s="23">
        <f>C62/C12</f>
        <v>6.9123779262575914E-3</v>
      </c>
      <c r="D63" s="23">
        <f>D62/D12</f>
        <v>9.0703701643983312E-3</v>
      </c>
      <c r="E63" s="23">
        <f>E62/E12</f>
        <v>1.0665564453848458E-2</v>
      </c>
      <c r="F63" s="23">
        <f>F62/F12</f>
        <v>1.2749535639921311E-2</v>
      </c>
      <c r="G63" s="23">
        <f>G62/G12</f>
        <v>1.6087768362271365E-2</v>
      </c>
    </row>
    <row r="66" spans="1:7">
      <c r="A66" s="77" t="s">
        <v>48</v>
      </c>
      <c r="B66" s="78"/>
      <c r="C66" s="1">
        <v>407739754.62</v>
      </c>
      <c r="D66" s="1">
        <v>453282769.17000002</v>
      </c>
      <c r="E66" s="23">
        <v>459150453.64999998</v>
      </c>
      <c r="F66" s="2">
        <v>428585260.49000001</v>
      </c>
      <c r="G66" s="3">
        <v>405428447.85000002</v>
      </c>
    </row>
    <row r="67" spans="1:7">
      <c r="A67" s="77" t="s">
        <v>49</v>
      </c>
      <c r="B67" s="77"/>
      <c r="C67" s="28">
        <f>C66/C12</f>
        <v>6.0284971210482777E-2</v>
      </c>
      <c r="D67" s="28">
        <f>D66/D12</f>
        <v>8.151777795135659E-2</v>
      </c>
      <c r="E67" s="28">
        <f>E66/E12</f>
        <v>0.10117515745660505</v>
      </c>
      <c r="F67" s="28">
        <f>F66/F12</f>
        <v>0.10097100301922127</v>
      </c>
      <c r="G67" s="28">
        <f>G66/G12</f>
        <v>0.11302166357429136</v>
      </c>
    </row>
    <row r="69" spans="1:7">
      <c r="A69" s="77" t="s">
        <v>51</v>
      </c>
      <c r="B69" s="78"/>
      <c r="C69" s="1">
        <v>134464982.38999999</v>
      </c>
      <c r="D69" s="1">
        <v>143735963.53999999</v>
      </c>
      <c r="E69" s="1">
        <v>154529210.53</v>
      </c>
      <c r="F69" s="2">
        <v>155693377.41</v>
      </c>
      <c r="G69" s="3">
        <v>153840956.15000001</v>
      </c>
    </row>
    <row r="70" spans="1:7">
      <c r="A70" s="77" t="s">
        <v>55</v>
      </c>
      <c r="B70" s="77"/>
      <c r="C70" s="28">
        <f>C69/C12</f>
        <v>1.9880861506266296E-2</v>
      </c>
      <c r="D70" s="28">
        <f>D69/D12</f>
        <v>2.5849286927303487E-2</v>
      </c>
      <c r="E70" s="28">
        <f>E69/E12</f>
        <v>3.4050967570066822E-2</v>
      </c>
      <c r="F70" s="28">
        <f>F69/F12</f>
        <v>3.6680021292763668E-2</v>
      </c>
      <c r="G70" s="28">
        <f>G69/G12</f>
        <v>4.2886385704156524E-2</v>
      </c>
    </row>
    <row r="72" spans="1:7">
      <c r="A72" s="77" t="s">
        <v>50</v>
      </c>
      <c r="B72" s="78"/>
      <c r="C72" s="1">
        <v>48618101.829999998</v>
      </c>
      <c r="D72" s="1">
        <v>46129963.829999998</v>
      </c>
      <c r="E72" s="1">
        <v>59424910.850000001</v>
      </c>
      <c r="F72" s="2">
        <v>65663962.539999999</v>
      </c>
      <c r="G72" s="3">
        <v>45730137.130000003</v>
      </c>
    </row>
    <row r="73" spans="1:7">
      <c r="A73" s="77" t="s">
        <v>56</v>
      </c>
      <c r="B73" s="77"/>
      <c r="C73" s="28">
        <f>C72/C12</f>
        <v>7.1882636802521509E-3</v>
      </c>
      <c r="D73" s="28">
        <f>D72/D12</f>
        <v>8.2959521167850492E-3</v>
      </c>
      <c r="E73" s="28">
        <f>E72/E12</f>
        <v>1.3094454474124351E-2</v>
      </c>
      <c r="F73" s="28">
        <f>F72/F12</f>
        <v>1.5469865091254276E-2</v>
      </c>
      <c r="G73" s="28">
        <f>G72/G12</f>
        <v>1.2748232644556075E-2</v>
      </c>
    </row>
    <row r="75" spans="1:7">
      <c r="A75" s="77" t="s">
        <v>86</v>
      </c>
      <c r="B75" s="77"/>
      <c r="C75" s="62">
        <v>0</v>
      </c>
      <c r="D75" s="62">
        <v>0</v>
      </c>
      <c r="E75" s="62">
        <v>0</v>
      </c>
      <c r="F75" s="62">
        <v>0</v>
      </c>
      <c r="G75" s="62">
        <v>0</v>
      </c>
    </row>
    <row r="76" spans="1:7">
      <c r="A76" s="77" t="s">
        <v>87</v>
      </c>
      <c r="B76" s="77"/>
      <c r="C76" s="62">
        <f>SUM(C66,C72,C75)</f>
        <v>456357856.44999999</v>
      </c>
      <c r="D76" s="62">
        <f>SUM(D66,D72,D75)</f>
        <v>499412733</v>
      </c>
      <c r="E76" s="62">
        <f>SUM(E66,E72,E75)</f>
        <v>518575364.5</v>
      </c>
      <c r="F76" s="62">
        <f>SUM(F66,F72,F75)</f>
        <v>494249223.03000003</v>
      </c>
      <c r="G76" s="62">
        <f>SUM(G66,G72,G75)</f>
        <v>451158584.98000002</v>
      </c>
    </row>
    <row r="77" spans="1:7">
      <c r="A77" s="77" t="s">
        <v>88</v>
      </c>
      <c r="B77" s="77"/>
      <c r="C77" s="61">
        <f>C76/C12</f>
        <v>6.7473234890734923E-2</v>
      </c>
      <c r="D77" s="61">
        <f t="shared" ref="D77:G77" si="3">D76/D12</f>
        <v>8.9813730068141626E-2</v>
      </c>
      <c r="E77" s="61">
        <f t="shared" si="3"/>
        <v>0.1142696119307294</v>
      </c>
      <c r="F77" s="61">
        <f t="shared" si="3"/>
        <v>0.11644086811047555</v>
      </c>
      <c r="G77" s="61">
        <f t="shared" si="3"/>
        <v>0.12576989621884743</v>
      </c>
    </row>
    <row r="79" spans="1:7">
      <c r="A79" s="77" t="s">
        <v>52</v>
      </c>
      <c r="B79" s="78"/>
      <c r="C79" s="1">
        <v>22891720.760000002</v>
      </c>
      <c r="D79" s="1">
        <v>22891720.760000002</v>
      </c>
      <c r="E79" s="23">
        <v>0</v>
      </c>
      <c r="F79" s="23">
        <v>0</v>
      </c>
      <c r="G79" s="23">
        <v>0</v>
      </c>
    </row>
    <row r="80" spans="1:7">
      <c r="A80" s="77" t="s">
        <v>57</v>
      </c>
      <c r="B80" s="77"/>
      <c r="C80" s="28">
        <f>C79/C12</f>
        <v>3.3845773225158055E-3</v>
      </c>
      <c r="D80" s="28">
        <f>D79/D12</f>
        <v>4.1168169998058784E-3</v>
      </c>
      <c r="E80" s="28">
        <f>E79/E12</f>
        <v>0</v>
      </c>
      <c r="F80" s="28">
        <f>F79/F12</f>
        <v>0</v>
      </c>
      <c r="G80" s="28">
        <f>G79/G12</f>
        <v>0</v>
      </c>
    </row>
    <row r="82" spans="1:7">
      <c r="A82" s="77" t="s">
        <v>53</v>
      </c>
      <c r="B82" s="78"/>
      <c r="C82" s="1">
        <v>13234342.92</v>
      </c>
      <c r="D82" s="1">
        <v>4240549.0599999996</v>
      </c>
      <c r="E82" s="1">
        <v>2634345.5299999998</v>
      </c>
      <c r="F82" s="2">
        <v>1940204.43</v>
      </c>
      <c r="G82" s="3">
        <v>1470209.3</v>
      </c>
    </row>
    <row r="83" spans="1:7">
      <c r="A83" s="77" t="s">
        <v>58</v>
      </c>
      <c r="B83" s="77"/>
      <c r="C83" s="28">
        <f>C82/C12</f>
        <v>1.9567186492899366E-3</v>
      </c>
      <c r="D83" s="28">
        <f>D82/D12</f>
        <v>7.6261477421231806E-4</v>
      </c>
      <c r="E83" s="28">
        <f>E82/E12</f>
        <v>5.8048581172920647E-4</v>
      </c>
      <c r="F83" s="28">
        <f>F82/F12</f>
        <v>4.5709548465446448E-4</v>
      </c>
      <c r="G83" s="28">
        <f>G82/G12</f>
        <v>4.0985160703343673E-4</v>
      </c>
    </row>
    <row r="85" spans="1:7">
      <c r="A85" s="77" t="s">
        <v>54</v>
      </c>
      <c r="B85" s="78"/>
      <c r="C85" s="1">
        <v>3680848.85</v>
      </c>
      <c r="D85" s="1">
        <v>6801988.1900000004</v>
      </c>
      <c r="E85" s="1">
        <v>6129665.9699999997</v>
      </c>
      <c r="F85" s="2">
        <v>61388548.630000003</v>
      </c>
      <c r="G85" s="3">
        <v>61388548.630000003</v>
      </c>
    </row>
    <row r="86" spans="1:7">
      <c r="A86" s="77" t="s">
        <v>59</v>
      </c>
      <c r="B86" s="77"/>
      <c r="C86" s="28">
        <f>C85/C12</f>
        <v>5.44219356680567E-4</v>
      </c>
      <c r="D86" s="28">
        <f>D85/D12</f>
        <v>1.223260623640021E-3</v>
      </c>
      <c r="E86" s="28">
        <f>E85/E12</f>
        <v>1.3506899856923263E-3</v>
      </c>
      <c r="F86" s="28">
        <f>F85/F12</f>
        <v>1.4462614327843799E-2</v>
      </c>
      <c r="G86" s="28">
        <f>G85/G12</f>
        <v>1.7113342508074041E-2</v>
      </c>
    </row>
    <row r="88" spans="1:7">
      <c r="A88" s="79" t="s">
        <v>70</v>
      </c>
      <c r="B88" s="31" t="s">
        <v>70</v>
      </c>
      <c r="C88" s="1">
        <v>22437315.170000002</v>
      </c>
      <c r="D88" s="1">
        <v>5451582.75</v>
      </c>
      <c r="E88" s="1">
        <v>14696235.16</v>
      </c>
      <c r="F88" s="2">
        <v>16797767.809999999</v>
      </c>
      <c r="G88" s="3">
        <v>11790795.23</v>
      </c>
    </row>
    <row r="89" spans="1:7">
      <c r="A89" s="79"/>
      <c r="B89" s="31" t="s">
        <v>71</v>
      </c>
      <c r="C89" s="1">
        <v>178156282.46000001</v>
      </c>
      <c r="D89" s="1">
        <v>147190185.25</v>
      </c>
      <c r="E89" s="1">
        <v>137402528.37</v>
      </c>
      <c r="F89" s="2">
        <v>160307396.38</v>
      </c>
      <c r="G89" s="3">
        <v>153442494.43000001</v>
      </c>
    </row>
    <row r="90" spans="1:7">
      <c r="A90" s="79"/>
      <c r="B90" s="31" t="s">
        <v>72</v>
      </c>
      <c r="C90" s="23">
        <f>C88+C89-D88</f>
        <v>195142014.88</v>
      </c>
      <c r="D90" s="23">
        <f>D88+D89-E88</f>
        <v>137945532.84</v>
      </c>
      <c r="E90" s="23">
        <f>E88+E89-F88</f>
        <v>135300995.72</v>
      </c>
      <c r="F90" s="23">
        <f>F88+F89-G88</f>
        <v>165314368.96000001</v>
      </c>
      <c r="G90" s="23">
        <f>G88+G89-H77</f>
        <v>165233289.66</v>
      </c>
    </row>
    <row r="91" spans="1:7">
      <c r="A91" s="79"/>
      <c r="B91" s="31" t="s">
        <v>73</v>
      </c>
      <c r="C91" s="44">
        <v>1405</v>
      </c>
      <c r="D91" s="44">
        <v>1494</v>
      </c>
      <c r="E91" s="44">
        <v>1312</v>
      </c>
      <c r="F91" s="44">
        <v>1809</v>
      </c>
      <c r="G91" s="44">
        <v>2241</v>
      </c>
    </row>
    <row r="92" spans="1:7">
      <c r="A92" s="79"/>
      <c r="B92" s="31" t="s">
        <v>74</v>
      </c>
      <c r="C92" s="49">
        <f>C90/C91</f>
        <v>138891.1137935943</v>
      </c>
      <c r="D92" s="49">
        <f>D90/D91</f>
        <v>92333.020642570278</v>
      </c>
      <c r="E92" s="49">
        <f>E90/E91</f>
        <v>103125.75893292682</v>
      </c>
      <c r="F92" s="49">
        <f>F90/F91</f>
        <v>91384.394118297409</v>
      </c>
      <c r="G92" s="49">
        <f>G90/G91</f>
        <v>73731.945408299871</v>
      </c>
    </row>
    <row r="94" spans="1:7">
      <c r="A94" s="74" t="s">
        <v>79</v>
      </c>
      <c r="B94" s="55" t="s">
        <v>5</v>
      </c>
      <c r="C94" s="53">
        <f>C6</f>
        <v>1153687940.04</v>
      </c>
      <c r="D94" s="53">
        <f>D6</f>
        <v>947073500</v>
      </c>
      <c r="E94" s="53">
        <f>E6</f>
        <v>899989414.66999996</v>
      </c>
      <c r="F94" s="53">
        <f>F6</f>
        <v>981397743.24000001</v>
      </c>
      <c r="G94" s="53">
        <f>G6</f>
        <v>658363013.72000003</v>
      </c>
    </row>
    <row r="95" spans="1:7">
      <c r="A95" s="74"/>
      <c r="B95" s="55" t="s">
        <v>80</v>
      </c>
      <c r="C95" s="1">
        <v>3388766.9</v>
      </c>
      <c r="D95" s="1">
        <v>15093145.609999999</v>
      </c>
      <c r="E95" s="1">
        <v>6653594.1299999999</v>
      </c>
      <c r="F95" s="1">
        <v>3439852.35</v>
      </c>
      <c r="G95" s="3">
        <v>3495266.78</v>
      </c>
    </row>
    <row r="96" spans="1:7">
      <c r="A96" s="74"/>
      <c r="B96" s="55" t="s">
        <v>6</v>
      </c>
      <c r="C96" s="53">
        <f>C8</f>
        <v>266853365.53999999</v>
      </c>
      <c r="D96" s="53">
        <f>D8</f>
        <v>235822398.87</v>
      </c>
      <c r="E96" s="53">
        <f>E8</f>
        <v>75809168.319999993</v>
      </c>
      <c r="F96" s="53">
        <f>F8</f>
        <v>0</v>
      </c>
      <c r="G96" s="53">
        <f>G8</f>
        <v>0</v>
      </c>
    </row>
    <row r="97" spans="1:7">
      <c r="A97" s="74"/>
      <c r="B97" s="55" t="s">
        <v>81</v>
      </c>
      <c r="C97" s="1">
        <v>420000000</v>
      </c>
      <c r="D97" s="1">
        <v>178000000</v>
      </c>
      <c r="E97" s="1">
        <v>70000000</v>
      </c>
      <c r="F97" s="1">
        <v>105000000</v>
      </c>
      <c r="G97" s="3">
        <v>116000000</v>
      </c>
    </row>
    <row r="98" spans="1:7">
      <c r="A98" s="74"/>
      <c r="B98" s="55" t="s">
        <v>82</v>
      </c>
      <c r="C98">
        <v>0</v>
      </c>
      <c r="D98">
        <v>0</v>
      </c>
      <c r="E98" s="1">
        <v>49633490.600000001</v>
      </c>
      <c r="F98" s="1">
        <v>49389151</v>
      </c>
      <c r="G98" s="3">
        <v>49144811.399999999</v>
      </c>
    </row>
    <row r="99" spans="1:7">
      <c r="A99" s="74"/>
      <c r="B99" s="55" t="s">
        <v>83</v>
      </c>
      <c r="C99" s="1">
        <v>62843793.93</v>
      </c>
      <c r="D99" s="1">
        <v>183841645.41999999</v>
      </c>
      <c r="E99" s="1">
        <v>26748617.91</v>
      </c>
      <c r="F99" s="57">
        <v>0</v>
      </c>
      <c r="G99" s="58">
        <v>0</v>
      </c>
    </row>
    <row r="100" spans="1:7">
      <c r="A100" s="74"/>
      <c r="B100" s="55" t="s">
        <v>79</v>
      </c>
      <c r="C100" s="53">
        <f>SUM(C94,C95,C96,C97,C98,C99)</f>
        <v>1906773866.4100001</v>
      </c>
      <c r="D100" s="53">
        <f>SUM(D94,D95,D96,D97,D98,D99)</f>
        <v>1559830689.9000001</v>
      </c>
      <c r="E100" s="53">
        <f>SUM(E94,E95,E96,E97,E98,E99)</f>
        <v>1128834285.6299999</v>
      </c>
      <c r="F100" s="53">
        <f>SUM(F94,F95,F96,F97,F98,F99)</f>
        <v>1139226746.5900002</v>
      </c>
      <c r="G100" s="53">
        <f>SUM(G94,G95,G96,G97,G98,G99)</f>
        <v>827003091.89999998</v>
      </c>
    </row>
    <row r="101" spans="1:7">
      <c r="A101" s="75" t="s">
        <v>84</v>
      </c>
      <c r="B101" s="75"/>
      <c r="C101" s="59">
        <f>C3-C100</f>
        <v>-1139363784.25</v>
      </c>
      <c r="D101" s="59">
        <f>D3-D100</f>
        <v>-937944133.43000007</v>
      </c>
      <c r="E101" s="59">
        <f>E3-E100</f>
        <v>-729351439.37999988</v>
      </c>
      <c r="F101" s="59">
        <f>F3-F100</f>
        <v>-714335108.60000014</v>
      </c>
      <c r="G101" s="59">
        <f>G3-G100</f>
        <v>-538456003.16999996</v>
      </c>
    </row>
  </sheetData>
  <mergeCells count="58">
    <mergeCell ref="A30:A33"/>
    <mergeCell ref="A34:B34"/>
    <mergeCell ref="A43:B43"/>
    <mergeCell ref="A46:B46"/>
    <mergeCell ref="A36:B36"/>
    <mergeCell ref="A39:B39"/>
    <mergeCell ref="A42:B42"/>
    <mergeCell ref="A45:B45"/>
    <mergeCell ref="A88:A92"/>
    <mergeCell ref="A2:B2"/>
    <mergeCell ref="A3:B3"/>
    <mergeCell ref="A4:B4"/>
    <mergeCell ref="A5:B5"/>
    <mergeCell ref="A6:B6"/>
    <mergeCell ref="A8:B8"/>
    <mergeCell ref="A9:B9"/>
    <mergeCell ref="A10:B10"/>
    <mergeCell ref="A12:B12"/>
    <mergeCell ref="A15:B15"/>
    <mergeCell ref="A17:A26"/>
    <mergeCell ref="A16:B16"/>
    <mergeCell ref="A7:B7"/>
    <mergeCell ref="A37:B37"/>
    <mergeCell ref="A40:B40"/>
    <mergeCell ref="A60:B60"/>
    <mergeCell ref="A62:B62"/>
    <mergeCell ref="A63:B63"/>
    <mergeCell ref="A48:B48"/>
    <mergeCell ref="A49:B49"/>
    <mergeCell ref="A57:B57"/>
    <mergeCell ref="A58:B58"/>
    <mergeCell ref="A59:B59"/>
    <mergeCell ref="A55:B55"/>
    <mergeCell ref="A51:B51"/>
    <mergeCell ref="A52:B52"/>
    <mergeCell ref="A53:B53"/>
    <mergeCell ref="A54:B54"/>
    <mergeCell ref="A66:B66"/>
    <mergeCell ref="A67:B67"/>
    <mergeCell ref="A69:B69"/>
    <mergeCell ref="A70:B70"/>
    <mergeCell ref="A72:B72"/>
    <mergeCell ref="A13:B13"/>
    <mergeCell ref="A11:B11"/>
    <mergeCell ref="A14:B14"/>
    <mergeCell ref="A94:A100"/>
    <mergeCell ref="A101:B101"/>
    <mergeCell ref="A35:B35"/>
    <mergeCell ref="A75:B75"/>
    <mergeCell ref="A76:B76"/>
    <mergeCell ref="A77:B77"/>
    <mergeCell ref="A85:B85"/>
    <mergeCell ref="A86:B86"/>
    <mergeCell ref="A73:B73"/>
    <mergeCell ref="A79:B79"/>
    <mergeCell ref="A80:B80"/>
    <mergeCell ref="A82:B82"/>
    <mergeCell ref="A83:B83"/>
  </mergeCells>
  <phoneticPr fontId="3" type="noConversion"/>
  <conditionalFormatting sqref="C7:G7">
    <cfRule type="cellIs" dxfId="4" priority="1" operator="less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305B-4ADD-4FDE-888E-635262A02077}">
  <dimension ref="A1:I100"/>
  <sheetViews>
    <sheetView zoomScale="130" zoomScaleNormal="130" workbookViewId="0">
      <pane ySplit="2" topLeftCell="A84" activePane="bottomLeft" state="frozen"/>
      <selection pane="bottomLeft" activeCell="C111" sqref="C111"/>
    </sheetView>
  </sheetViews>
  <sheetFormatPr defaultRowHeight="14.25"/>
  <cols>
    <col min="1" max="7" width="20.625" customWidth="1"/>
  </cols>
  <sheetData>
    <row r="1" spans="1:7" ht="20.100000000000001" customHeight="1">
      <c r="A1" s="94" t="s">
        <v>12</v>
      </c>
      <c r="B1" s="95"/>
      <c r="C1" s="95"/>
      <c r="D1" s="95"/>
      <c r="E1" s="95"/>
      <c r="F1" s="95"/>
      <c r="G1" s="96"/>
    </row>
    <row r="2" spans="1:7">
      <c r="A2" s="70" t="s">
        <v>0</v>
      </c>
      <c r="B2" s="71"/>
      <c r="C2" s="11" t="s">
        <v>28</v>
      </c>
      <c r="D2" s="11" t="s">
        <v>1</v>
      </c>
      <c r="E2" s="11" t="s">
        <v>29</v>
      </c>
      <c r="F2" s="11" t="s">
        <v>16</v>
      </c>
      <c r="G2" s="11" t="s">
        <v>17</v>
      </c>
    </row>
    <row r="3" spans="1:7">
      <c r="A3" s="70" t="s">
        <v>4</v>
      </c>
      <c r="B3" s="71"/>
      <c r="C3" s="39">
        <v>3455331419.0300002</v>
      </c>
      <c r="D3" s="1">
        <v>2617940968.0300002</v>
      </c>
      <c r="E3" s="39">
        <v>6162804240.1800003</v>
      </c>
      <c r="F3" s="39">
        <v>3303688588.0900002</v>
      </c>
      <c r="G3" s="39">
        <v>2426692246.8299999</v>
      </c>
    </row>
    <row r="4" spans="1:7">
      <c r="A4" s="70" t="s">
        <v>2</v>
      </c>
      <c r="B4" s="71"/>
      <c r="C4" s="39">
        <v>0</v>
      </c>
      <c r="D4" s="39">
        <v>7500000</v>
      </c>
      <c r="E4" s="39">
        <v>0</v>
      </c>
      <c r="F4" s="39">
        <v>0</v>
      </c>
      <c r="G4" s="39">
        <v>2578000000</v>
      </c>
    </row>
    <row r="5" spans="1:7">
      <c r="A5" s="80" t="s">
        <v>3</v>
      </c>
      <c r="B5" s="81"/>
      <c r="C5" s="39">
        <f>SUM(C3,C4)</f>
        <v>3455331419.0300002</v>
      </c>
      <c r="D5" s="39">
        <f>SUM(D3,D4)</f>
        <v>2625440968.0300002</v>
      </c>
      <c r="E5" s="39">
        <f>SUM(E3,E4)</f>
        <v>6162804240.1800003</v>
      </c>
      <c r="F5" s="39">
        <f>SUM(F3,F4)</f>
        <v>3303688588.0900002</v>
      </c>
      <c r="G5" s="39">
        <f>SUM(G3,G4)</f>
        <v>5004692246.8299999</v>
      </c>
    </row>
    <row r="6" spans="1:7">
      <c r="A6" s="70" t="s">
        <v>5</v>
      </c>
      <c r="B6" s="71"/>
      <c r="C6" s="39">
        <v>3277465169.5</v>
      </c>
      <c r="D6" s="39">
        <v>2322205449.8499999</v>
      </c>
      <c r="E6" s="39">
        <v>1942107168.8499999</v>
      </c>
      <c r="F6" s="39">
        <v>1055000199.99</v>
      </c>
      <c r="G6" s="39">
        <v>600000000</v>
      </c>
    </row>
    <row r="7" spans="1:7">
      <c r="A7" s="97" t="s">
        <v>60</v>
      </c>
      <c r="B7" s="98"/>
      <c r="C7" s="39">
        <f>C5-C6</f>
        <v>177866249.53000021</v>
      </c>
      <c r="D7" s="39">
        <f>D5-D6</f>
        <v>303235518.18000031</v>
      </c>
      <c r="E7" s="39">
        <f>E5-E6</f>
        <v>4220697071.3300004</v>
      </c>
      <c r="F7" s="39">
        <f>F5-F6</f>
        <v>2248688388.1000004</v>
      </c>
      <c r="G7" s="39">
        <f>G5-G6</f>
        <v>4404692246.8299999</v>
      </c>
    </row>
    <row r="8" spans="1:7">
      <c r="A8" s="70" t="s">
        <v>6</v>
      </c>
      <c r="B8" s="71"/>
      <c r="C8" s="39">
        <v>67979596.109999999</v>
      </c>
      <c r="D8" s="39">
        <v>338807.39</v>
      </c>
      <c r="E8" s="39">
        <v>320950.78000000003</v>
      </c>
      <c r="F8" s="39">
        <v>341855.36</v>
      </c>
      <c r="G8" s="39">
        <v>320004.61</v>
      </c>
    </row>
    <row r="9" spans="1:7">
      <c r="A9" s="82" t="s">
        <v>7</v>
      </c>
      <c r="B9" s="83"/>
      <c r="C9" s="39">
        <f>SUM(C6,C8)</f>
        <v>3345444765.6100001</v>
      </c>
      <c r="D9" s="39">
        <f>SUM(D6,D8)</f>
        <v>2322544257.2399998</v>
      </c>
      <c r="E9" s="39">
        <f>SUM(E6,E8)</f>
        <v>1942428119.6299999</v>
      </c>
      <c r="F9" s="39">
        <f>SUM(F6,F8)</f>
        <v>1055342055.35</v>
      </c>
      <c r="G9" s="39">
        <f>SUM(G6,G8)</f>
        <v>600320004.61000001</v>
      </c>
    </row>
    <row r="10" spans="1:7">
      <c r="A10" s="72" t="s">
        <v>8</v>
      </c>
      <c r="B10" s="73"/>
      <c r="C10" s="48" t="str">
        <f>IMSUB(C5,C9)</f>
        <v>109886653.42</v>
      </c>
      <c r="D10" s="47" t="str">
        <f>IMSUB(D5,D9)</f>
        <v>302896710.79</v>
      </c>
      <c r="E10" s="47" t="str">
        <f>IMSUB(E5,E9)</f>
        <v>4220376120.55</v>
      </c>
      <c r="F10" s="47" t="str">
        <f>IMSUB(F5,F9)</f>
        <v>2248346532.74</v>
      </c>
      <c r="G10" s="47" t="str">
        <f>IMSUB(G5,G9)</f>
        <v>4404372242.22</v>
      </c>
    </row>
    <row r="11" spans="1:7" ht="15">
      <c r="A11" s="72" t="s">
        <v>77</v>
      </c>
      <c r="B11" s="73"/>
      <c r="C11" s="33">
        <v>11517949718.790001</v>
      </c>
      <c r="D11" s="1">
        <v>8348692692.4499998</v>
      </c>
      <c r="E11" s="1">
        <v>7621737898.5299997</v>
      </c>
      <c r="F11" s="1">
        <v>6283171611.2299995</v>
      </c>
      <c r="G11" s="2">
        <v>5197899254.4700003</v>
      </c>
    </row>
    <row r="12" spans="1:7">
      <c r="A12" s="70" t="s">
        <v>9</v>
      </c>
      <c r="B12" s="71"/>
      <c r="C12" s="39">
        <v>28633340531.119999</v>
      </c>
      <c r="D12" s="39">
        <v>22347914320.790001</v>
      </c>
      <c r="E12" s="39">
        <v>23089066159.709999</v>
      </c>
      <c r="F12" s="39">
        <v>21351919400.650002</v>
      </c>
      <c r="G12" s="39">
        <v>22884467166.16</v>
      </c>
    </row>
    <row r="13" spans="1:7" ht="15">
      <c r="A13" s="70" t="s">
        <v>76</v>
      </c>
      <c r="B13" s="71"/>
      <c r="C13" s="54">
        <f>(C12-D12)/D12</f>
        <v>0.28125336978237564</v>
      </c>
      <c r="D13" s="54">
        <f>(D12-E12)/E12</f>
        <v>-3.2099688822118527E-2</v>
      </c>
      <c r="E13" s="54">
        <f>(E12-F12)/F12</f>
        <v>8.135787356930145E-2</v>
      </c>
      <c r="F13" s="54">
        <f>(F12-G12)/G12</f>
        <v>-6.6968907529392954E-2</v>
      </c>
      <c r="G13" s="54" t="e">
        <f>(G12-H12)/H12</f>
        <v>#DIV/0!</v>
      </c>
    </row>
    <row r="14" spans="1:7" ht="15">
      <c r="A14" s="70" t="s">
        <v>78</v>
      </c>
      <c r="B14" s="71"/>
      <c r="C14" s="54">
        <f>C11/C12</f>
        <v>0.40225658289055644</v>
      </c>
      <c r="D14" s="54">
        <f>D11/D12</f>
        <v>0.37357815913421993</v>
      </c>
      <c r="E14" s="54">
        <f>E11/E12</f>
        <v>0.33010160938556249</v>
      </c>
      <c r="F14" s="54">
        <f>F11/F12</f>
        <v>0.29426729716105643</v>
      </c>
      <c r="G14" s="54">
        <f>G11/G12</f>
        <v>0.22713656458457121</v>
      </c>
    </row>
    <row r="15" spans="1:7">
      <c r="A15" s="72" t="s">
        <v>10</v>
      </c>
      <c r="B15" s="73"/>
      <c r="C15" s="18">
        <f>C5/C12</f>
        <v>0.12067510653444682</v>
      </c>
      <c r="D15" s="18">
        <f>D5/D12</f>
        <v>0.11748035768991576</v>
      </c>
      <c r="E15" s="18">
        <f>E5/E12</f>
        <v>0.26691439998270616</v>
      </c>
      <c r="F15" s="18">
        <f>F5/F12</f>
        <v>0.15472560223271675</v>
      </c>
      <c r="G15" s="19">
        <f>G5/G12</f>
        <v>0.21869385074565337</v>
      </c>
    </row>
    <row r="16" spans="1:7">
      <c r="A16" s="99" t="s">
        <v>24</v>
      </c>
      <c r="B16" s="100"/>
      <c r="C16" s="39">
        <v>60309731762.989998</v>
      </c>
      <c r="D16" s="39">
        <v>48738766073.830002</v>
      </c>
      <c r="E16" s="39">
        <v>50447336035.709999</v>
      </c>
      <c r="F16" s="39">
        <v>51822365961.660004</v>
      </c>
      <c r="G16" s="39">
        <v>44696667615.260002</v>
      </c>
    </row>
    <row r="17" spans="1:9">
      <c r="A17" s="84" t="s">
        <v>61</v>
      </c>
      <c r="B17" s="4" t="s">
        <v>20</v>
      </c>
      <c r="C17" s="39">
        <v>58965192</v>
      </c>
      <c r="D17" s="39">
        <v>61994944.859999999</v>
      </c>
      <c r="E17" s="39">
        <v>25975745</v>
      </c>
      <c r="F17" s="39">
        <v>60233834.950000003</v>
      </c>
      <c r="G17" s="39">
        <v>34175619.57</v>
      </c>
    </row>
    <row r="18" spans="1:9">
      <c r="A18" s="85"/>
      <c r="B18" s="4" t="s">
        <v>21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</row>
    <row r="19" spans="1:9">
      <c r="A19" s="85"/>
      <c r="B19" s="4" t="s">
        <v>22</v>
      </c>
      <c r="C19" s="7">
        <f>(C17-D17)/D17</f>
        <v>-4.8870966283491898E-2</v>
      </c>
      <c r="D19" s="7">
        <f t="shared" ref="D19:F20" si="0">(D17-E17)/E17</f>
        <v>1.3866474228169394</v>
      </c>
      <c r="E19" s="7">
        <f t="shared" si="0"/>
        <v>-0.56875159913755424</v>
      </c>
      <c r="F19" s="7">
        <f t="shared" si="0"/>
        <v>0.76247967726309762</v>
      </c>
      <c r="G19" s="7" t="e">
        <f>(G17-H16)/H16</f>
        <v>#DIV/0!</v>
      </c>
    </row>
    <row r="20" spans="1:9">
      <c r="A20" s="85"/>
      <c r="B20" s="4" t="s">
        <v>23</v>
      </c>
      <c r="C20" s="7" t="e">
        <f>(C18-D18)/D18</f>
        <v>#DIV/0!</v>
      </c>
      <c r="D20" s="7" t="e">
        <f t="shared" si="0"/>
        <v>#DIV/0!</v>
      </c>
      <c r="E20" s="7" t="e">
        <f t="shared" si="0"/>
        <v>#DIV/0!</v>
      </c>
      <c r="F20" s="7" t="e">
        <f t="shared" si="0"/>
        <v>#DIV/0!</v>
      </c>
      <c r="G20" s="7" t="e">
        <f>(G18-H17)/H17</f>
        <v>#DIV/0!</v>
      </c>
    </row>
    <row r="21" spans="1:9">
      <c r="A21" s="85"/>
      <c r="B21" s="32" t="s">
        <v>25</v>
      </c>
      <c r="C21" s="39">
        <f>SUM(C17,C18)</f>
        <v>58965192</v>
      </c>
      <c r="D21" s="39">
        <f>SUM(D17,D18)</f>
        <v>61994944.859999999</v>
      </c>
      <c r="E21" s="39">
        <f>SUM(E17,E18)</f>
        <v>25975745</v>
      </c>
      <c r="F21" s="39">
        <f>SUM(F17,F18)</f>
        <v>60233834.950000003</v>
      </c>
      <c r="G21" s="39">
        <f>SUM(G17,G18)</f>
        <v>34175619.57</v>
      </c>
      <c r="I21" s="1"/>
    </row>
    <row r="22" spans="1:9">
      <c r="A22" s="85"/>
      <c r="B22" s="30" t="s">
        <v>18</v>
      </c>
      <c r="C22" s="7">
        <f>(C21-D21)/D21</f>
        <v>-4.8870966283491898E-2</v>
      </c>
      <c r="D22" s="7">
        <f>(D17+D18-E17-E18)/(E17+E18)</f>
        <v>1.3866474228169394</v>
      </c>
      <c r="E22" s="7">
        <f>(E17+E18-F17-F18)/(F17+F18)</f>
        <v>-0.56875159913755424</v>
      </c>
      <c r="F22" s="7">
        <f>(F17+F18-G17-G18)/(G17+G18)</f>
        <v>0.76247967726309762</v>
      </c>
      <c r="G22" s="7" t="e">
        <f>(G17+G18-H16-H17)/(H16+H17)</f>
        <v>#DIV/0!</v>
      </c>
    </row>
    <row r="23" spans="1:9">
      <c r="A23" s="85"/>
      <c r="B23" s="32" t="s">
        <v>14</v>
      </c>
      <c r="C23" s="39">
        <v>153998532.63</v>
      </c>
      <c r="D23" s="39">
        <v>99999810.269999996</v>
      </c>
      <c r="E23" s="39">
        <v>135043452.59999999</v>
      </c>
      <c r="F23" s="39">
        <v>100835614.91</v>
      </c>
      <c r="G23" s="39">
        <v>131744098.38</v>
      </c>
    </row>
    <row r="24" spans="1:9">
      <c r="A24" s="85"/>
      <c r="B24" s="30" t="s">
        <v>19</v>
      </c>
      <c r="C24" s="9">
        <f>(C23-D23)/D23</f>
        <v>0.53998824811970314</v>
      </c>
      <c r="D24" s="9">
        <f>(D23-E23)/E23</f>
        <v>-0.25949901054292207</v>
      </c>
      <c r="E24" s="9">
        <f>(E23-F23)/F23</f>
        <v>0.33924360674085169</v>
      </c>
      <c r="F24" s="9">
        <f>(F23-G23)/G23</f>
        <v>-0.23461000416768726</v>
      </c>
      <c r="G24" s="10" t="e">
        <f>(G23-H21)/H21</f>
        <v>#DIV/0!</v>
      </c>
    </row>
    <row r="25" spans="1:9">
      <c r="A25" s="85"/>
      <c r="B25" s="30" t="s">
        <v>26</v>
      </c>
      <c r="C25" s="9">
        <f>C21/C16</f>
        <v>9.7770608948695241E-4</v>
      </c>
      <c r="D25" s="9">
        <f>D21/D16</f>
        <v>1.2719842920538734E-3</v>
      </c>
      <c r="E25" s="9">
        <f>E21/E16</f>
        <v>5.1490816049459245E-4</v>
      </c>
      <c r="F25" s="9">
        <f>F21/F16</f>
        <v>1.1623134882448845E-3</v>
      </c>
      <c r="G25" s="9">
        <f>G21/G16</f>
        <v>7.6461224948975873E-4</v>
      </c>
    </row>
    <row r="26" spans="1:9">
      <c r="A26" s="85"/>
      <c r="B26" s="30" t="s">
        <v>27</v>
      </c>
      <c r="C26" s="9">
        <f>C23/C16</f>
        <v>2.5534607455260411E-3</v>
      </c>
      <c r="D26" s="9">
        <f>D23/D16</f>
        <v>2.0517509638737922E-3</v>
      </c>
      <c r="E26" s="9">
        <f>E23/E16</f>
        <v>2.6769194017382245E-3</v>
      </c>
      <c r="F26" s="9">
        <f>F23/F16</f>
        <v>1.9457933469228654E-3</v>
      </c>
      <c r="G26" s="9">
        <f>G23/G16</f>
        <v>2.9475150029981412E-3</v>
      </c>
    </row>
    <row r="27" spans="1:9">
      <c r="A27" s="29"/>
      <c r="B27" s="30" t="s">
        <v>63</v>
      </c>
      <c r="C27" s="39">
        <f>C21+C23</f>
        <v>212963724.63</v>
      </c>
      <c r="D27" s="39">
        <f>D21+D23</f>
        <v>161994755.13</v>
      </c>
      <c r="E27" s="39">
        <f>E21+E23</f>
        <v>161019197.59999999</v>
      </c>
      <c r="F27" s="39">
        <f>F21+F23</f>
        <v>161069449.86000001</v>
      </c>
      <c r="G27" s="39">
        <f>G21+G23</f>
        <v>165919717.94999999</v>
      </c>
    </row>
    <row r="28" spans="1:9">
      <c r="B28" s="36" t="s">
        <v>67</v>
      </c>
      <c r="C28" s="39">
        <f>C27+C36</f>
        <v>424991660.21000004</v>
      </c>
      <c r="D28" s="39">
        <f>D27+D36</f>
        <v>226044961.63999999</v>
      </c>
      <c r="E28" s="39">
        <f>E27+E36</f>
        <v>236332843.99000001</v>
      </c>
      <c r="F28" s="39">
        <f>F27+F36</f>
        <v>218655586.16000003</v>
      </c>
      <c r="G28" s="39">
        <f>G27+G36</f>
        <v>242496042.16999999</v>
      </c>
    </row>
    <row r="30" spans="1:9">
      <c r="A30" s="90" t="s">
        <v>62</v>
      </c>
      <c r="B30" s="30" t="s">
        <v>64</v>
      </c>
      <c r="C30" s="39">
        <v>137182676.99000001</v>
      </c>
      <c r="D30" s="39">
        <v>0</v>
      </c>
      <c r="E30" s="39">
        <v>0</v>
      </c>
      <c r="F30" s="39">
        <v>0</v>
      </c>
      <c r="G30" s="39">
        <v>4185763</v>
      </c>
    </row>
    <row r="31" spans="1:9">
      <c r="A31" s="91"/>
      <c r="B31" s="30" t="s">
        <v>65</v>
      </c>
      <c r="C31" s="39">
        <v>2946334768.6799998</v>
      </c>
      <c r="D31" s="39">
        <v>1928279778.28</v>
      </c>
      <c r="E31" s="39">
        <v>1848353162.03</v>
      </c>
      <c r="F31" s="39">
        <v>2308776897.7399998</v>
      </c>
      <c r="G31" s="39">
        <v>2313678989.96</v>
      </c>
    </row>
    <row r="32" spans="1:9">
      <c r="A32" s="91"/>
      <c r="B32" s="30" t="s">
        <v>66</v>
      </c>
      <c r="C32" s="39">
        <v>1894352662.6199999</v>
      </c>
      <c r="D32" s="39">
        <v>986899635.58000004</v>
      </c>
      <c r="E32" s="39">
        <v>562009399.87</v>
      </c>
      <c r="F32" s="39">
        <v>712391591.64999998</v>
      </c>
      <c r="G32" s="39">
        <v>636136487.66999996</v>
      </c>
    </row>
    <row r="33" spans="1:7">
      <c r="A33" s="92"/>
      <c r="B33" s="30" t="s">
        <v>69</v>
      </c>
      <c r="C33" s="39">
        <f>C30+C31+C32</f>
        <v>4977870108.29</v>
      </c>
      <c r="D33" s="39">
        <f>D30+D31+D32</f>
        <v>2915179413.8600001</v>
      </c>
      <c r="E33" s="39">
        <f>E30+E31+E32</f>
        <v>2410362561.9000001</v>
      </c>
      <c r="F33" s="39">
        <f>F30+F31+F32</f>
        <v>3021168489.3899999</v>
      </c>
      <c r="G33" s="39">
        <f>G30+G31+G32</f>
        <v>2954001240.6300001</v>
      </c>
    </row>
    <row r="34" spans="1:7">
      <c r="A34" s="93" t="s">
        <v>68</v>
      </c>
      <c r="B34" s="93"/>
      <c r="C34" s="39">
        <f>C33-C28</f>
        <v>4552878448.0799999</v>
      </c>
      <c r="D34" s="39">
        <f>D33-D28</f>
        <v>2689134452.2200003</v>
      </c>
      <c r="E34" s="39">
        <f>E33-E28</f>
        <v>2174029717.9099998</v>
      </c>
      <c r="F34" s="39">
        <f>F33-F28</f>
        <v>2802512903.23</v>
      </c>
      <c r="G34" s="39">
        <f>G33-G28</f>
        <v>2711505198.46</v>
      </c>
    </row>
    <row r="35" spans="1:7">
      <c r="A35" s="76" t="s">
        <v>85</v>
      </c>
      <c r="B35" s="76"/>
      <c r="C35" s="60">
        <f>C23/C12</f>
        <v>5.3782943161182145E-3</v>
      </c>
      <c r="D35" s="60">
        <f>D23/D12</f>
        <v>4.4746820143735447E-3</v>
      </c>
      <c r="E35" s="60">
        <f>E23/E12</f>
        <v>5.8488053031632943E-3</v>
      </c>
      <c r="F35" s="60">
        <f>F23/F12</f>
        <v>4.7225550554921229E-3</v>
      </c>
      <c r="G35" s="60">
        <f>G23/G12</f>
        <v>5.7569222575046116E-3</v>
      </c>
    </row>
    <row r="36" spans="1:7">
      <c r="A36" s="77" t="s">
        <v>31</v>
      </c>
      <c r="B36" s="78"/>
      <c r="C36" s="23">
        <v>212027935.58000001</v>
      </c>
      <c r="D36" s="23">
        <v>64050206.509999998</v>
      </c>
      <c r="E36" s="23">
        <v>75313646.390000001</v>
      </c>
      <c r="F36" s="24">
        <v>57586136.299999997</v>
      </c>
      <c r="G36" s="23">
        <v>76576324.219999999</v>
      </c>
    </row>
    <row r="37" spans="1:7">
      <c r="A37" s="77" t="s">
        <v>32</v>
      </c>
      <c r="B37" s="77"/>
      <c r="C37" s="25">
        <f>C36/C16</f>
        <v>3.5156504494704825E-3</v>
      </c>
      <c r="D37" s="25">
        <f>D36/D16</f>
        <v>1.314153222774989E-3</v>
      </c>
      <c r="E37" s="25">
        <f>E36/E16</f>
        <v>1.4929162233004328E-3</v>
      </c>
      <c r="F37" s="25">
        <f>F36/F16</f>
        <v>1.1112216748769099E-3</v>
      </c>
      <c r="G37" s="25">
        <f>G36/G16</f>
        <v>1.7132445953052635E-3</v>
      </c>
    </row>
    <row r="39" spans="1:7">
      <c r="A39" s="77" t="s">
        <v>33</v>
      </c>
      <c r="B39" s="78"/>
      <c r="C39" s="23">
        <v>85654976.379999995</v>
      </c>
      <c r="D39" s="23">
        <v>32551664.539999999</v>
      </c>
      <c r="E39" s="23">
        <v>10432491.67</v>
      </c>
      <c r="F39" s="24">
        <v>47682603.890000001</v>
      </c>
      <c r="G39" s="23">
        <v>53131097.030000001</v>
      </c>
    </row>
    <row r="40" spans="1:7">
      <c r="A40" s="77" t="s">
        <v>36</v>
      </c>
      <c r="B40" s="77"/>
      <c r="C40" s="25">
        <f>C39/C16</f>
        <v>1.4202513238926971E-3</v>
      </c>
      <c r="D40" s="25">
        <f>D39/D16</f>
        <v>6.6788035812581691E-4</v>
      </c>
      <c r="E40" s="25">
        <f>E39/E16</f>
        <v>2.0679965464608845E-4</v>
      </c>
      <c r="F40" s="25">
        <f>F39/F16</f>
        <v>9.201163050964762E-4</v>
      </c>
      <c r="G40" s="25">
        <f>G39/G16</f>
        <v>1.188703763943699E-3</v>
      </c>
    </row>
    <row r="42" spans="1:7">
      <c r="A42" s="77" t="s">
        <v>34</v>
      </c>
      <c r="B42" s="77"/>
      <c r="C42" s="23">
        <v>8801425418.1599998</v>
      </c>
      <c r="D42" s="23">
        <v>4228364762.5999999</v>
      </c>
      <c r="E42" s="23">
        <v>2928255410.8600001</v>
      </c>
      <c r="F42" s="24">
        <v>3219714749.8699999</v>
      </c>
      <c r="G42" s="23">
        <v>3384796676.5100002</v>
      </c>
    </row>
    <row r="43" spans="1:7">
      <c r="A43" s="77" t="s">
        <v>35</v>
      </c>
      <c r="B43" s="77"/>
      <c r="C43" s="25">
        <f>C42/C16</f>
        <v>0.14593706788066219</v>
      </c>
      <c r="D43" s="25">
        <f>D42/D16</f>
        <v>8.6755679374295763E-2</v>
      </c>
      <c r="E43" s="25">
        <f>E42/E16</f>
        <v>5.8045788756559615E-2</v>
      </c>
      <c r="F43" s="25">
        <f>F42/F16</f>
        <v>6.212982927587786E-2</v>
      </c>
      <c r="G43" s="25">
        <f>G42/G16</f>
        <v>7.5728166261647398E-2</v>
      </c>
    </row>
    <row r="45" spans="1:7">
      <c r="A45" s="77" t="s">
        <v>37</v>
      </c>
      <c r="B45" s="77"/>
      <c r="C45" s="23">
        <v>358528085.63999999</v>
      </c>
      <c r="D45" s="23">
        <v>316414966.42000002</v>
      </c>
      <c r="E45" s="23">
        <v>276958347.30000001</v>
      </c>
      <c r="F45" s="24">
        <v>248978269.65000001</v>
      </c>
      <c r="G45" s="23">
        <v>2806370636.7399998</v>
      </c>
    </row>
    <row r="46" spans="1:7">
      <c r="A46" s="77" t="s">
        <v>38</v>
      </c>
      <c r="B46" s="77"/>
      <c r="C46" s="25">
        <f>C45/C12</f>
        <v>1.2521350250779701E-2</v>
      </c>
      <c r="D46" s="25">
        <f>D45/D12</f>
        <v>1.4158590456275506E-2</v>
      </c>
      <c r="E46" s="25">
        <f>E45/E12</f>
        <v>1.1995216497031278E-2</v>
      </c>
      <c r="F46" s="25">
        <f>F45/F12</f>
        <v>1.1660697334892551E-2</v>
      </c>
      <c r="G46" s="25">
        <f>G45/G12</f>
        <v>0.1226321162019394</v>
      </c>
    </row>
    <row r="48" spans="1:7">
      <c r="A48" s="77" t="s">
        <v>40</v>
      </c>
      <c r="B48" s="77"/>
      <c r="C48" s="23">
        <v>0</v>
      </c>
      <c r="D48" s="1">
        <v>44686591.590000004</v>
      </c>
      <c r="E48" s="1">
        <v>44686591.590000004</v>
      </c>
      <c r="F48" s="2">
        <v>34038891.590000004</v>
      </c>
      <c r="G48" s="23">
        <v>0</v>
      </c>
    </row>
    <row r="49" spans="1:7">
      <c r="A49" s="77" t="s">
        <v>41</v>
      </c>
      <c r="B49" s="77"/>
      <c r="C49" s="25">
        <f>C48/C12</f>
        <v>0</v>
      </c>
      <c r="D49" s="25">
        <f>D48/D12</f>
        <v>1.9995866705300814E-3</v>
      </c>
      <c r="E49" s="25">
        <f>E48/E12</f>
        <v>1.9354005606332097E-3</v>
      </c>
      <c r="F49" s="25">
        <f>F48/F12</f>
        <v>1.5941841551239549E-3</v>
      </c>
      <c r="G49" s="25">
        <f>G48/G12</f>
        <v>0</v>
      </c>
    </row>
    <row r="51" spans="1:7">
      <c r="A51" s="77" t="s">
        <v>89</v>
      </c>
      <c r="B51" s="77"/>
      <c r="C51" s="64">
        <v>0</v>
      </c>
      <c r="D51" s="1">
        <v>1870237766.77</v>
      </c>
      <c r="E51" s="64">
        <v>0</v>
      </c>
      <c r="F51" s="64">
        <v>0</v>
      </c>
      <c r="G51" s="50">
        <v>0</v>
      </c>
    </row>
    <row r="52" spans="1:7">
      <c r="A52" s="77" t="s">
        <v>90</v>
      </c>
      <c r="B52" s="77"/>
      <c r="C52" s="66">
        <v>0</v>
      </c>
      <c r="D52" s="66">
        <v>0</v>
      </c>
      <c r="E52" s="66">
        <v>0</v>
      </c>
      <c r="F52" s="66">
        <v>0</v>
      </c>
      <c r="G52" s="66">
        <v>0</v>
      </c>
    </row>
    <row r="53" spans="1:7">
      <c r="A53" s="77" t="s">
        <v>92</v>
      </c>
      <c r="B53" s="77"/>
      <c r="C53" s="66">
        <v>0</v>
      </c>
      <c r="D53" s="66">
        <v>0</v>
      </c>
      <c r="E53" s="66">
        <v>0</v>
      </c>
      <c r="F53" s="66">
        <v>0</v>
      </c>
      <c r="G53" s="66">
        <v>0</v>
      </c>
    </row>
    <row r="54" spans="1:7">
      <c r="A54" s="77" t="s">
        <v>91</v>
      </c>
      <c r="B54" s="77"/>
      <c r="C54" s="65">
        <f>SUM(C52,C51,C53,C62,C48)</f>
        <v>0</v>
      </c>
      <c r="D54" s="65">
        <f>SUM(D52,D51,D53,D62,D48)</f>
        <v>1914924358.3599999</v>
      </c>
      <c r="E54" s="65">
        <f>SUM(E52,E51,E53,E62,E48)</f>
        <v>44686591.590000004</v>
      </c>
      <c r="F54" s="65">
        <f>SUM(F52,F51,F53,F62,F48)</f>
        <v>34038891.590000004</v>
      </c>
      <c r="G54" s="65">
        <f>SUM(G52,G51,G53,G62,G48)</f>
        <v>0</v>
      </c>
    </row>
    <row r="55" spans="1:7">
      <c r="A55" s="77" t="s">
        <v>93</v>
      </c>
      <c r="B55" s="77"/>
      <c r="C55" s="67">
        <f>C54/C12</f>
        <v>0</v>
      </c>
      <c r="D55" s="67">
        <f t="shared" ref="D55:G55" si="1">D54/D12</f>
        <v>8.5686938426221201E-2</v>
      </c>
      <c r="E55" s="67">
        <f t="shared" si="1"/>
        <v>1.9354005606332097E-3</v>
      </c>
      <c r="F55" s="67">
        <f t="shared" si="1"/>
        <v>1.5941841551239549E-3</v>
      </c>
      <c r="G55" s="67">
        <f t="shared" si="1"/>
        <v>0</v>
      </c>
    </row>
    <row r="56" spans="1:7" ht="13.5" customHeight="1"/>
    <row r="57" spans="1:7">
      <c r="A57" s="77" t="s">
        <v>42</v>
      </c>
      <c r="B57" s="77"/>
      <c r="C57" s="26">
        <v>177519153.68000001</v>
      </c>
      <c r="D57" s="1">
        <v>177794468.80000001</v>
      </c>
      <c r="E57" s="1">
        <v>175762503.25</v>
      </c>
      <c r="F57" s="2">
        <v>176666881.24000001</v>
      </c>
      <c r="G57" s="1">
        <v>161593594.78999999</v>
      </c>
    </row>
    <row r="58" spans="1:7">
      <c r="A58" s="77" t="s">
        <v>43</v>
      </c>
      <c r="B58" s="77"/>
      <c r="C58" s="26">
        <v>14304001.880000001</v>
      </c>
      <c r="D58" s="1">
        <v>15370516.15</v>
      </c>
      <c r="E58" s="1">
        <v>15146825.33</v>
      </c>
      <c r="F58" s="2">
        <v>18416856.199999999</v>
      </c>
      <c r="G58" s="1">
        <v>8541962.7300000004</v>
      </c>
    </row>
    <row r="59" spans="1:7" ht="15">
      <c r="A59" s="77" t="s">
        <v>44</v>
      </c>
      <c r="B59" s="77"/>
      <c r="C59" s="27">
        <v>5665988893.71</v>
      </c>
      <c r="D59" s="1">
        <v>5076404327.6999998</v>
      </c>
      <c r="E59" s="1">
        <v>4510532603.9099998</v>
      </c>
      <c r="F59" s="2">
        <v>4561541599.1099997</v>
      </c>
      <c r="G59" s="1">
        <v>4416463356.2600002</v>
      </c>
    </row>
    <row r="60" spans="1:7">
      <c r="A60" s="77" t="s">
        <v>45</v>
      </c>
      <c r="B60" s="77"/>
      <c r="C60" s="28">
        <f>C58/C59</f>
        <v>2.5245375782291671E-3</v>
      </c>
      <c r="D60" s="28">
        <f>D58/D59</f>
        <v>3.0278352861156004E-3</v>
      </c>
      <c r="E60" s="28">
        <f>E58/E59</f>
        <v>3.3581012842851029E-3</v>
      </c>
      <c r="F60" s="28">
        <f>F58/F59</f>
        <v>4.0374193241147476E-3</v>
      </c>
      <c r="G60" s="28">
        <f>G58/G59</f>
        <v>1.9341183297473575E-3</v>
      </c>
    </row>
    <row r="62" spans="1:7">
      <c r="A62" s="77" t="s">
        <v>46</v>
      </c>
      <c r="B62" s="77"/>
      <c r="C62" s="23">
        <v>0</v>
      </c>
      <c r="D62" s="23">
        <v>0</v>
      </c>
      <c r="E62" s="23">
        <v>0</v>
      </c>
      <c r="F62" s="23">
        <v>0</v>
      </c>
      <c r="G62" s="23">
        <v>0</v>
      </c>
    </row>
    <row r="63" spans="1:7">
      <c r="A63" s="77" t="s">
        <v>47</v>
      </c>
      <c r="B63" s="77"/>
      <c r="C63" s="23">
        <f>C62/C12</f>
        <v>0</v>
      </c>
      <c r="D63" s="23">
        <f>D62/D12</f>
        <v>0</v>
      </c>
      <c r="E63" s="23">
        <f>E62/E12</f>
        <v>0</v>
      </c>
      <c r="F63" s="23">
        <f>F62/F12</f>
        <v>0</v>
      </c>
      <c r="G63" s="23">
        <f>G62/G12</f>
        <v>0</v>
      </c>
    </row>
    <row r="65" spans="1:7" ht="15">
      <c r="A65" s="77" t="s">
        <v>48</v>
      </c>
      <c r="B65" s="78"/>
      <c r="C65" s="33">
        <v>10575391363.860001</v>
      </c>
      <c r="D65" s="1">
        <v>11098468389.1</v>
      </c>
      <c r="E65" s="1">
        <v>11499807659.66</v>
      </c>
      <c r="F65" s="2">
        <v>11574188890.190001</v>
      </c>
      <c r="G65" s="1">
        <v>11776311707.43</v>
      </c>
    </row>
    <row r="66" spans="1:7">
      <c r="A66" s="77" t="s">
        <v>49</v>
      </c>
      <c r="B66" s="77"/>
      <c r="C66" s="28">
        <f>C65/C12</f>
        <v>0.36933837155207899</v>
      </c>
      <c r="D66" s="28">
        <f>D65/D12</f>
        <v>0.49662211111912247</v>
      </c>
      <c r="E66" s="28">
        <f>E65/E12</f>
        <v>0.49806291775138811</v>
      </c>
      <c r="F66" s="28">
        <f>F65/F12</f>
        <v>0.54206784284871623</v>
      </c>
      <c r="G66" s="28">
        <f>G65/G12</f>
        <v>0.5145984663712867</v>
      </c>
    </row>
    <row r="68" spans="1:7" ht="15">
      <c r="A68" s="77" t="s">
        <v>51</v>
      </c>
      <c r="B68" s="78"/>
      <c r="C68" s="33">
        <v>980706917.50999999</v>
      </c>
      <c r="D68" s="1">
        <v>942118451.67999995</v>
      </c>
      <c r="E68" s="1">
        <v>1005343551.24</v>
      </c>
      <c r="F68" s="2">
        <v>1042586917.58</v>
      </c>
      <c r="G68" s="1">
        <v>1074087813.8299999</v>
      </c>
    </row>
    <row r="69" spans="1:7">
      <c r="A69" s="77" t="s">
        <v>55</v>
      </c>
      <c r="B69" s="77"/>
      <c r="C69" s="28">
        <f>C68/C12</f>
        <v>3.4250524015670601E-2</v>
      </c>
      <c r="D69" s="28">
        <f>D68/D12</f>
        <v>4.2156884895677191E-2</v>
      </c>
      <c r="E69" s="28">
        <f>E68/E12</f>
        <v>4.3541975421869002E-2</v>
      </c>
      <c r="F69" s="28">
        <f>F68/F12</f>
        <v>4.8828721110115339E-2</v>
      </c>
      <c r="G69" s="28">
        <f>G68/G12</f>
        <v>4.6935233668813067E-2</v>
      </c>
    </row>
    <row r="71" spans="1:7" ht="15">
      <c r="A71" s="77" t="s">
        <v>50</v>
      </c>
      <c r="B71" s="78"/>
      <c r="C71" s="33">
        <v>174313486.47999999</v>
      </c>
      <c r="D71" s="1">
        <v>111507284.76000001</v>
      </c>
      <c r="E71" s="1">
        <v>154056643.22999999</v>
      </c>
      <c r="F71" s="2">
        <v>532599950.74000001</v>
      </c>
      <c r="G71" s="1">
        <v>715348798.08000004</v>
      </c>
    </row>
    <row r="72" spans="1:7">
      <c r="A72" s="77" t="s">
        <v>56</v>
      </c>
      <c r="B72" s="77"/>
      <c r="C72" s="28">
        <f>C71/C12</f>
        <v>6.0877803024955565E-3</v>
      </c>
      <c r="D72" s="28">
        <f>D71/D12</f>
        <v>4.9896058826512544E-3</v>
      </c>
      <c r="E72" s="28">
        <f>E71/E12</f>
        <v>6.6722769194895388E-3</v>
      </c>
      <c r="F72" s="28">
        <f>F71/F12</f>
        <v>2.4943891026667442E-2</v>
      </c>
      <c r="G72" s="28">
        <f>G71/G12</f>
        <v>3.1259141534123611E-2</v>
      </c>
    </row>
    <row r="74" spans="1:7">
      <c r="A74" s="77" t="s">
        <v>86</v>
      </c>
      <c r="B74" s="77"/>
      <c r="C74" s="1">
        <v>3460320.15</v>
      </c>
      <c r="D74" s="1">
        <v>3870868.15</v>
      </c>
      <c r="E74" s="1">
        <v>4130046.99</v>
      </c>
      <c r="F74" s="2">
        <v>2339249.15</v>
      </c>
      <c r="G74" s="1">
        <v>6809492.0800000001</v>
      </c>
    </row>
    <row r="75" spans="1:7">
      <c r="A75" s="77" t="s">
        <v>87</v>
      </c>
      <c r="B75" s="77"/>
      <c r="C75" s="62">
        <f>SUM(C65,C71,C74)</f>
        <v>10753165170.49</v>
      </c>
      <c r="D75" s="62">
        <f>SUM(D65,D71,D74)</f>
        <v>11213846542.01</v>
      </c>
      <c r="E75" s="62">
        <f>SUM(E65,E71,E74)</f>
        <v>11657994349.879999</v>
      </c>
      <c r="F75" s="62">
        <f>SUM(F65,F71,F74)</f>
        <v>12109128090.08</v>
      </c>
      <c r="G75" s="62">
        <f>SUM(G65,G71,G74)</f>
        <v>12498469997.59</v>
      </c>
    </row>
    <row r="76" spans="1:7">
      <c r="A76" s="77" t="s">
        <v>88</v>
      </c>
      <c r="B76" s="77"/>
      <c r="C76" s="61">
        <f>SUM(C65,C68,C71)/C12</f>
        <v>0.40967667587024514</v>
      </c>
      <c r="D76" s="61">
        <f>SUM(D65,D68,D71)/D12</f>
        <v>0.54376860189745091</v>
      </c>
      <c r="E76" s="61">
        <f>SUM(E65,E68,E71)/E12</f>
        <v>0.54827717009274657</v>
      </c>
      <c r="F76" s="61">
        <f>SUM(F65,F68,F71)/F12</f>
        <v>0.615840454985499</v>
      </c>
      <c r="G76" s="61">
        <f>SUM(G65,G68,G71)/G12</f>
        <v>0.59279284157422329</v>
      </c>
    </row>
    <row r="78" spans="1:7">
      <c r="A78" s="77" t="s">
        <v>52</v>
      </c>
      <c r="B78" s="78"/>
      <c r="C78" s="23">
        <v>0</v>
      </c>
      <c r="D78" s="23">
        <v>0</v>
      </c>
      <c r="E78" s="23">
        <v>0</v>
      </c>
      <c r="F78" s="23">
        <v>0</v>
      </c>
      <c r="G78" s="23">
        <v>0</v>
      </c>
    </row>
    <row r="79" spans="1:7">
      <c r="A79" s="77" t="s">
        <v>57</v>
      </c>
      <c r="B79" s="77"/>
      <c r="C79" s="28">
        <f>C78/C12</f>
        <v>0</v>
      </c>
      <c r="D79" s="28">
        <f>D78/D12</f>
        <v>0</v>
      </c>
      <c r="E79" s="28">
        <f>E78/E12</f>
        <v>0</v>
      </c>
      <c r="F79" s="28">
        <f>F78/F12</f>
        <v>0</v>
      </c>
      <c r="G79" s="28">
        <f>G78/G12</f>
        <v>0</v>
      </c>
    </row>
    <row r="81" spans="1:7" ht="15">
      <c r="A81" s="77" t="s">
        <v>53</v>
      </c>
      <c r="B81" s="78"/>
      <c r="C81" s="33">
        <v>72615850.599999994</v>
      </c>
      <c r="D81" s="1">
        <v>73335792.730000004</v>
      </c>
      <c r="E81" s="1">
        <v>67108747.009999998</v>
      </c>
      <c r="F81" s="2">
        <v>62792467.659999996</v>
      </c>
      <c r="G81" s="1">
        <v>72587527.769999996</v>
      </c>
    </row>
    <row r="82" spans="1:7">
      <c r="A82" s="77" t="s">
        <v>58</v>
      </c>
      <c r="B82" s="77"/>
      <c r="C82" s="28">
        <f>C81/C12</f>
        <v>2.5360593368796013E-3</v>
      </c>
      <c r="D82" s="28">
        <f>D81/D12</f>
        <v>3.2815497534719193E-3</v>
      </c>
      <c r="E82" s="28">
        <f>E81/E12</f>
        <v>2.9065162941541369E-3</v>
      </c>
      <c r="F82" s="28">
        <f>F81/F12</f>
        <v>2.9408348018627518E-3</v>
      </c>
      <c r="G82" s="28">
        <f>G81/G12</f>
        <v>3.1719125135383319E-3</v>
      </c>
    </row>
    <row r="84" spans="1:7" ht="15">
      <c r="A84" s="77" t="s">
        <v>54</v>
      </c>
      <c r="B84" s="78"/>
      <c r="C84" s="33">
        <v>20868724.5</v>
      </c>
      <c r="D84" s="1">
        <v>6753169.5999999996</v>
      </c>
      <c r="E84" s="1">
        <v>5318333.8499999996</v>
      </c>
      <c r="F84" s="2">
        <v>5412685.5999999996</v>
      </c>
      <c r="G84" s="1">
        <v>44552160.880000003</v>
      </c>
    </row>
    <row r="85" spans="1:7">
      <c r="A85" s="77" t="s">
        <v>59</v>
      </c>
      <c r="B85" s="77"/>
      <c r="C85" s="28">
        <f>C84/C12</f>
        <v>7.2882605078226676E-4</v>
      </c>
      <c r="D85" s="28">
        <f>D84/D12</f>
        <v>3.0218343882398033E-4</v>
      </c>
      <c r="E85" s="28">
        <f>E84/E12</f>
        <v>2.3033992857105653E-4</v>
      </c>
      <c r="F85" s="28">
        <f>F84/F12</f>
        <v>2.5349878380653802E-4</v>
      </c>
      <c r="G85" s="28">
        <f>G84/G12</f>
        <v>1.9468297232579101E-3</v>
      </c>
    </row>
    <row r="87" spans="1:7" ht="15">
      <c r="A87" s="79" t="s">
        <v>70</v>
      </c>
      <c r="B87" s="31" t="s">
        <v>70</v>
      </c>
      <c r="C87" s="33">
        <v>939141147.34000003</v>
      </c>
      <c r="D87" s="1">
        <v>711003794.42999995</v>
      </c>
      <c r="E87" s="1">
        <v>611283942.16999996</v>
      </c>
      <c r="F87" s="2">
        <v>600782437.34000003</v>
      </c>
      <c r="G87" s="1">
        <v>647498486.25</v>
      </c>
    </row>
    <row r="88" spans="1:7" ht="15">
      <c r="A88" s="79"/>
      <c r="B88" s="31" t="s">
        <v>71</v>
      </c>
      <c r="C88" s="33">
        <v>3736496312.4200001</v>
      </c>
      <c r="D88" s="1">
        <v>3621307839.9400001</v>
      </c>
      <c r="E88" s="1">
        <v>3283581007.5599999</v>
      </c>
      <c r="F88" s="2">
        <v>3197067189.3000002</v>
      </c>
      <c r="G88" s="1">
        <v>3408826253.3400002</v>
      </c>
    </row>
    <row r="89" spans="1:7">
      <c r="A89" s="79"/>
      <c r="B89" s="31" t="s">
        <v>72</v>
      </c>
      <c r="C89" s="1">
        <f>C87+C88-D87</f>
        <v>3964633665.3300004</v>
      </c>
      <c r="D89" s="1">
        <f>D87+D88-E87</f>
        <v>3721027692.1999998</v>
      </c>
      <c r="E89" s="1">
        <f>E87+E88-F87</f>
        <v>3294082512.3899999</v>
      </c>
      <c r="F89" s="1">
        <f>F87+F88-G87</f>
        <v>3150351140.3900003</v>
      </c>
      <c r="G89" s="1"/>
    </row>
    <row r="90" spans="1:7" ht="15">
      <c r="A90" s="79"/>
      <c r="B90" s="31" t="s">
        <v>73</v>
      </c>
      <c r="C90" s="43">
        <v>43245</v>
      </c>
      <c r="D90" s="41">
        <v>54046</v>
      </c>
      <c r="E90" s="41">
        <v>53548</v>
      </c>
      <c r="F90" s="42">
        <v>50431</v>
      </c>
      <c r="G90" s="41"/>
    </row>
    <row r="91" spans="1:7">
      <c r="A91" s="79"/>
      <c r="B91" s="31" t="s">
        <v>74</v>
      </c>
      <c r="C91" s="49">
        <f>C89/C90</f>
        <v>91678.429074575106</v>
      </c>
      <c r="D91" s="49">
        <f>D89/D90</f>
        <v>68849.270847056207</v>
      </c>
      <c r="E91" s="49">
        <f>E89/E90</f>
        <v>61516.443422536788</v>
      </c>
      <c r="F91" s="49">
        <f>F89/F90</f>
        <v>62468.543958874507</v>
      </c>
      <c r="G91" s="49"/>
    </row>
    <row r="93" spans="1:7">
      <c r="A93" s="74" t="s">
        <v>79</v>
      </c>
      <c r="B93" s="55" t="s">
        <v>5</v>
      </c>
      <c r="C93" s="53">
        <f>C6</f>
        <v>3277465169.5</v>
      </c>
      <c r="D93" s="53">
        <f>D6</f>
        <v>2322205449.8499999</v>
      </c>
      <c r="E93" s="53">
        <f>E6</f>
        <v>1942107168.8499999</v>
      </c>
      <c r="F93" s="53">
        <f>F6</f>
        <v>1055000199.99</v>
      </c>
      <c r="G93" s="53">
        <f>G6</f>
        <v>600000000</v>
      </c>
    </row>
    <row r="94" spans="1:7" ht="15">
      <c r="A94" s="74"/>
      <c r="B94" s="55" t="s">
        <v>80</v>
      </c>
      <c r="C94" s="33">
        <v>311406.24</v>
      </c>
      <c r="D94" s="1">
        <v>3664635.84</v>
      </c>
      <c r="E94" s="1">
        <v>4034079.23</v>
      </c>
      <c r="F94" s="1">
        <v>750025.01</v>
      </c>
      <c r="G94" s="1">
        <v>155615.82</v>
      </c>
    </row>
    <row r="95" spans="1:7">
      <c r="A95" s="74"/>
      <c r="B95" s="55" t="s">
        <v>6</v>
      </c>
      <c r="C95" s="53">
        <f>C8</f>
        <v>67979596.109999999</v>
      </c>
      <c r="D95" s="53">
        <f>D8</f>
        <v>338807.39</v>
      </c>
      <c r="E95" s="53">
        <f>E8</f>
        <v>320950.78000000003</v>
      </c>
      <c r="F95" s="53">
        <f>F8</f>
        <v>341855.36</v>
      </c>
      <c r="G95" s="53">
        <f>G8</f>
        <v>320004.61</v>
      </c>
    </row>
    <row r="96" spans="1:7">
      <c r="A96" s="74"/>
      <c r="B96" s="55" t="s">
        <v>81</v>
      </c>
      <c r="C96" s="56">
        <v>16188598.83</v>
      </c>
      <c r="D96" s="1">
        <v>5082110.88</v>
      </c>
      <c r="E96" s="1">
        <v>5135212.55</v>
      </c>
      <c r="F96" s="2">
        <v>5825999.8700000001</v>
      </c>
      <c r="G96" s="1">
        <v>5758303.9299999997</v>
      </c>
    </row>
    <row r="97" spans="1:7">
      <c r="A97" s="74"/>
      <c r="B97" s="55" t="s">
        <v>82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ht="15">
      <c r="A98" s="74"/>
      <c r="B98" s="55" t="s">
        <v>83</v>
      </c>
      <c r="C98">
        <v>0</v>
      </c>
      <c r="D98" s="33">
        <v>67950000</v>
      </c>
      <c r="E98" s="1">
        <v>68300000</v>
      </c>
      <c r="F98">
        <v>0</v>
      </c>
      <c r="G98">
        <v>0</v>
      </c>
    </row>
    <row r="99" spans="1:7">
      <c r="A99" s="74"/>
      <c r="B99" s="55" t="s">
        <v>79</v>
      </c>
      <c r="C99" s="53">
        <f>SUM(C93,C94,C95,C96,C97,C98)</f>
        <v>3361944770.6799998</v>
      </c>
      <c r="D99" s="53">
        <f>SUM(D93,D94,D95,D96,D97,D98)</f>
        <v>2399241003.96</v>
      </c>
      <c r="E99" s="53">
        <f>SUM(E93,E94,E95,E96,E97,E98)</f>
        <v>2019897411.4099998</v>
      </c>
      <c r="F99" s="53">
        <f>SUM(F93,F94,F95,F96,F97,F98)</f>
        <v>1061918080.23</v>
      </c>
      <c r="G99" s="53">
        <f>SUM(G93,G94,G95,G96,G97,G98)</f>
        <v>606233924.36000001</v>
      </c>
    </row>
    <row r="100" spans="1:7">
      <c r="A100" s="75" t="s">
        <v>84</v>
      </c>
      <c r="B100" s="75"/>
      <c r="C100" s="59">
        <f>C3-C99</f>
        <v>93386648.350000381</v>
      </c>
      <c r="D100" s="59">
        <f>D3-D99</f>
        <v>218699964.07000017</v>
      </c>
      <c r="E100" s="59">
        <f>E3-E99</f>
        <v>4142906828.7700005</v>
      </c>
      <c r="F100" s="59">
        <f>F3-F99</f>
        <v>2241770507.8600001</v>
      </c>
      <c r="G100" s="59">
        <f>G3-G99</f>
        <v>1820458322.4699998</v>
      </c>
    </row>
  </sheetData>
  <mergeCells count="59">
    <mergeCell ref="A87:A91"/>
    <mergeCell ref="A7:B7"/>
    <mergeCell ref="A17:A26"/>
    <mergeCell ref="A16:B16"/>
    <mergeCell ref="A30:A33"/>
    <mergeCell ref="A34:B34"/>
    <mergeCell ref="A48:B48"/>
    <mergeCell ref="A49:B49"/>
    <mergeCell ref="A15:B15"/>
    <mergeCell ref="A42:B42"/>
    <mergeCell ref="A43:B43"/>
    <mergeCell ref="A45:B45"/>
    <mergeCell ref="A46:B46"/>
    <mergeCell ref="A36:B36"/>
    <mergeCell ref="A37:B37"/>
    <mergeCell ref="A39:B39"/>
    <mergeCell ref="A1:G1"/>
    <mergeCell ref="A2:B2"/>
    <mergeCell ref="A3:B3"/>
    <mergeCell ref="A4:B4"/>
    <mergeCell ref="A5:B5"/>
    <mergeCell ref="A6:B6"/>
    <mergeCell ref="A8:B8"/>
    <mergeCell ref="A9:B9"/>
    <mergeCell ref="A10:B10"/>
    <mergeCell ref="A12:B12"/>
    <mergeCell ref="A13:B13"/>
    <mergeCell ref="A11:B11"/>
    <mergeCell ref="A14:B14"/>
    <mergeCell ref="A40:B40"/>
    <mergeCell ref="A65:B65"/>
    <mergeCell ref="A68:B68"/>
    <mergeCell ref="A63:B63"/>
    <mergeCell ref="A57:B57"/>
    <mergeCell ref="A58:B58"/>
    <mergeCell ref="A59:B59"/>
    <mergeCell ref="A60:B60"/>
    <mergeCell ref="A62:B62"/>
    <mergeCell ref="A54:B54"/>
    <mergeCell ref="A55:B55"/>
    <mergeCell ref="A51:B51"/>
    <mergeCell ref="A52:B52"/>
    <mergeCell ref="A53:B53"/>
    <mergeCell ref="A93:A99"/>
    <mergeCell ref="A100:B100"/>
    <mergeCell ref="A35:B35"/>
    <mergeCell ref="A74:B74"/>
    <mergeCell ref="A75:B75"/>
    <mergeCell ref="A76:B76"/>
    <mergeCell ref="A85:B85"/>
    <mergeCell ref="A84:B84"/>
    <mergeCell ref="A66:B66"/>
    <mergeCell ref="A69:B69"/>
    <mergeCell ref="A72:B72"/>
    <mergeCell ref="A79:B79"/>
    <mergeCell ref="A82:B82"/>
    <mergeCell ref="A71:B71"/>
    <mergeCell ref="A78:B78"/>
    <mergeCell ref="A81:B81"/>
  </mergeCells>
  <phoneticPr fontId="3" type="noConversion"/>
  <conditionalFormatting sqref="C7:G7">
    <cfRule type="cellIs" dxfId="2" priority="2" operator="lessThan">
      <formula>0</formula>
    </cfRule>
  </conditionalFormatting>
  <conditionalFormatting sqref="D10:G10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910F-893B-4223-9F08-DB282F13B8BE}">
  <dimension ref="A1:G43"/>
  <sheetViews>
    <sheetView topLeftCell="A20" workbookViewId="0">
      <selection activeCell="A43" sqref="A43:G43"/>
    </sheetView>
  </sheetViews>
  <sheetFormatPr defaultRowHeight="14.25"/>
  <cols>
    <col min="1" max="1" width="23.25" customWidth="1"/>
    <col min="2" max="2" width="31.5" customWidth="1"/>
  </cols>
  <sheetData>
    <row r="1" spans="1:7">
      <c r="A1" s="70" t="s">
        <v>0</v>
      </c>
      <c r="B1" s="71"/>
      <c r="C1" s="11" t="s">
        <v>28</v>
      </c>
      <c r="D1" s="11" t="s">
        <v>1</v>
      </c>
      <c r="E1" s="11" t="s">
        <v>29</v>
      </c>
      <c r="F1" s="11" t="s">
        <v>16</v>
      </c>
      <c r="G1" s="11" t="s">
        <v>17</v>
      </c>
    </row>
    <row r="2" spans="1:7" ht="15">
      <c r="A2" s="70" t="s">
        <v>24</v>
      </c>
      <c r="B2" s="71"/>
      <c r="C2" s="33"/>
      <c r="D2" s="1"/>
      <c r="E2" s="1"/>
      <c r="F2" s="33"/>
      <c r="G2" s="2"/>
    </row>
    <row r="3" spans="1:7">
      <c r="A3" s="102" t="s">
        <v>94</v>
      </c>
      <c r="B3" s="102"/>
      <c r="C3" t="e">
        <f>(C2-D2)/D2</f>
        <v>#DIV/0!</v>
      </c>
      <c r="D3" t="e">
        <f t="shared" ref="D3:G3" si="0">(D2-E2)/E2</f>
        <v>#DIV/0!</v>
      </c>
      <c r="E3" t="e">
        <f t="shared" si="0"/>
        <v>#DIV/0!</v>
      </c>
      <c r="F3" t="e">
        <f t="shared" si="0"/>
        <v>#DIV/0!</v>
      </c>
      <c r="G3" t="e">
        <f t="shared" si="0"/>
        <v>#DIV/0!</v>
      </c>
    </row>
    <row r="4" spans="1:7" ht="15">
      <c r="A4" s="75" t="s">
        <v>95</v>
      </c>
      <c r="B4" s="75"/>
      <c r="C4" s="33"/>
      <c r="D4" s="1"/>
      <c r="E4" s="1"/>
      <c r="F4" s="2"/>
      <c r="G4" s="2"/>
    </row>
    <row r="5" spans="1:7">
      <c r="A5" s="75" t="s">
        <v>96</v>
      </c>
      <c r="B5" s="75"/>
      <c r="C5" s="59">
        <f>C2-C4</f>
        <v>0</v>
      </c>
      <c r="D5" s="59">
        <f t="shared" ref="D5:G5" si="1">D2-D4</f>
        <v>0</v>
      </c>
      <c r="E5" s="59">
        <f t="shared" si="1"/>
        <v>0</v>
      </c>
      <c r="F5" s="59">
        <f t="shared" si="1"/>
        <v>0</v>
      </c>
      <c r="G5" s="59">
        <f t="shared" si="1"/>
        <v>0</v>
      </c>
    </row>
    <row r="6" spans="1:7">
      <c r="A6" s="75" t="s">
        <v>97</v>
      </c>
      <c r="B6" s="75"/>
      <c r="C6" s="60" t="e">
        <f>(C2-C4)/C2</f>
        <v>#DIV/0!</v>
      </c>
      <c r="D6" s="60" t="e">
        <f t="shared" ref="D6:G6" si="2">(D2-D4)/D2</f>
        <v>#DIV/0!</v>
      </c>
      <c r="E6" s="60" t="e">
        <f t="shared" si="2"/>
        <v>#DIV/0!</v>
      </c>
      <c r="F6" s="60" t="e">
        <f t="shared" si="2"/>
        <v>#DIV/0!</v>
      </c>
      <c r="G6" s="60" t="e">
        <f t="shared" si="2"/>
        <v>#DIV/0!</v>
      </c>
    </row>
    <row r="8" spans="1:7" ht="15">
      <c r="A8" s="101" t="s">
        <v>98</v>
      </c>
      <c r="B8" s="68" t="s">
        <v>99</v>
      </c>
      <c r="C8" s="33"/>
      <c r="D8" s="1"/>
      <c r="E8" s="1"/>
      <c r="F8" s="2"/>
      <c r="G8" s="2"/>
    </row>
    <row r="9" spans="1:7" ht="15">
      <c r="A9" s="101"/>
      <c r="B9" s="68" t="s">
        <v>100</v>
      </c>
      <c r="C9" s="33"/>
      <c r="D9" s="1"/>
      <c r="E9" s="1"/>
      <c r="F9" s="2"/>
      <c r="G9" s="2"/>
    </row>
    <row r="10" spans="1:7" ht="15">
      <c r="A10" s="101"/>
      <c r="B10" s="68" t="s">
        <v>101</v>
      </c>
      <c r="C10" s="33"/>
      <c r="D10" s="1"/>
      <c r="E10" s="1"/>
    </row>
    <row r="11" spans="1:7" ht="15">
      <c r="A11" s="101"/>
      <c r="B11" s="68" t="s">
        <v>102</v>
      </c>
      <c r="C11" s="33"/>
      <c r="D11" s="1"/>
      <c r="E11" s="1"/>
      <c r="F11" s="69"/>
      <c r="G11" s="2"/>
    </row>
    <row r="12" spans="1:7">
      <c r="A12" s="101"/>
      <c r="B12" s="68" t="s">
        <v>103</v>
      </c>
      <c r="C12">
        <f>SUM(C8,C9,C10,C11)</f>
        <v>0</v>
      </c>
      <c r="D12">
        <f t="shared" ref="D12:E12" si="3">SUM(D8,D9,D10,D11)</f>
        <v>0</v>
      </c>
      <c r="E12">
        <f t="shared" si="3"/>
        <v>0</v>
      </c>
      <c r="F12" s="53">
        <f>SUM(F8,F9,F11,F10)</f>
        <v>0</v>
      </c>
      <c r="G12" s="53">
        <f>SUM(G8,G9,G11,G10)</f>
        <v>0</v>
      </c>
    </row>
    <row r="13" spans="1:7">
      <c r="A13" s="75" t="s">
        <v>104</v>
      </c>
      <c r="B13" s="75"/>
      <c r="C13" s="60" t="e">
        <f>C12/C2</f>
        <v>#DIV/0!</v>
      </c>
      <c r="D13" s="60" t="e">
        <f t="shared" ref="D13:G13" si="4">D12/D2</f>
        <v>#DIV/0!</v>
      </c>
      <c r="E13" s="60" t="e">
        <f t="shared" si="4"/>
        <v>#DIV/0!</v>
      </c>
      <c r="F13" s="60" t="e">
        <f t="shared" si="4"/>
        <v>#DIV/0!</v>
      </c>
      <c r="G13" s="60" t="e">
        <f t="shared" si="4"/>
        <v>#DIV/0!</v>
      </c>
    </row>
    <row r="14" spans="1:7">
      <c r="A14" s="75" t="s">
        <v>105</v>
      </c>
      <c r="B14" s="75"/>
      <c r="C14" s="60" t="e">
        <f>C13/C6</f>
        <v>#DIV/0!</v>
      </c>
      <c r="D14" s="60" t="e">
        <f t="shared" ref="D14:G14" si="5">D13/D6</f>
        <v>#DIV/0!</v>
      </c>
      <c r="E14" s="60" t="e">
        <f t="shared" si="5"/>
        <v>#DIV/0!</v>
      </c>
      <c r="F14" s="60" t="e">
        <f t="shared" si="5"/>
        <v>#DIV/0!</v>
      </c>
      <c r="G14" s="60" t="e">
        <f t="shared" si="5"/>
        <v>#DIV/0!</v>
      </c>
    </row>
    <row r="16" spans="1:7" ht="15">
      <c r="A16" s="75" t="s">
        <v>106</v>
      </c>
      <c r="B16" s="75"/>
      <c r="C16" s="33"/>
      <c r="D16" s="1"/>
      <c r="E16" s="1"/>
      <c r="F16" s="2"/>
      <c r="G16" s="2"/>
    </row>
    <row r="18" spans="1:7">
      <c r="A18" s="75" t="s">
        <v>108</v>
      </c>
      <c r="B18" s="75"/>
      <c r="C18" s="59">
        <f>C2-C4-C12-C16</f>
        <v>0</v>
      </c>
      <c r="D18" s="59">
        <f t="shared" ref="D18:G18" si="6">D2-D4-D12-D16</f>
        <v>0</v>
      </c>
      <c r="E18" s="59">
        <f t="shared" si="6"/>
        <v>0</v>
      </c>
      <c r="F18" s="59">
        <f t="shared" si="6"/>
        <v>0</v>
      </c>
      <c r="G18" s="59">
        <f t="shared" si="6"/>
        <v>0</v>
      </c>
    </row>
    <row r="19" spans="1:7">
      <c r="A19" s="75" t="s">
        <v>109</v>
      </c>
      <c r="B19" s="75"/>
      <c r="C19" s="60" t="e">
        <f>C18/C2</f>
        <v>#DIV/0!</v>
      </c>
      <c r="D19" s="60" t="e">
        <f t="shared" ref="D19:G19" si="7">D18/D2</f>
        <v>#DIV/0!</v>
      </c>
      <c r="E19" s="60" t="e">
        <f t="shared" si="7"/>
        <v>#DIV/0!</v>
      </c>
      <c r="F19" s="60" t="e">
        <f t="shared" si="7"/>
        <v>#DIV/0!</v>
      </c>
      <c r="G19" s="60" t="e">
        <f t="shared" si="7"/>
        <v>#DIV/0!</v>
      </c>
    </row>
    <row r="20" spans="1:7" ht="15">
      <c r="A20" s="75" t="s">
        <v>107</v>
      </c>
      <c r="B20" s="75"/>
      <c r="C20" s="33"/>
      <c r="D20" s="1"/>
      <c r="E20" s="1"/>
      <c r="F20" s="2"/>
      <c r="G20" s="2"/>
    </row>
    <row r="21" spans="1:7">
      <c r="A21" s="75" t="s">
        <v>110</v>
      </c>
      <c r="B21" s="75"/>
      <c r="C21" s="60" t="e">
        <f>C18/C20</f>
        <v>#DIV/0!</v>
      </c>
      <c r="D21" s="60" t="e">
        <f t="shared" ref="D21:G21" si="8">D18/D20</f>
        <v>#DIV/0!</v>
      </c>
      <c r="E21" s="60" t="e">
        <f t="shared" si="8"/>
        <v>#DIV/0!</v>
      </c>
      <c r="F21" s="60" t="e">
        <f t="shared" si="8"/>
        <v>#DIV/0!</v>
      </c>
      <c r="G21" s="60" t="e">
        <f t="shared" si="8"/>
        <v>#DIV/0!</v>
      </c>
    </row>
    <row r="22" spans="1:7">
      <c r="A22" s="63"/>
      <c r="B22" s="63"/>
    </row>
    <row r="23" spans="1:7" ht="15">
      <c r="A23" s="75" t="s">
        <v>112</v>
      </c>
      <c r="B23" s="75"/>
      <c r="C23" s="33"/>
      <c r="D23" s="1"/>
      <c r="E23" s="1"/>
      <c r="F23" s="2"/>
      <c r="G23" s="2"/>
    </row>
    <row r="24" spans="1:7">
      <c r="A24" s="75" t="s">
        <v>111</v>
      </c>
      <c r="B24" s="75"/>
      <c r="C24" s="60" t="e">
        <f>(C23-D23)/D23</f>
        <v>#DIV/0!</v>
      </c>
      <c r="D24" s="60" t="e">
        <f t="shared" ref="D24:G24" si="9">(D23-E23)/E23</f>
        <v>#DIV/0!</v>
      </c>
      <c r="E24" s="60" t="e">
        <f t="shared" si="9"/>
        <v>#DIV/0!</v>
      </c>
      <c r="F24" s="60" t="e">
        <f t="shared" si="9"/>
        <v>#DIV/0!</v>
      </c>
      <c r="G24" s="60" t="e">
        <f t="shared" si="9"/>
        <v>#DIV/0!</v>
      </c>
    </row>
    <row r="26" spans="1:7" ht="18">
      <c r="A26" s="107" t="s">
        <v>113</v>
      </c>
      <c r="B26" s="107"/>
    </row>
    <row r="28" spans="1:7">
      <c r="A28" s="75" t="s">
        <v>114</v>
      </c>
      <c r="B28" s="75"/>
    </row>
    <row r="29" spans="1:7">
      <c r="A29" s="75" t="s">
        <v>117</v>
      </c>
      <c r="B29" s="75"/>
    </row>
    <row r="30" spans="1:7" ht="31.5" customHeight="1">
      <c r="A30" s="110" t="s">
        <v>116</v>
      </c>
      <c r="B30" s="101"/>
      <c r="C30" s="109" t="e">
        <f>C28/C26</f>
        <v>#DIV/0!</v>
      </c>
      <c r="D30" s="109" t="e">
        <f t="shared" ref="D30:G30" si="10">D28/D26</f>
        <v>#DIV/0!</v>
      </c>
      <c r="E30" s="109" t="e">
        <f t="shared" si="10"/>
        <v>#DIV/0!</v>
      </c>
      <c r="F30" s="109" t="e">
        <f t="shared" si="10"/>
        <v>#DIV/0!</v>
      </c>
      <c r="G30" s="109" t="e">
        <f t="shared" si="10"/>
        <v>#DIV/0!</v>
      </c>
    </row>
    <row r="31" spans="1:7" ht="33" customHeight="1">
      <c r="A31" s="108" t="s">
        <v>118</v>
      </c>
      <c r="B31" s="75"/>
      <c r="C31" s="111" t="e">
        <f>C29/C28</f>
        <v>#DIV/0!</v>
      </c>
      <c r="D31" s="111" t="e">
        <f t="shared" ref="D31:G31" si="11">D29/D28</f>
        <v>#DIV/0!</v>
      </c>
      <c r="E31" s="111" t="e">
        <f t="shared" si="11"/>
        <v>#DIV/0!</v>
      </c>
      <c r="F31" s="111" t="e">
        <f t="shared" si="11"/>
        <v>#DIV/0!</v>
      </c>
      <c r="G31" s="111" t="e">
        <f t="shared" si="11"/>
        <v>#DIV/0!</v>
      </c>
    </row>
    <row r="33" spans="1:7">
      <c r="A33" s="75" t="s">
        <v>119</v>
      </c>
      <c r="B33" s="75"/>
    </row>
    <row r="34" spans="1:7">
      <c r="A34" s="75" t="s">
        <v>120</v>
      </c>
      <c r="B34" s="75"/>
    </row>
    <row r="36" spans="1:7">
      <c r="A36" s="75" t="s">
        <v>115</v>
      </c>
      <c r="B36" s="75"/>
    </row>
    <row r="37" spans="1:7">
      <c r="A37" s="75" t="s">
        <v>121</v>
      </c>
      <c r="B37" s="75"/>
    </row>
    <row r="38" spans="1:7">
      <c r="A38" s="75" t="s">
        <v>122</v>
      </c>
      <c r="B38" s="75"/>
    </row>
    <row r="40" spans="1:7">
      <c r="A40" s="75" t="s">
        <v>123</v>
      </c>
      <c r="B40" s="75"/>
    </row>
    <row r="41" spans="1:7">
      <c r="A41" s="75" t="s">
        <v>125</v>
      </c>
      <c r="B41" s="75"/>
    </row>
    <row r="42" spans="1:7">
      <c r="A42" s="75" t="s">
        <v>126</v>
      </c>
      <c r="B42" s="75"/>
      <c r="C42">
        <f>SUM(C40,C41)</f>
        <v>0</v>
      </c>
      <c r="D42">
        <f t="shared" ref="D42:G42" si="12">SUM(D40,D41)</f>
        <v>0</v>
      </c>
      <c r="E42">
        <f t="shared" si="12"/>
        <v>0</v>
      </c>
      <c r="F42">
        <f t="shared" si="12"/>
        <v>0</v>
      </c>
      <c r="G42">
        <f t="shared" si="12"/>
        <v>0</v>
      </c>
    </row>
    <row r="43" spans="1:7">
      <c r="A43" s="75" t="s">
        <v>127</v>
      </c>
      <c r="B43" s="75"/>
    </row>
  </sheetData>
  <mergeCells count="30">
    <mergeCell ref="A42:B42"/>
    <mergeCell ref="A43:B43"/>
    <mergeCell ref="A37:B37"/>
    <mergeCell ref="A38:B38"/>
    <mergeCell ref="A36:B36"/>
    <mergeCell ref="A40:B40"/>
    <mergeCell ref="A41:B41"/>
    <mergeCell ref="A30:B30"/>
    <mergeCell ref="A31:B31"/>
    <mergeCell ref="A33:B33"/>
    <mergeCell ref="A34:B34"/>
    <mergeCell ref="A6:B6"/>
    <mergeCell ref="A26:B26"/>
    <mergeCell ref="A28:B28"/>
    <mergeCell ref="A29:B29"/>
    <mergeCell ref="A1:B1"/>
    <mergeCell ref="A2:B2"/>
    <mergeCell ref="A3:B3"/>
    <mergeCell ref="A4:B4"/>
    <mergeCell ref="A5:B5"/>
    <mergeCell ref="A20:B20"/>
    <mergeCell ref="A21:B21"/>
    <mergeCell ref="A23:B23"/>
    <mergeCell ref="A24:B24"/>
    <mergeCell ref="A8:A12"/>
    <mergeCell ref="A13:B13"/>
    <mergeCell ref="A14:B14"/>
    <mergeCell ref="A16:B16"/>
    <mergeCell ref="A18:B18"/>
    <mergeCell ref="A19:B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BE23-BB60-4C16-84A7-8470AC16425E}">
  <dimension ref="A1:H43"/>
  <sheetViews>
    <sheetView workbookViewId="0">
      <pane ySplit="1" topLeftCell="A21" activePane="bottomLeft" state="frozen"/>
      <selection pane="bottomLeft" activeCell="A43" sqref="A43:G43"/>
    </sheetView>
  </sheetViews>
  <sheetFormatPr defaultRowHeight="14.25"/>
  <cols>
    <col min="1" max="1" width="29.625" customWidth="1"/>
    <col min="2" max="2" width="23.375" customWidth="1"/>
    <col min="3" max="7" width="15.625" customWidth="1"/>
  </cols>
  <sheetData>
    <row r="1" spans="1:7">
      <c r="A1" s="70" t="s">
        <v>0</v>
      </c>
      <c r="B1" s="71"/>
      <c r="C1" s="11" t="s">
        <v>28</v>
      </c>
      <c r="D1" s="11" t="s">
        <v>1</v>
      </c>
      <c r="E1" s="11" t="s">
        <v>29</v>
      </c>
      <c r="F1" s="11" t="s">
        <v>16</v>
      </c>
      <c r="G1" s="11" t="s">
        <v>17</v>
      </c>
    </row>
    <row r="2" spans="1:7" ht="15">
      <c r="A2" s="70" t="s">
        <v>24</v>
      </c>
      <c r="B2" s="71"/>
      <c r="C2" s="33">
        <v>60309731762.989998</v>
      </c>
      <c r="D2" s="1">
        <v>48767403388.050003</v>
      </c>
      <c r="E2" s="1">
        <v>50443861236.889999</v>
      </c>
      <c r="F2" s="2">
        <v>51822365961.660004</v>
      </c>
      <c r="G2" s="2">
        <v>44696667615.260002</v>
      </c>
    </row>
    <row r="3" spans="1:7">
      <c r="A3" s="102" t="s">
        <v>94</v>
      </c>
      <c r="B3" s="102"/>
      <c r="C3" s="60">
        <f>(C2-D2)/D2</f>
        <v>0.23668121681804233</v>
      </c>
      <c r="D3" s="60">
        <f t="shared" ref="D3:G3" si="0">(D2-E2)/E2</f>
        <v>-3.323413013462953E-2</v>
      </c>
      <c r="E3" s="60">
        <f t="shared" si="0"/>
        <v>-2.6600574851983218E-2</v>
      </c>
      <c r="F3" s="60">
        <f t="shared" si="0"/>
        <v>0.1594234811359225</v>
      </c>
      <c r="G3" s="60" t="e">
        <f t="shared" si="0"/>
        <v>#DIV/0!</v>
      </c>
    </row>
    <row r="4" spans="1:7" ht="15">
      <c r="A4" s="75" t="s">
        <v>95</v>
      </c>
      <c r="B4" s="75"/>
      <c r="C4" s="33">
        <v>48976782883.709999</v>
      </c>
      <c r="D4" s="1">
        <v>38323644965.029999</v>
      </c>
      <c r="E4" s="1">
        <v>40907132171.75</v>
      </c>
      <c r="F4" s="2">
        <v>42439540448.010002</v>
      </c>
      <c r="G4" s="2">
        <v>35413348537.790001</v>
      </c>
    </row>
    <row r="5" spans="1:7">
      <c r="A5" s="75" t="s">
        <v>96</v>
      </c>
      <c r="B5" s="75"/>
      <c r="C5" s="59">
        <f>C2-C4</f>
        <v>11332948879.279999</v>
      </c>
      <c r="D5" s="59">
        <f t="shared" ref="D5:G5" si="1">D2-D4</f>
        <v>10443758423.020004</v>
      </c>
      <c r="E5" s="59">
        <f t="shared" si="1"/>
        <v>9536729065.1399994</v>
      </c>
      <c r="F5" s="59">
        <f t="shared" si="1"/>
        <v>9382825513.6500015</v>
      </c>
      <c r="G5" s="59">
        <f t="shared" si="1"/>
        <v>9283319077.4700012</v>
      </c>
    </row>
    <row r="6" spans="1:7">
      <c r="A6" s="75" t="s">
        <v>97</v>
      </c>
      <c r="B6" s="75"/>
      <c r="C6" s="60">
        <f>(C2-C4)/C2</f>
        <v>0.18791244046345831</v>
      </c>
      <c r="D6" s="60">
        <f t="shared" ref="D6:G6" si="2">(D2-D4)/D2</f>
        <v>0.21415449044759169</v>
      </c>
      <c r="E6" s="60">
        <f t="shared" si="2"/>
        <v>0.18905628616244216</v>
      </c>
      <c r="F6" s="60">
        <f t="shared" si="2"/>
        <v>0.18105745153727146</v>
      </c>
      <c r="G6" s="60">
        <f t="shared" si="2"/>
        <v>0.20769600001008934</v>
      </c>
    </row>
    <row r="8" spans="1:7" ht="15">
      <c r="A8" s="101" t="s">
        <v>98</v>
      </c>
      <c r="B8" s="68" t="s">
        <v>99</v>
      </c>
      <c r="C8" s="33">
        <v>2705930379.6799998</v>
      </c>
      <c r="D8" s="1">
        <v>2632248299.4499998</v>
      </c>
      <c r="E8" s="1">
        <v>2402089608.9200001</v>
      </c>
      <c r="F8" s="2">
        <v>2271682006.6500001</v>
      </c>
      <c r="G8" s="2">
        <v>2298892060.0799999</v>
      </c>
    </row>
    <row r="9" spans="1:7" ht="15">
      <c r="A9" s="101"/>
      <c r="B9" s="68" t="s">
        <v>100</v>
      </c>
      <c r="C9" s="33">
        <v>1308001261</v>
      </c>
      <c r="D9" s="1">
        <v>1129291602.9000001</v>
      </c>
      <c r="E9" s="1">
        <v>1070127433.13</v>
      </c>
      <c r="F9" s="2">
        <v>1206641380.8099999</v>
      </c>
      <c r="G9" s="2">
        <v>1434982070.5699999</v>
      </c>
    </row>
    <row r="10" spans="1:7" ht="15">
      <c r="A10" s="101"/>
      <c r="B10" s="68" t="s">
        <v>101</v>
      </c>
      <c r="C10" s="33">
        <v>88284314.959999993</v>
      </c>
      <c r="D10" s="1">
        <v>72577451.109999999</v>
      </c>
      <c r="E10" s="1">
        <v>58209422.240000002</v>
      </c>
      <c r="F10">
        <v>0</v>
      </c>
      <c r="G10">
        <v>0</v>
      </c>
    </row>
    <row r="11" spans="1:7" ht="15">
      <c r="A11" s="101"/>
      <c r="B11" s="68" t="s">
        <v>102</v>
      </c>
      <c r="C11" s="33">
        <v>97447155.700000003</v>
      </c>
      <c r="D11" s="1">
        <v>55322548.020000003</v>
      </c>
      <c r="E11" s="1">
        <v>55120256.409999996</v>
      </c>
      <c r="F11" s="69">
        <v>0</v>
      </c>
      <c r="G11" s="2">
        <v>0</v>
      </c>
    </row>
    <row r="12" spans="1:7">
      <c r="A12" s="101"/>
      <c r="B12" s="68" t="s">
        <v>103</v>
      </c>
      <c r="C12">
        <f>SUM(C8,C9,C10,C11)</f>
        <v>4199663111.3399997</v>
      </c>
      <c r="D12">
        <f t="shared" ref="D12:E12" si="3">SUM(D8,D9,D10,D11)</f>
        <v>3889439901.48</v>
      </c>
      <c r="E12">
        <f t="shared" si="3"/>
        <v>3585546720.6999998</v>
      </c>
      <c r="F12" s="53">
        <f>SUM(F8,F9,F11,F10)</f>
        <v>3478323387.46</v>
      </c>
      <c r="G12" s="53">
        <f>SUM(G8,G9,G11,G10)</f>
        <v>3733874130.6499996</v>
      </c>
    </row>
    <row r="13" spans="1:7">
      <c r="A13" s="75" t="s">
        <v>104</v>
      </c>
      <c r="B13" s="75"/>
      <c r="C13" s="60">
        <f>C12/C2</f>
        <v>6.9634916100177191E-2</v>
      </c>
      <c r="D13" s="60">
        <f t="shared" ref="D13:G13" si="4">D12/D2</f>
        <v>7.9754910683497063E-2</v>
      </c>
      <c r="E13" s="60">
        <f t="shared" si="4"/>
        <v>7.1079941796324278E-2</v>
      </c>
      <c r="F13" s="60">
        <f t="shared" si="4"/>
        <v>6.7120119332903197E-2</v>
      </c>
      <c r="G13" s="60">
        <f t="shared" si="4"/>
        <v>8.3538087510022965E-2</v>
      </c>
    </row>
    <row r="14" spans="1:7">
      <c r="A14" s="75" t="s">
        <v>105</v>
      </c>
      <c r="B14" s="75"/>
      <c r="C14" s="60">
        <f>C13/C6</f>
        <v>0.37057108049064202</v>
      </c>
      <c r="D14" s="60">
        <f t="shared" ref="D14:G14" si="5">D13/D6</f>
        <v>0.37241764352830531</v>
      </c>
      <c r="E14" s="60">
        <f t="shared" si="5"/>
        <v>0.37597237965020908</v>
      </c>
      <c r="F14" s="60">
        <f t="shared" si="5"/>
        <v>0.37071172030213972</v>
      </c>
      <c r="G14" s="60">
        <f t="shared" si="5"/>
        <v>0.40221327086686742</v>
      </c>
    </row>
    <row r="16" spans="1:7" ht="15">
      <c r="A16" s="75" t="s">
        <v>106</v>
      </c>
      <c r="B16" s="75"/>
      <c r="C16" s="33">
        <v>297129008.20999998</v>
      </c>
      <c r="D16" s="1">
        <v>343442248.17000002</v>
      </c>
      <c r="E16" s="1">
        <v>345909650.67000002</v>
      </c>
      <c r="F16" s="2">
        <v>312262084.20999998</v>
      </c>
      <c r="G16" s="2">
        <v>190269455.28</v>
      </c>
    </row>
    <row r="18" spans="1:8">
      <c r="A18" s="75" t="s">
        <v>108</v>
      </c>
      <c r="B18" s="75"/>
      <c r="C18" s="59">
        <f>C2-C4-C12-C16</f>
        <v>6836156759.7299986</v>
      </c>
      <c r="D18" s="59">
        <f t="shared" ref="D18:G18" si="6">D2-D4-D12-D16</f>
        <v>6210876273.3700047</v>
      </c>
      <c r="E18" s="59">
        <f t="shared" si="6"/>
        <v>5605272693.7699995</v>
      </c>
      <c r="F18" s="59">
        <f t="shared" si="6"/>
        <v>5592240041.9800014</v>
      </c>
      <c r="G18" s="59">
        <f t="shared" si="6"/>
        <v>5359175491.5400019</v>
      </c>
    </row>
    <row r="19" spans="1:8">
      <c r="A19" s="75" t="s">
        <v>109</v>
      </c>
      <c r="B19" s="75"/>
      <c r="C19" s="60">
        <f>C18/C2</f>
        <v>0.11335080690783493</v>
      </c>
      <c r="D19" s="60">
        <f t="shared" ref="D19:G19" si="7">D18/D2</f>
        <v>0.12735712467504312</v>
      </c>
      <c r="E19" s="60">
        <f t="shared" si="7"/>
        <v>0.11111902531503315</v>
      </c>
      <c r="F19" s="60">
        <f t="shared" si="7"/>
        <v>0.10791170835614368</v>
      </c>
      <c r="G19" s="60">
        <f t="shared" si="7"/>
        <v>0.11990100778140141</v>
      </c>
    </row>
    <row r="20" spans="1:8" ht="15">
      <c r="A20" s="75" t="s">
        <v>107</v>
      </c>
      <c r="B20" s="75"/>
      <c r="C20" s="33">
        <v>6838493333.1800003</v>
      </c>
      <c r="D20" s="1">
        <v>6331639507.5500002</v>
      </c>
      <c r="E20" s="1">
        <v>5759186830.6000004</v>
      </c>
      <c r="F20" s="2">
        <v>5861999287.2399998</v>
      </c>
      <c r="G20" s="2">
        <v>5675153215.4899998</v>
      </c>
    </row>
    <row r="21" spans="1:8">
      <c r="A21" s="75" t="s">
        <v>110</v>
      </c>
      <c r="B21" s="75"/>
      <c r="C21" s="60">
        <f>C18/C20</f>
        <v>0.99965832043168557</v>
      </c>
      <c r="D21" s="60">
        <f t="shared" ref="D21:G21" si="8">D18/D20</f>
        <v>0.98092701992335563</v>
      </c>
      <c r="E21" s="60">
        <f t="shared" si="8"/>
        <v>0.97327502278408184</v>
      </c>
      <c r="F21" s="60">
        <f t="shared" si="8"/>
        <v>0.95398169940975741</v>
      </c>
      <c r="G21" s="60">
        <f t="shared" si="8"/>
        <v>0.94432260910814614</v>
      </c>
    </row>
    <row r="22" spans="1:8">
      <c r="A22" s="63"/>
      <c r="B22" s="63"/>
    </row>
    <row r="23" spans="1:8" ht="15">
      <c r="A23" s="75" t="s">
        <v>112</v>
      </c>
      <c r="B23" s="75"/>
      <c r="C23" s="33">
        <v>5437612565.0699997</v>
      </c>
      <c r="D23" s="1">
        <v>4914501208.5500002</v>
      </c>
      <c r="E23" s="1">
        <v>4319299922.4700003</v>
      </c>
      <c r="F23" s="2">
        <v>4405056392.2399998</v>
      </c>
      <c r="G23" s="2">
        <v>4255541752.8400002</v>
      </c>
      <c r="H23" s="1">
        <v>4039863758.0100002</v>
      </c>
    </row>
    <row r="24" spans="1:8">
      <c r="A24" s="75" t="s">
        <v>111</v>
      </c>
      <c r="B24" s="75"/>
      <c r="C24" s="60">
        <f>(C23-D23)/D23</f>
        <v>0.10644241080049321</v>
      </c>
      <c r="D24" s="60">
        <f t="shared" ref="D24:G24" si="9">(D23-E23)/E23</f>
        <v>0.13780040672416027</v>
      </c>
      <c r="E24" s="60">
        <f t="shared" si="9"/>
        <v>-1.9467734833331335E-2</v>
      </c>
      <c r="F24" s="60">
        <f t="shared" si="9"/>
        <v>3.5134102326741072E-2</v>
      </c>
      <c r="G24" s="60">
        <f t="shared" si="9"/>
        <v>5.3387442683522801E-2</v>
      </c>
    </row>
    <row r="26" spans="1:8" ht="18">
      <c r="A26" s="107" t="s">
        <v>113</v>
      </c>
      <c r="B26" s="107"/>
      <c r="C26" s="33">
        <v>4423615424.3500004</v>
      </c>
      <c r="D26" s="1">
        <v>5194846772.3699999</v>
      </c>
      <c r="E26" s="1">
        <v>5650043807.9799995</v>
      </c>
      <c r="F26" s="1">
        <v>5545999256.6700001</v>
      </c>
      <c r="G26" s="1">
        <v>5766324283.46</v>
      </c>
    </row>
    <row r="28" spans="1:8" ht="15">
      <c r="A28" s="75" t="s">
        <v>114</v>
      </c>
      <c r="B28" s="75"/>
      <c r="C28" s="33">
        <v>667924000.15999997</v>
      </c>
      <c r="D28" s="1">
        <v>515222333.02999997</v>
      </c>
      <c r="E28" s="1">
        <v>526605944.19</v>
      </c>
      <c r="F28" s="1">
        <v>895774108.26999998</v>
      </c>
      <c r="G28" s="1">
        <v>2256015981.9899998</v>
      </c>
    </row>
    <row r="29" spans="1:8" ht="15">
      <c r="A29" s="75" t="s">
        <v>117</v>
      </c>
      <c r="B29" s="75"/>
      <c r="C29" s="33">
        <v>9406132.8900000006</v>
      </c>
      <c r="D29" s="1">
        <v>65944540.82</v>
      </c>
      <c r="E29" s="1">
        <v>79156002.489999995</v>
      </c>
      <c r="F29" s="2">
        <v>14572716.32</v>
      </c>
      <c r="G29" s="2">
        <v>22823333.73</v>
      </c>
    </row>
    <row r="30" spans="1:8" ht="33.75" customHeight="1">
      <c r="A30" s="110" t="s">
        <v>116</v>
      </c>
      <c r="B30" s="101"/>
      <c r="C30" s="109">
        <f>C28/C26</f>
        <v>0.15099052157277976</v>
      </c>
      <c r="D30" s="109">
        <f t="shared" ref="D30:G30" si="10">D28/D26</f>
        <v>9.9179505307130461E-2</v>
      </c>
      <c r="E30" s="109">
        <f t="shared" si="10"/>
        <v>9.320386922420551E-2</v>
      </c>
      <c r="F30" s="109">
        <f t="shared" si="10"/>
        <v>0.16151717063298926</v>
      </c>
      <c r="G30" s="109">
        <f t="shared" si="10"/>
        <v>0.39123987328654186</v>
      </c>
    </row>
    <row r="31" spans="1:8" ht="31.5" customHeight="1">
      <c r="A31" s="108" t="s">
        <v>118</v>
      </c>
      <c r="B31" s="75"/>
      <c r="C31" s="111">
        <f>C29/C28</f>
        <v>1.408263947357301E-2</v>
      </c>
      <c r="D31" s="111">
        <f t="shared" ref="D31:G31" si="11">D29/D28</f>
        <v>0.12799239588894185</v>
      </c>
      <c r="E31" s="111">
        <f t="shared" si="11"/>
        <v>0.15031353778536238</v>
      </c>
      <c r="F31" s="111">
        <f t="shared" si="11"/>
        <v>1.6268293742207115E-2</v>
      </c>
      <c r="G31" s="111">
        <f t="shared" si="11"/>
        <v>1.0116654275590664E-2</v>
      </c>
    </row>
    <row r="33" spans="1:7" ht="15">
      <c r="A33" s="75" t="s">
        <v>119</v>
      </c>
      <c r="B33" s="75"/>
      <c r="C33" s="33">
        <v>2050953743.5899999</v>
      </c>
      <c r="D33" s="1">
        <v>6856347562.6700001</v>
      </c>
      <c r="E33" s="1">
        <v>4150808042.3600001</v>
      </c>
      <c r="F33" s="2">
        <v>7350790285.79</v>
      </c>
      <c r="G33" s="2">
        <v>3290203132.3200002</v>
      </c>
    </row>
    <row r="34" spans="1:7" ht="15">
      <c r="A34" s="75" t="s">
        <v>120</v>
      </c>
      <c r="B34" s="75"/>
      <c r="C34" s="112">
        <v>0.61040000000000005</v>
      </c>
      <c r="D34" s="112">
        <v>0.97399999999999998</v>
      </c>
      <c r="E34" s="112">
        <v>0.84670000000000001</v>
      </c>
      <c r="F34" s="113">
        <v>1.573</v>
      </c>
      <c r="G34" s="113">
        <v>0.96919999999999995</v>
      </c>
    </row>
    <row r="36" spans="1:7" ht="15">
      <c r="A36" s="75" t="s">
        <v>115</v>
      </c>
      <c r="B36" s="75"/>
      <c r="C36" s="33">
        <v>4423615424.3500004</v>
      </c>
      <c r="D36" s="1">
        <v>5194846772.3699999</v>
      </c>
      <c r="E36" s="1">
        <v>5650043807.9799995</v>
      </c>
      <c r="F36" s="2">
        <v>5545999256.6700001</v>
      </c>
      <c r="G36" s="2">
        <v>5766324283.46</v>
      </c>
    </row>
    <row r="37" spans="1:7" ht="15">
      <c r="A37" s="75" t="s">
        <v>121</v>
      </c>
      <c r="B37" s="75"/>
      <c r="C37" s="33">
        <v>-1374708552.6900001</v>
      </c>
      <c r="D37" s="1">
        <v>-2250770632.4400001</v>
      </c>
      <c r="E37" s="1">
        <v>-401700454.55000001</v>
      </c>
      <c r="F37" s="2">
        <v>1764104943.2</v>
      </c>
      <c r="G37" s="2">
        <v>-3289326917.4299998</v>
      </c>
    </row>
    <row r="38" spans="1:7" ht="15">
      <c r="A38" s="75" t="s">
        <v>122</v>
      </c>
      <c r="B38" s="75"/>
      <c r="C38" s="33">
        <v>-2384831286.1799998</v>
      </c>
      <c r="D38" s="1">
        <v>-6356872402.3100004</v>
      </c>
      <c r="E38" s="1">
        <v>-2480595949.8899999</v>
      </c>
      <c r="F38" s="2">
        <v>-6741393824.8000002</v>
      </c>
      <c r="G38" s="2">
        <v>-2970130448.1900001</v>
      </c>
    </row>
    <row r="40" spans="1:7" ht="15">
      <c r="A40" s="75" t="s">
        <v>124</v>
      </c>
      <c r="B40" s="75"/>
      <c r="C40" s="33">
        <v>665117914.90999997</v>
      </c>
      <c r="D40" s="1">
        <v>-3412196701.7600002</v>
      </c>
      <c r="E40" s="1">
        <v>2767568164.02</v>
      </c>
      <c r="F40" s="2">
        <v>581147279.65999997</v>
      </c>
      <c r="G40" s="2">
        <v>-482926297.10000002</v>
      </c>
    </row>
    <row r="41" spans="1:7" ht="15">
      <c r="A41" s="75" t="s">
        <v>125</v>
      </c>
      <c r="B41" s="75"/>
      <c r="C41" s="33">
        <v>3319282190</v>
      </c>
      <c r="D41" s="33">
        <v>4784359511.8000002</v>
      </c>
      <c r="E41" s="1">
        <v>3629514112.4000001</v>
      </c>
      <c r="F41" s="1">
        <v>6929072396.3999996</v>
      </c>
      <c r="G41" s="2">
        <v>4124447855</v>
      </c>
    </row>
    <row r="42" spans="1:7">
      <c r="A42" s="75" t="s">
        <v>126</v>
      </c>
      <c r="B42" s="75"/>
      <c r="C42">
        <f>SUM(C40,C41)</f>
        <v>3984400104.9099998</v>
      </c>
      <c r="D42">
        <f t="shared" ref="D42:G42" si="12">SUM(D40,D41)</f>
        <v>1372162810.04</v>
      </c>
      <c r="E42">
        <f t="shared" si="12"/>
        <v>6397082276.4200001</v>
      </c>
      <c r="F42">
        <f t="shared" si="12"/>
        <v>7510219676.0599995</v>
      </c>
      <c r="G42">
        <f t="shared" si="12"/>
        <v>3641521557.9000001</v>
      </c>
    </row>
    <row r="43" spans="1:7" ht="15">
      <c r="A43" s="75" t="s">
        <v>127</v>
      </c>
      <c r="B43" s="75"/>
      <c r="C43" s="33">
        <v>3146198954.6799998</v>
      </c>
      <c r="D43" s="1">
        <v>2331579619.2199998</v>
      </c>
      <c r="E43" s="1">
        <v>5743776320.9799995</v>
      </c>
      <c r="F43" s="2">
        <v>2976208156.96</v>
      </c>
      <c r="G43" s="2">
        <v>2395060877.3000002</v>
      </c>
    </row>
  </sheetData>
  <mergeCells count="30">
    <mergeCell ref="A43:B43"/>
    <mergeCell ref="A37:B37"/>
    <mergeCell ref="A38:B38"/>
    <mergeCell ref="A40:B40"/>
    <mergeCell ref="A41:B41"/>
    <mergeCell ref="A42:B42"/>
    <mergeCell ref="A30:B30"/>
    <mergeCell ref="A31:B31"/>
    <mergeCell ref="A33:B33"/>
    <mergeCell ref="A34:B34"/>
    <mergeCell ref="A36:B36"/>
    <mergeCell ref="A6:B6"/>
    <mergeCell ref="A26:B26"/>
    <mergeCell ref="A28:B28"/>
    <mergeCell ref="A29:B29"/>
    <mergeCell ref="A1:B1"/>
    <mergeCell ref="A2:B2"/>
    <mergeCell ref="A3:B3"/>
    <mergeCell ref="A4:B4"/>
    <mergeCell ref="A5:B5"/>
    <mergeCell ref="A20:B20"/>
    <mergeCell ref="A21:B21"/>
    <mergeCell ref="A23:B23"/>
    <mergeCell ref="A24:B24"/>
    <mergeCell ref="A8:A12"/>
    <mergeCell ref="A13:B13"/>
    <mergeCell ref="A14:B14"/>
    <mergeCell ref="A16:B16"/>
    <mergeCell ref="A18:B18"/>
    <mergeCell ref="A19:B1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D2A0-38E7-45B6-9BD1-8D7B44050C39}">
  <dimension ref="A1:G43"/>
  <sheetViews>
    <sheetView tabSelected="1" topLeftCell="A28" workbookViewId="0">
      <selection activeCell="F45" sqref="F45"/>
    </sheetView>
  </sheetViews>
  <sheetFormatPr defaultRowHeight="14.25"/>
  <cols>
    <col min="1" max="1" width="18.125" customWidth="1"/>
    <col min="2" max="2" width="24.125" customWidth="1"/>
    <col min="3" max="7" width="15.625" customWidth="1"/>
  </cols>
  <sheetData>
    <row r="1" spans="1:7">
      <c r="A1" s="70" t="s">
        <v>30</v>
      </c>
      <c r="B1" s="71"/>
      <c r="C1" s="11" t="s">
        <v>1</v>
      </c>
      <c r="D1" s="11" t="s">
        <v>11</v>
      </c>
      <c r="E1" s="11" t="s">
        <v>16</v>
      </c>
      <c r="F1" s="11" t="s">
        <v>17</v>
      </c>
      <c r="G1" s="11" t="s">
        <v>15</v>
      </c>
    </row>
    <row r="2" spans="1:7">
      <c r="A2" s="70" t="s">
        <v>24</v>
      </c>
      <c r="B2" s="71"/>
      <c r="C2" s="1">
        <v>4254546204.6900001</v>
      </c>
      <c r="D2" s="1">
        <v>2929856974.1300001</v>
      </c>
      <c r="E2" s="1">
        <v>2152202589.8299999</v>
      </c>
      <c r="F2" s="2">
        <v>2098037595.8800001</v>
      </c>
      <c r="G2" s="2">
        <v>1833497362.3299999</v>
      </c>
    </row>
    <row r="3" spans="1:7">
      <c r="A3" s="102" t="s">
        <v>94</v>
      </c>
      <c r="B3" s="102"/>
      <c r="C3" s="60">
        <f>(C2-D2)/D2</f>
        <v>0.45213443600036374</v>
      </c>
      <c r="D3" s="60">
        <f t="shared" ref="D3:G3" si="0">(D2-E2)/E2</f>
        <v>0.36132954582190435</v>
      </c>
      <c r="E3" s="60">
        <f t="shared" si="0"/>
        <v>2.5816979665362415E-2</v>
      </c>
      <c r="F3" s="60">
        <f t="shared" si="0"/>
        <v>0.1442817639038344</v>
      </c>
      <c r="G3" s="60" t="e">
        <f t="shared" si="0"/>
        <v>#DIV/0!</v>
      </c>
    </row>
    <row r="4" spans="1:7">
      <c r="A4" s="75" t="s">
        <v>95</v>
      </c>
      <c r="B4" s="75"/>
      <c r="C4" s="1">
        <v>3580334084.6300001</v>
      </c>
      <c r="D4" s="1">
        <v>2447948705.6900001</v>
      </c>
      <c r="E4" s="1">
        <v>1840747509.26</v>
      </c>
      <c r="F4" s="2">
        <v>1758677809.1500001</v>
      </c>
      <c r="G4" s="2">
        <v>1544405727.8499999</v>
      </c>
    </row>
    <row r="5" spans="1:7">
      <c r="A5" s="75" t="s">
        <v>96</v>
      </c>
      <c r="B5" s="75"/>
      <c r="C5" s="59">
        <f>C2-C4</f>
        <v>674212120.05999994</v>
      </c>
      <c r="D5" s="59">
        <f t="shared" ref="D5:G5" si="1">D2-D4</f>
        <v>481908268.44000006</v>
      </c>
      <c r="E5" s="59">
        <f t="shared" si="1"/>
        <v>311455080.56999993</v>
      </c>
      <c r="F5" s="59">
        <f t="shared" si="1"/>
        <v>339359786.73000002</v>
      </c>
      <c r="G5" s="59">
        <f t="shared" si="1"/>
        <v>289091634.48000002</v>
      </c>
    </row>
    <row r="6" spans="1:7">
      <c r="A6" s="75" t="s">
        <v>97</v>
      </c>
      <c r="B6" s="75"/>
      <c r="C6" s="60">
        <f>(C2-C4)/C2</f>
        <v>0.15846863275730372</v>
      </c>
      <c r="D6" s="60">
        <f t="shared" ref="D6:G6" si="2">(D2-D4)/D2</f>
        <v>0.16448184081856052</v>
      </c>
      <c r="E6" s="60">
        <f t="shared" si="2"/>
        <v>0.14471457382392677</v>
      </c>
      <c r="F6" s="60">
        <f t="shared" si="2"/>
        <v>0.16175105126639025</v>
      </c>
      <c r="G6" s="60">
        <f t="shared" si="2"/>
        <v>0.15767223908772016</v>
      </c>
    </row>
    <row r="8" spans="1:7">
      <c r="A8" s="101" t="s">
        <v>98</v>
      </c>
      <c r="B8" s="68" t="s">
        <v>99</v>
      </c>
      <c r="C8" s="1">
        <v>67945681.189999998</v>
      </c>
      <c r="D8" s="1">
        <v>65900296.539999999</v>
      </c>
      <c r="E8" s="1">
        <v>42009906.240000002</v>
      </c>
      <c r="F8" s="1">
        <v>61516198.369999997</v>
      </c>
      <c r="G8" s="2">
        <v>60080668.350000001</v>
      </c>
    </row>
    <row r="9" spans="1:7">
      <c r="A9" s="101"/>
      <c r="B9" s="68" t="s">
        <v>100</v>
      </c>
      <c r="C9" s="1">
        <v>140501701.88999999</v>
      </c>
      <c r="D9" s="1">
        <v>98999983.189999998</v>
      </c>
      <c r="E9" s="1">
        <v>110402858.73</v>
      </c>
      <c r="F9" s="1">
        <v>122771557.69</v>
      </c>
      <c r="G9" s="2">
        <v>110167585.81</v>
      </c>
    </row>
    <row r="10" spans="1:7">
      <c r="A10" s="101"/>
      <c r="B10" s="68" t="s">
        <v>101</v>
      </c>
      <c r="C10" s="1">
        <v>104360359.25</v>
      </c>
      <c r="D10" s="1">
        <v>35220997.75</v>
      </c>
      <c r="E10" s="1">
        <v>0</v>
      </c>
    </row>
    <row r="11" spans="1:7">
      <c r="A11" s="101"/>
      <c r="B11" s="68" t="s">
        <v>102</v>
      </c>
      <c r="C11" s="1">
        <v>210787531.50999999</v>
      </c>
      <c r="D11" s="1">
        <v>103434741.89</v>
      </c>
      <c r="E11" s="1">
        <v>66630967.469999999</v>
      </c>
      <c r="F11" s="1">
        <v>64393894.609999999</v>
      </c>
      <c r="G11" s="2">
        <v>43262054.32</v>
      </c>
    </row>
    <row r="12" spans="1:7">
      <c r="A12" s="101"/>
      <c r="B12" s="68" t="s">
        <v>103</v>
      </c>
      <c r="C12">
        <f>SUM(C8,C9,C10,C11)</f>
        <v>523595273.83999997</v>
      </c>
      <c r="D12">
        <f t="shared" ref="D12" si="3">SUM(D8,D9,D10,D11)</f>
        <v>303556019.37</v>
      </c>
      <c r="E12">
        <f>SUM(E8,E9,E10,E11)</f>
        <v>219043732.44</v>
      </c>
      <c r="F12" s="53">
        <f>SUM(F8,F9,F11,F10)</f>
        <v>248681650.67000002</v>
      </c>
      <c r="G12" s="53">
        <f>SUM(G8,G9,G11,G10)</f>
        <v>213510308.47999999</v>
      </c>
    </row>
    <row r="13" spans="1:7">
      <c r="A13" s="75" t="s">
        <v>104</v>
      </c>
      <c r="B13" s="75"/>
      <c r="C13" s="60">
        <f>C12/C2</f>
        <v>0.12306724352007614</v>
      </c>
      <c r="D13" s="60">
        <f t="shared" ref="D13:G13" si="4">D12/D2</f>
        <v>0.10360779452728705</v>
      </c>
      <c r="E13" s="60">
        <f t="shared" si="4"/>
        <v>0.10177653975284084</v>
      </c>
      <c r="F13" s="60">
        <f t="shared" si="4"/>
        <v>0.11853059790651324</v>
      </c>
      <c r="G13" s="60">
        <f t="shared" si="4"/>
        <v>0.1164497494606003</v>
      </c>
    </row>
    <row r="14" spans="1:7">
      <c r="A14" s="75" t="s">
        <v>105</v>
      </c>
      <c r="B14" s="75"/>
      <c r="C14" s="60">
        <f>C13/C6</f>
        <v>0.77660317615382501</v>
      </c>
      <c r="D14" s="60">
        <f t="shared" ref="D14:G14" si="5">D13/D6</f>
        <v>0.62990415240778186</v>
      </c>
      <c r="E14" s="60">
        <f t="shared" si="5"/>
        <v>0.7032915694909323</v>
      </c>
      <c r="F14" s="60">
        <f t="shared" si="5"/>
        <v>0.73279646084836514</v>
      </c>
      <c r="G14" s="60">
        <f t="shared" si="5"/>
        <v>0.73855581765293554</v>
      </c>
    </row>
    <row r="16" spans="1:7">
      <c r="A16" s="75" t="s">
        <v>106</v>
      </c>
      <c r="B16" s="75"/>
      <c r="C16" s="1">
        <v>18678537.25</v>
      </c>
      <c r="D16" s="1">
        <v>16206353.58</v>
      </c>
      <c r="E16" s="1">
        <v>15418708.77</v>
      </c>
      <c r="F16" s="2">
        <v>19067638.59</v>
      </c>
      <c r="G16" s="2">
        <v>15642303.17</v>
      </c>
    </row>
    <row r="18" spans="1:7">
      <c r="A18" s="75" t="s">
        <v>108</v>
      </c>
      <c r="B18" s="75"/>
      <c r="C18" s="59">
        <f>C2-C4-C12-C16</f>
        <v>131938308.96999997</v>
      </c>
      <c r="D18" s="59">
        <f t="shared" ref="D18:G18" si="6">D2-D4-D12-D16</f>
        <v>162145895.49000004</v>
      </c>
      <c r="E18" s="59">
        <f t="shared" si="6"/>
        <v>76992639.35999994</v>
      </c>
      <c r="F18" s="59">
        <f t="shared" si="6"/>
        <v>71610497.469999999</v>
      </c>
      <c r="G18" s="59">
        <f t="shared" si="6"/>
        <v>59939022.830000028</v>
      </c>
    </row>
    <row r="19" spans="1:7">
      <c r="A19" s="75" t="s">
        <v>109</v>
      </c>
      <c r="B19" s="75"/>
      <c r="C19" s="60">
        <f>C18/C2</f>
        <v>3.1011135529462046E-2</v>
      </c>
      <c r="D19" s="60">
        <f t="shared" ref="D19:G19" si="7">D18/D2</f>
        <v>5.5342597581285721E-2</v>
      </c>
      <c r="E19" s="60">
        <f t="shared" si="7"/>
        <v>3.5773881010932852E-2</v>
      </c>
      <c r="F19" s="60">
        <f t="shared" si="7"/>
        <v>3.4132132622706278E-2</v>
      </c>
      <c r="G19" s="60">
        <f t="shared" si="7"/>
        <v>3.2691087569294237E-2</v>
      </c>
    </row>
    <row r="20" spans="1:7">
      <c r="A20" s="75" t="s">
        <v>107</v>
      </c>
      <c r="B20" s="75"/>
      <c r="C20" s="1">
        <v>64257697.390000001</v>
      </c>
      <c r="D20" s="1">
        <v>100877393.76000001</v>
      </c>
      <c r="E20" s="1">
        <v>88808724.930000007</v>
      </c>
      <c r="F20" s="2">
        <v>79638038.359999999</v>
      </c>
      <c r="G20" s="2">
        <v>58515678.509999998</v>
      </c>
    </row>
    <row r="21" spans="1:7">
      <c r="A21" s="75" t="s">
        <v>110</v>
      </c>
      <c r="B21" s="75"/>
      <c r="C21" s="60">
        <f>C18/C20</f>
        <v>2.0532685472562959</v>
      </c>
      <c r="D21" s="60">
        <f t="shared" ref="D21:G21" si="8">D18/D20</f>
        <v>1.6073561126664859</v>
      </c>
      <c r="E21" s="60">
        <f t="shared" si="8"/>
        <v>0.8669490460614806</v>
      </c>
      <c r="F21" s="60">
        <f t="shared" si="8"/>
        <v>0.89919966569603482</v>
      </c>
      <c r="G21" s="60">
        <f t="shared" si="8"/>
        <v>1.024324153051678</v>
      </c>
    </row>
    <row r="22" spans="1:7">
      <c r="A22" s="63"/>
      <c r="B22" s="63"/>
    </row>
    <row r="23" spans="1:7">
      <c r="A23" s="75" t="s">
        <v>112</v>
      </c>
      <c r="B23" s="75"/>
      <c r="C23" s="1">
        <v>58727281.560000002</v>
      </c>
      <c r="D23" s="1">
        <v>63740296.219999999</v>
      </c>
      <c r="E23" s="1">
        <v>76193445.569999993</v>
      </c>
      <c r="F23" s="2">
        <v>67883880.150000006</v>
      </c>
      <c r="G23" s="2">
        <v>47487094.439999998</v>
      </c>
    </row>
    <row r="24" spans="1:7">
      <c r="A24" s="75" t="s">
        <v>111</v>
      </c>
      <c r="B24" s="75"/>
      <c r="C24" s="60">
        <f>(C23-D23)/D23</f>
        <v>-7.8647495497942893E-2</v>
      </c>
      <c r="D24" s="60">
        <f t="shared" ref="D24:G24" si="9">(D23-E23)/E23</f>
        <v>-0.16344121540689627</v>
      </c>
      <c r="E24" s="60">
        <f t="shared" si="9"/>
        <v>0.12240852175271519</v>
      </c>
      <c r="F24" s="60">
        <f t="shared" si="9"/>
        <v>0.42952271455082119</v>
      </c>
      <c r="G24" s="60" t="e">
        <f t="shared" si="9"/>
        <v>#DIV/0!</v>
      </c>
    </row>
    <row r="26" spans="1:7">
      <c r="A26" s="75" t="s">
        <v>115</v>
      </c>
      <c r="B26" s="75"/>
      <c r="C26" s="1">
        <v>-131379271.78</v>
      </c>
      <c r="D26" s="1">
        <v>50460166.670000002</v>
      </c>
      <c r="E26" s="1">
        <v>-40566715.520000003</v>
      </c>
      <c r="F26" s="1">
        <v>-18364199.399999999</v>
      </c>
      <c r="G26" s="3">
        <v>-122789854.73</v>
      </c>
    </row>
    <row r="28" spans="1:7">
      <c r="A28" s="75" t="s">
        <v>114</v>
      </c>
      <c r="B28" s="75"/>
      <c r="C28" s="1">
        <v>56880475.310000002</v>
      </c>
      <c r="D28" s="1">
        <v>39669826.759999998</v>
      </c>
      <c r="E28" s="1">
        <v>69489189.030000001</v>
      </c>
      <c r="F28" s="1">
        <v>22373931.800000001</v>
      </c>
      <c r="G28" s="3">
        <v>191995199.50999999</v>
      </c>
    </row>
    <row r="29" spans="1:7">
      <c r="A29" s="75" t="s">
        <v>117</v>
      </c>
      <c r="B29" s="75"/>
      <c r="C29" s="1">
        <v>5490</v>
      </c>
      <c r="D29" s="1">
        <v>49806700</v>
      </c>
      <c r="E29" s="1">
        <v>5015500</v>
      </c>
      <c r="F29" s="1">
        <v>43196333</v>
      </c>
      <c r="G29" s="3">
        <v>5000</v>
      </c>
    </row>
    <row r="30" spans="1:7" ht="14.25" customHeight="1">
      <c r="A30" s="110" t="s">
        <v>116</v>
      </c>
      <c r="B30" s="101"/>
      <c r="C30" s="109">
        <f>C28/C26</f>
        <v>-0.43294862682180718</v>
      </c>
      <c r="D30" s="109">
        <f t="shared" ref="D30:G30" si="10">D28/D26</f>
        <v>0.78616123128235393</v>
      </c>
      <c r="E30" s="109">
        <f t="shared" si="10"/>
        <v>-1.7129606905380541</v>
      </c>
      <c r="F30" s="109">
        <f t="shared" si="10"/>
        <v>-1.2183450698101221</v>
      </c>
      <c r="G30" s="109">
        <f t="shared" si="10"/>
        <v>-1.5636080027309598</v>
      </c>
    </row>
    <row r="31" spans="1:7" ht="14.25" customHeight="1">
      <c r="A31" s="108" t="s">
        <v>118</v>
      </c>
      <c r="B31" s="75"/>
      <c r="C31" s="111">
        <f>C29/C28</f>
        <v>9.6518180800694159E-5</v>
      </c>
      <c r="D31" s="111">
        <f t="shared" ref="D31:G31" si="11">D29/D28</f>
        <v>1.2555310690245123</v>
      </c>
      <c r="E31" s="111">
        <f t="shared" si="11"/>
        <v>7.2176694965236959E-2</v>
      </c>
      <c r="F31" s="111">
        <f t="shared" si="11"/>
        <v>1.9306545396728167</v>
      </c>
      <c r="G31" s="111">
        <f t="shared" si="11"/>
        <v>2.604231779107361E-5</v>
      </c>
    </row>
    <row r="33" spans="1:7">
      <c r="A33" s="75" t="s">
        <v>119</v>
      </c>
      <c r="B33" s="75"/>
      <c r="C33" s="1">
        <v>112836612.34999999</v>
      </c>
      <c r="D33" s="1">
        <v>73602378.180000007</v>
      </c>
      <c r="E33" s="1">
        <v>73377301.709999993</v>
      </c>
      <c r="F33" s="1">
        <v>76934439.140000001</v>
      </c>
      <c r="G33" s="3">
        <v>56324914.439999998</v>
      </c>
    </row>
    <row r="34" spans="1:7">
      <c r="A34" s="75" t="s">
        <v>120</v>
      </c>
      <c r="B34" s="75"/>
      <c r="C34" s="114">
        <v>9.7600000000000006E-2</v>
      </c>
      <c r="D34" s="114">
        <v>0.1125</v>
      </c>
      <c r="E34" s="114">
        <v>9.4100000000000003E-2</v>
      </c>
      <c r="F34" s="113">
        <v>9.6000000000000002E-2</v>
      </c>
      <c r="G34" s="113">
        <v>0.13719999999999999</v>
      </c>
    </row>
    <row r="36" spans="1:7">
      <c r="A36" s="75" t="s">
        <v>115</v>
      </c>
      <c r="B36" s="75"/>
      <c r="C36" s="2">
        <v>50469054.049999997</v>
      </c>
      <c r="D36" s="2">
        <v>-8619867.3300000001</v>
      </c>
      <c r="E36" s="1">
        <v>-40566715.520000003</v>
      </c>
      <c r="F36" s="1">
        <v>-18364199.399999999</v>
      </c>
      <c r="G36" s="3">
        <v>-122789854.73</v>
      </c>
    </row>
    <row r="37" spans="1:7">
      <c r="A37" s="75" t="s">
        <v>121</v>
      </c>
      <c r="B37" s="75"/>
      <c r="C37" s="2">
        <v>-79737790.060000002</v>
      </c>
      <c r="D37" s="2">
        <v>-65138317</v>
      </c>
      <c r="E37" s="1">
        <v>9322401.1999999993</v>
      </c>
      <c r="F37" s="1">
        <v>-65434596.960000001</v>
      </c>
      <c r="G37" s="3">
        <v>-191990199.50999999</v>
      </c>
    </row>
    <row r="38" spans="1:7">
      <c r="A38" s="75" t="s">
        <v>122</v>
      </c>
      <c r="B38" s="75"/>
      <c r="C38" s="2">
        <v>192884480.28999999</v>
      </c>
      <c r="D38" s="2">
        <v>58373102.909999996</v>
      </c>
      <c r="E38" s="1">
        <v>-90077086.439999998</v>
      </c>
      <c r="F38" s="1">
        <v>237730743.94999999</v>
      </c>
      <c r="G38" s="3">
        <v>264225309.94999999</v>
      </c>
    </row>
    <row r="40" spans="1:7">
      <c r="A40" s="75" t="s">
        <v>123</v>
      </c>
      <c r="B40" s="75"/>
      <c r="C40" s="2">
        <v>163615687.77000001</v>
      </c>
      <c r="D40" s="2">
        <v>-15391429.85</v>
      </c>
      <c r="E40" s="1">
        <v>-121318411.18000001</v>
      </c>
      <c r="F40" s="1">
        <v>153831860.22999999</v>
      </c>
      <c r="G40" s="3">
        <v>-50344555.939999998</v>
      </c>
    </row>
    <row r="41" spans="1:7">
      <c r="A41" s="75" t="s">
        <v>125</v>
      </c>
      <c r="B41" s="75"/>
    </row>
    <row r="42" spans="1:7">
      <c r="A42" s="75" t="s">
        <v>126</v>
      </c>
      <c r="B42" s="75"/>
      <c r="C42">
        <f>SUM(C40,C41)</f>
        <v>163615687.77000001</v>
      </c>
      <c r="D42">
        <f t="shared" ref="D42:G42" si="12">SUM(D40,D41)</f>
        <v>-15391429.85</v>
      </c>
      <c r="E42">
        <f t="shared" si="12"/>
        <v>-121318411.18000001</v>
      </c>
      <c r="F42">
        <f t="shared" si="12"/>
        <v>153831860.22999999</v>
      </c>
      <c r="G42">
        <f t="shared" si="12"/>
        <v>-50344555.939999998</v>
      </c>
    </row>
    <row r="43" spans="1:7">
      <c r="A43" s="75" t="s">
        <v>127</v>
      </c>
      <c r="B43" s="75"/>
      <c r="C43" s="2">
        <v>298307698.75999999</v>
      </c>
      <c r="D43" s="2">
        <v>134692010.99000001</v>
      </c>
      <c r="E43" s="1">
        <v>252309758.13</v>
      </c>
      <c r="F43" s="1">
        <v>373628169.31</v>
      </c>
      <c r="G43" s="3">
        <v>219796309.08000001</v>
      </c>
    </row>
  </sheetData>
  <mergeCells count="30">
    <mergeCell ref="A43:B43"/>
    <mergeCell ref="A37:B37"/>
    <mergeCell ref="A38:B38"/>
    <mergeCell ref="A40:B40"/>
    <mergeCell ref="A41:B41"/>
    <mergeCell ref="A42:B42"/>
    <mergeCell ref="A30:B30"/>
    <mergeCell ref="A31:B31"/>
    <mergeCell ref="A33:B33"/>
    <mergeCell ref="A34:B34"/>
    <mergeCell ref="A36:B36"/>
    <mergeCell ref="A6:B6"/>
    <mergeCell ref="A26:B26"/>
    <mergeCell ref="A28:B28"/>
    <mergeCell ref="A29:B29"/>
    <mergeCell ref="A1:B1"/>
    <mergeCell ref="A2:B2"/>
    <mergeCell ref="A3:B3"/>
    <mergeCell ref="A4:B4"/>
    <mergeCell ref="A5:B5"/>
    <mergeCell ref="A20:B20"/>
    <mergeCell ref="A21:B21"/>
    <mergeCell ref="A23:B23"/>
    <mergeCell ref="A24:B24"/>
    <mergeCell ref="A8:A12"/>
    <mergeCell ref="A13:B13"/>
    <mergeCell ref="A14:B14"/>
    <mergeCell ref="A16:B16"/>
    <mergeCell ref="A18:B18"/>
    <mergeCell ref="A19:B1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F4B2-D2AE-4ED1-A77B-9D66811E5FF4}">
  <dimension ref="A1:U101"/>
  <sheetViews>
    <sheetView zoomScaleNormal="100" workbookViewId="0">
      <selection activeCell="A2" sqref="A2:G3"/>
    </sheetView>
  </sheetViews>
  <sheetFormatPr defaultRowHeight="14.25"/>
  <cols>
    <col min="1" max="7" width="20.625" customWidth="1"/>
  </cols>
  <sheetData>
    <row r="1" spans="1:21" ht="20.100000000000001" customHeight="1">
      <c r="A1" s="106" t="s">
        <v>12</v>
      </c>
      <c r="B1" s="106"/>
      <c r="C1" s="106"/>
      <c r="D1" s="106"/>
      <c r="E1" s="106"/>
      <c r="F1" s="106"/>
      <c r="G1" s="106"/>
    </row>
    <row r="2" spans="1:21">
      <c r="A2" s="70" t="s">
        <v>0</v>
      </c>
      <c r="B2" s="71"/>
      <c r="C2" s="11" t="s">
        <v>28</v>
      </c>
      <c r="D2" s="11" t="s">
        <v>1</v>
      </c>
      <c r="E2" s="11" t="s">
        <v>29</v>
      </c>
      <c r="F2" s="11" t="s">
        <v>16</v>
      </c>
      <c r="G2" s="11" t="s">
        <v>17</v>
      </c>
    </row>
    <row r="3" spans="1:21" ht="15">
      <c r="A3" s="70" t="s">
        <v>4</v>
      </c>
      <c r="B3" s="71"/>
      <c r="C3" s="12"/>
      <c r="D3" s="12"/>
      <c r="E3" s="13"/>
      <c r="F3" s="13"/>
      <c r="G3" s="13"/>
    </row>
    <row r="4" spans="1:21">
      <c r="A4" s="70" t="s">
        <v>2</v>
      </c>
      <c r="B4" s="71"/>
      <c r="C4" s="14"/>
      <c r="D4" s="14"/>
      <c r="E4" s="14"/>
      <c r="F4" s="14"/>
      <c r="G4" s="13"/>
    </row>
    <row r="5" spans="1:21">
      <c r="A5" s="80" t="s">
        <v>3</v>
      </c>
      <c r="B5" s="81"/>
      <c r="C5" s="16">
        <f>SUM(C3,C4)</f>
        <v>0</v>
      </c>
      <c r="D5" s="16">
        <f>SUM(D3,D4)</f>
        <v>0</v>
      </c>
      <c r="E5" s="16">
        <f>SUM(E3,E4)</f>
        <v>0</v>
      </c>
      <c r="F5" s="16">
        <f>SUM(F3,F4)</f>
        <v>0</v>
      </c>
      <c r="G5" s="17">
        <f>SUM(G3,G4)</f>
        <v>0</v>
      </c>
    </row>
    <row r="6" spans="1:21">
      <c r="A6" s="70" t="s">
        <v>5</v>
      </c>
      <c r="B6" s="71"/>
      <c r="C6" s="13"/>
      <c r="D6" s="13"/>
      <c r="E6" s="13"/>
      <c r="F6" s="13"/>
      <c r="G6" s="13"/>
    </row>
    <row r="7" spans="1:21">
      <c r="A7" s="97" t="s">
        <v>60</v>
      </c>
      <c r="B7" s="98"/>
      <c r="C7" s="35">
        <f>C5-C6</f>
        <v>0</v>
      </c>
      <c r="D7" s="35">
        <f>D5-D6</f>
        <v>0</v>
      </c>
      <c r="E7" s="35">
        <f>E5-E6</f>
        <v>0</v>
      </c>
      <c r="F7" s="35">
        <f>F5-F6</f>
        <v>0</v>
      </c>
      <c r="G7" s="35">
        <f>G5-G6</f>
        <v>0</v>
      </c>
    </row>
    <row r="8" spans="1:21">
      <c r="A8" s="70" t="s">
        <v>6</v>
      </c>
      <c r="B8" s="71"/>
      <c r="C8" s="13"/>
      <c r="D8" s="13"/>
      <c r="E8" s="13"/>
      <c r="F8" s="13"/>
      <c r="G8" s="13"/>
    </row>
    <row r="9" spans="1:21">
      <c r="A9" s="82" t="s">
        <v>7</v>
      </c>
      <c r="B9" s="83"/>
      <c r="C9" s="15">
        <f>SUM(C6,C8)</f>
        <v>0</v>
      </c>
      <c r="D9" s="15">
        <f>SUM(D6,D8)</f>
        <v>0</v>
      </c>
      <c r="E9" s="15">
        <f>SUM(E6,E8)</f>
        <v>0</v>
      </c>
      <c r="F9" s="15">
        <f>SUM(F6,F8)</f>
        <v>0</v>
      </c>
      <c r="G9" s="15">
        <f>SUM(G6,G8)</f>
        <v>0</v>
      </c>
    </row>
    <row r="10" spans="1:21">
      <c r="A10" s="72" t="s">
        <v>8</v>
      </c>
      <c r="B10" s="73"/>
      <c r="C10" s="20" t="str">
        <f>IMSUB(C5,C9)</f>
        <v>0</v>
      </c>
      <c r="D10" s="20" t="str">
        <f>IMSUB(D5,D9)</f>
        <v>0</v>
      </c>
      <c r="E10" s="20" t="str">
        <f>IMSUB(E5,E9)</f>
        <v>0</v>
      </c>
      <c r="F10" s="20" t="str">
        <f>IMSUB(F5,F9)</f>
        <v>0</v>
      </c>
      <c r="G10" s="21" t="str">
        <f>IMSUB(G5,G9)</f>
        <v>0</v>
      </c>
    </row>
    <row r="11" spans="1:21">
      <c r="A11" s="72" t="s">
        <v>77</v>
      </c>
      <c r="B11" s="73"/>
      <c r="C11" s="52"/>
      <c r="D11" s="52"/>
      <c r="E11" s="52"/>
      <c r="F11" s="52"/>
      <c r="G11" s="52"/>
    </row>
    <row r="12" spans="1:21" ht="15">
      <c r="A12" s="70" t="s">
        <v>9</v>
      </c>
      <c r="B12" s="71"/>
      <c r="C12" s="12"/>
      <c r="D12" s="12"/>
      <c r="E12" s="13"/>
      <c r="F12" s="13"/>
      <c r="G12" s="13"/>
    </row>
    <row r="13" spans="1:21" ht="15">
      <c r="A13" s="70" t="s">
        <v>76</v>
      </c>
      <c r="B13" s="71"/>
      <c r="C13" s="51" t="e">
        <f>(C12-D12)/D12</f>
        <v>#DIV/0!</v>
      </c>
      <c r="D13" s="51" t="e">
        <f>(D12-E12)/E12</f>
        <v>#DIV/0!</v>
      </c>
      <c r="E13" s="51" t="e">
        <f>(E12-F12)/F12</f>
        <v>#DIV/0!</v>
      </c>
      <c r="F13" s="51" t="e">
        <f>(F12-G12)/G12</f>
        <v>#DIV/0!</v>
      </c>
      <c r="G13" s="51" t="e">
        <f>(G12-H12)/H12</f>
        <v>#DIV/0!</v>
      </c>
    </row>
    <row r="14" spans="1:21" ht="15">
      <c r="A14" s="70" t="s">
        <v>78</v>
      </c>
      <c r="B14" s="71"/>
      <c r="C14" s="54" t="e">
        <f>C11/C12</f>
        <v>#DIV/0!</v>
      </c>
      <c r="D14" s="54" t="e">
        <f>D11/D12</f>
        <v>#DIV/0!</v>
      </c>
      <c r="E14" s="54" t="e">
        <f>E11/E12</f>
        <v>#DIV/0!</v>
      </c>
      <c r="F14" s="54" t="e">
        <f>F11/F12</f>
        <v>#DIV/0!</v>
      </c>
      <c r="G14" s="54" t="e">
        <f>G11/G12</f>
        <v>#DIV/0!</v>
      </c>
    </row>
    <row r="15" spans="1:21" s="22" customFormat="1">
      <c r="A15" s="72" t="s">
        <v>10</v>
      </c>
      <c r="B15" s="73"/>
      <c r="C15" s="18" t="e">
        <f>C5/C12</f>
        <v>#DIV/0!</v>
      </c>
      <c r="D15" s="18" t="e">
        <f>D5/D12</f>
        <v>#DIV/0!</v>
      </c>
      <c r="E15" s="18" t="e">
        <f>E5/E12</f>
        <v>#DIV/0!</v>
      </c>
      <c r="F15" s="18" t="e">
        <f>F5/F12</f>
        <v>#DIV/0!</v>
      </c>
      <c r="G15" s="19" t="e">
        <f>G5/G12</f>
        <v>#DIV/0!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103" t="s">
        <v>24</v>
      </c>
      <c r="B16" s="87"/>
      <c r="C16" s="5"/>
      <c r="D16" s="5"/>
      <c r="E16" s="5"/>
      <c r="F16" s="5"/>
      <c r="G16" s="5"/>
    </row>
    <row r="17" spans="1:7">
      <c r="A17" s="104" t="s">
        <v>61</v>
      </c>
      <c r="B17" s="4" t="s">
        <v>20</v>
      </c>
      <c r="C17" s="5"/>
      <c r="D17" s="5"/>
      <c r="E17" s="5"/>
      <c r="F17" s="5"/>
      <c r="G17" s="5"/>
    </row>
    <row r="18" spans="1:7">
      <c r="A18" s="105"/>
      <c r="B18" s="4" t="s">
        <v>21</v>
      </c>
      <c r="C18" s="5"/>
      <c r="D18" s="5"/>
      <c r="E18" s="5"/>
      <c r="F18" s="6"/>
      <c r="G18" s="6"/>
    </row>
    <row r="19" spans="1:7">
      <c r="A19" s="105"/>
      <c r="B19" s="4" t="s">
        <v>22</v>
      </c>
      <c r="C19" s="7" t="e">
        <f t="shared" ref="C19:F20" si="0">(C17-D17)/D17</f>
        <v>#DIV/0!</v>
      </c>
      <c r="D19" s="7" t="e">
        <f t="shared" si="0"/>
        <v>#DIV/0!</v>
      </c>
      <c r="E19" s="7" t="e">
        <f t="shared" si="0"/>
        <v>#DIV/0!</v>
      </c>
      <c r="F19" s="7" t="e">
        <f t="shared" si="0"/>
        <v>#DIV/0!</v>
      </c>
      <c r="G19" s="7" t="e">
        <f>(G17-#REF!)/#REF!</f>
        <v>#REF!</v>
      </c>
    </row>
    <row r="20" spans="1:7">
      <c r="A20" s="105"/>
      <c r="B20" s="4" t="s">
        <v>23</v>
      </c>
      <c r="C20" s="7" t="e">
        <f t="shared" si="0"/>
        <v>#DIV/0!</v>
      </c>
      <c r="D20" s="7" t="e">
        <f t="shared" si="0"/>
        <v>#DIV/0!</v>
      </c>
      <c r="E20" s="7" t="e">
        <f t="shared" si="0"/>
        <v>#DIV/0!</v>
      </c>
      <c r="F20" s="7" t="e">
        <f t="shared" si="0"/>
        <v>#DIV/0!</v>
      </c>
      <c r="G20" s="7" t="e">
        <f>(G18-#REF!)/#REF!</f>
        <v>#REF!</v>
      </c>
    </row>
    <row r="21" spans="1:7" ht="15">
      <c r="A21" s="105"/>
      <c r="B21" s="32" t="s">
        <v>25</v>
      </c>
      <c r="C21" s="8">
        <f>C17+C18</f>
        <v>0</v>
      </c>
      <c r="D21" s="8">
        <f>D17+D18</f>
        <v>0</v>
      </c>
      <c r="E21" s="8">
        <f>E17+E18</f>
        <v>0</v>
      </c>
      <c r="F21" s="8">
        <f>F17+F18</f>
        <v>0</v>
      </c>
      <c r="G21" s="8">
        <f>G17+G18</f>
        <v>0</v>
      </c>
    </row>
    <row r="22" spans="1:7">
      <c r="A22" s="105"/>
      <c r="B22" s="30" t="s">
        <v>18</v>
      </c>
      <c r="C22" s="7" t="e">
        <f>(C21-D21)/D21</f>
        <v>#DIV/0!</v>
      </c>
      <c r="D22" s="7" t="e">
        <f>(D17+D18-E17-E18)/(E17+E18)</f>
        <v>#DIV/0!</v>
      </c>
      <c r="E22" s="7" t="e">
        <f>(E17+E18-F17-F18)/(F17+F18)</f>
        <v>#DIV/0!</v>
      </c>
      <c r="F22" s="7" t="e">
        <f>(F17+F18-G17-G18)/(G17+G18)</f>
        <v>#DIV/0!</v>
      </c>
      <c r="G22" s="7" t="e">
        <f>(G17+G18-#REF!-#REF!)/(#REF!+#REF!)</f>
        <v>#REF!</v>
      </c>
    </row>
    <row r="23" spans="1:7" ht="15">
      <c r="A23" s="105"/>
      <c r="B23" s="32" t="s">
        <v>14</v>
      </c>
      <c r="C23" s="8"/>
      <c r="D23" s="8"/>
      <c r="E23" s="5"/>
      <c r="F23" s="5"/>
      <c r="G23" s="5"/>
    </row>
    <row r="24" spans="1:7">
      <c r="A24" s="105"/>
      <c r="B24" s="30" t="s">
        <v>19</v>
      </c>
      <c r="C24" s="9" t="e">
        <f>(C23-D23)/D23</f>
        <v>#DIV/0!</v>
      </c>
      <c r="D24" s="9" t="e">
        <f>(D23-E23)/E23</f>
        <v>#DIV/0!</v>
      </c>
      <c r="E24" s="9" t="e">
        <f>(E23-F23)/F23</f>
        <v>#DIV/0!</v>
      </c>
      <c r="F24" s="9" t="e">
        <f>(F23-G23)/G23</f>
        <v>#DIV/0!</v>
      </c>
      <c r="G24" s="10" t="e">
        <f>(G23-#REF!)/#REF!</f>
        <v>#REF!</v>
      </c>
    </row>
    <row r="25" spans="1:7">
      <c r="A25" s="105"/>
      <c r="B25" s="30" t="s">
        <v>26</v>
      </c>
      <c r="C25" s="9" t="e">
        <f>C21/C16</f>
        <v>#DIV/0!</v>
      </c>
      <c r="D25" s="9" t="e">
        <f>D21/D16</f>
        <v>#DIV/0!</v>
      </c>
      <c r="E25" s="9" t="e">
        <f>E21/E16</f>
        <v>#DIV/0!</v>
      </c>
      <c r="F25" s="9" t="e">
        <f>F21/F16</f>
        <v>#DIV/0!</v>
      </c>
      <c r="G25" s="9" t="e">
        <f>G21/G16</f>
        <v>#DIV/0!</v>
      </c>
    </row>
    <row r="26" spans="1:7">
      <c r="A26" s="105"/>
      <c r="B26" s="30" t="s">
        <v>27</v>
      </c>
      <c r="C26" s="9" t="e">
        <f>C23/C16</f>
        <v>#DIV/0!</v>
      </c>
      <c r="D26" s="9" t="e">
        <f>D23/D16</f>
        <v>#DIV/0!</v>
      </c>
      <c r="E26" s="9" t="e">
        <f>E23/E16</f>
        <v>#DIV/0!</v>
      </c>
      <c r="F26" s="9" t="e">
        <f>F23/F16</f>
        <v>#DIV/0!</v>
      </c>
      <c r="G26" s="9" t="e">
        <f>G23/G16</f>
        <v>#DIV/0!</v>
      </c>
    </row>
    <row r="27" spans="1:7">
      <c r="A27" s="105"/>
      <c r="B27" s="30" t="s">
        <v>63</v>
      </c>
      <c r="C27" s="37">
        <f>C21+C23</f>
        <v>0</v>
      </c>
      <c r="D27" s="37">
        <f>D21+D23</f>
        <v>0</v>
      </c>
      <c r="E27" s="37">
        <f>E21+E23</f>
        <v>0</v>
      </c>
      <c r="F27" s="37">
        <f>F21+F23</f>
        <v>0</v>
      </c>
      <c r="G27" s="37">
        <f>G21+G23</f>
        <v>0</v>
      </c>
    </row>
    <row r="28" spans="1:7">
      <c r="A28" s="105"/>
      <c r="B28" s="36" t="s">
        <v>67</v>
      </c>
      <c r="C28" s="38">
        <f>C27+C36</f>
        <v>0</v>
      </c>
      <c r="D28" s="38">
        <f>D27+D36</f>
        <v>0</v>
      </c>
      <c r="E28" s="38">
        <f>E27+E36</f>
        <v>0</v>
      </c>
      <c r="F28" s="38">
        <f>F27+F36</f>
        <v>0</v>
      </c>
      <c r="G28" s="38">
        <f>G27+G36</f>
        <v>0</v>
      </c>
    </row>
    <row r="30" spans="1:7">
      <c r="A30" s="90" t="s">
        <v>62</v>
      </c>
      <c r="B30" s="30" t="s">
        <v>64</v>
      </c>
      <c r="C30" s="37"/>
      <c r="D30" s="30"/>
      <c r="E30" s="37"/>
      <c r="F30" s="30"/>
      <c r="G30" s="37"/>
    </row>
    <row r="31" spans="1:7">
      <c r="A31" s="91"/>
      <c r="B31" s="30" t="s">
        <v>65</v>
      </c>
      <c r="C31" s="37"/>
      <c r="D31" s="30"/>
      <c r="E31" s="37"/>
      <c r="F31" s="30"/>
      <c r="G31" s="37"/>
    </row>
    <row r="32" spans="1:7">
      <c r="A32" s="91"/>
      <c r="B32" s="30" t="s">
        <v>66</v>
      </c>
      <c r="C32" s="37"/>
      <c r="D32" s="30"/>
      <c r="E32" s="37"/>
      <c r="F32" s="30"/>
      <c r="G32" s="37"/>
    </row>
    <row r="33" spans="1:7">
      <c r="A33" s="92"/>
      <c r="B33" s="30" t="s">
        <v>69</v>
      </c>
      <c r="C33" s="37">
        <f>C30+C31+C32</f>
        <v>0</v>
      </c>
      <c r="D33" s="37">
        <f>D30+D31+D32</f>
        <v>0</v>
      </c>
      <c r="E33" s="37">
        <f>E30+E31+E32</f>
        <v>0</v>
      </c>
      <c r="F33" s="37">
        <f>F30+F31+F32</f>
        <v>0</v>
      </c>
      <c r="G33" s="37">
        <f>G30+G31+G32</f>
        <v>0</v>
      </c>
    </row>
    <row r="34" spans="1:7">
      <c r="A34" s="93" t="s">
        <v>68</v>
      </c>
      <c r="B34" s="93"/>
      <c r="C34" s="39">
        <f>C33-C28</f>
        <v>0</v>
      </c>
      <c r="D34" s="39">
        <f>D33-D28</f>
        <v>0</v>
      </c>
      <c r="E34" s="39">
        <f>E33-E28</f>
        <v>0</v>
      </c>
      <c r="F34" s="39">
        <f>F33-F28</f>
        <v>0</v>
      </c>
      <c r="G34" s="39">
        <f>G33-G28</f>
        <v>0</v>
      </c>
    </row>
    <row r="35" spans="1:7">
      <c r="A35" s="76" t="s">
        <v>85</v>
      </c>
      <c r="B35" s="76"/>
      <c r="C35" s="60" t="e">
        <f>C23/C12</f>
        <v>#DIV/0!</v>
      </c>
      <c r="D35" s="60" t="e">
        <f>D23/D12</f>
        <v>#DIV/0!</v>
      </c>
      <c r="E35" s="60" t="e">
        <f>E23/E12</f>
        <v>#DIV/0!</v>
      </c>
      <c r="F35" s="60" t="e">
        <f>F23/F12</f>
        <v>#DIV/0!</v>
      </c>
      <c r="G35" s="60" t="e">
        <f>G23/G12</f>
        <v>#DIV/0!</v>
      </c>
    </row>
    <row r="36" spans="1:7">
      <c r="A36" s="77" t="s">
        <v>39</v>
      </c>
      <c r="B36" s="77"/>
      <c r="C36" s="23"/>
      <c r="D36" s="23"/>
      <c r="E36" s="23"/>
      <c r="F36" s="24"/>
      <c r="G36" s="23"/>
    </row>
    <row r="37" spans="1:7">
      <c r="A37" s="77" t="s">
        <v>32</v>
      </c>
      <c r="B37" s="77"/>
      <c r="C37" s="25" t="e">
        <f>C36/C16</f>
        <v>#DIV/0!</v>
      </c>
      <c r="D37" s="25" t="e">
        <f>D36/D16</f>
        <v>#DIV/0!</v>
      </c>
      <c r="E37" s="25" t="e">
        <f>E36/E16</f>
        <v>#DIV/0!</v>
      </c>
      <c r="F37" s="25" t="e">
        <f>F36/F16</f>
        <v>#DIV/0!</v>
      </c>
      <c r="G37" s="25" t="e">
        <f>G36/G16</f>
        <v>#DIV/0!</v>
      </c>
    </row>
    <row r="39" spans="1:7">
      <c r="A39" s="77" t="s">
        <v>33</v>
      </c>
      <c r="B39" s="77"/>
      <c r="C39" s="23"/>
      <c r="D39" s="23"/>
      <c r="E39" s="23"/>
      <c r="F39" s="24"/>
      <c r="G39" s="23"/>
    </row>
    <row r="40" spans="1:7">
      <c r="A40" s="77" t="s">
        <v>36</v>
      </c>
      <c r="B40" s="77"/>
      <c r="C40" s="25" t="e">
        <f>C39/C16</f>
        <v>#DIV/0!</v>
      </c>
      <c r="D40" s="25" t="e">
        <f>D39/D16</f>
        <v>#DIV/0!</v>
      </c>
      <c r="E40" s="25" t="e">
        <f>E39/E16</f>
        <v>#DIV/0!</v>
      </c>
      <c r="F40" s="25" t="e">
        <f>F39/F16</f>
        <v>#DIV/0!</v>
      </c>
      <c r="G40" s="25" t="e">
        <f>G39/G16</f>
        <v>#DIV/0!</v>
      </c>
    </row>
    <row r="42" spans="1:7">
      <c r="A42" s="77" t="s">
        <v>34</v>
      </c>
      <c r="B42" s="77"/>
      <c r="C42" s="23"/>
      <c r="D42" s="23"/>
      <c r="E42" s="23"/>
      <c r="F42" s="24"/>
      <c r="G42" s="23"/>
    </row>
    <row r="43" spans="1:7">
      <c r="A43" s="77" t="s">
        <v>35</v>
      </c>
      <c r="B43" s="77"/>
      <c r="C43" s="25" t="e">
        <f>C42/C16</f>
        <v>#DIV/0!</v>
      </c>
      <c r="D43" s="25" t="e">
        <f>D42/D16</f>
        <v>#DIV/0!</v>
      </c>
      <c r="E43" s="25" t="e">
        <f>E42/E16</f>
        <v>#DIV/0!</v>
      </c>
      <c r="F43" s="25" t="e">
        <f>F42/F16</f>
        <v>#DIV/0!</v>
      </c>
      <c r="G43" s="25" t="e">
        <f>G42/G16</f>
        <v>#DIV/0!</v>
      </c>
    </row>
    <row r="45" spans="1:7">
      <c r="A45" s="77" t="s">
        <v>37</v>
      </c>
      <c r="B45" s="77"/>
      <c r="C45" s="23"/>
      <c r="D45" s="23"/>
      <c r="E45" s="23"/>
      <c r="F45" s="24"/>
      <c r="G45" s="23"/>
    </row>
    <row r="46" spans="1:7">
      <c r="A46" s="77" t="s">
        <v>38</v>
      </c>
      <c r="B46" s="77"/>
      <c r="C46" s="25" t="e">
        <f>C45/C15</f>
        <v>#DIV/0!</v>
      </c>
      <c r="D46" s="25" t="e">
        <f>D45/D15</f>
        <v>#DIV/0!</v>
      </c>
      <c r="E46" s="25" t="e">
        <f>E45/E15</f>
        <v>#DIV/0!</v>
      </c>
      <c r="F46" s="25" t="e">
        <f>F45/F15</f>
        <v>#DIV/0!</v>
      </c>
      <c r="G46" s="25" t="e">
        <f>G45/G15</f>
        <v>#DIV/0!</v>
      </c>
    </row>
    <row r="48" spans="1:7">
      <c r="A48" s="77" t="s">
        <v>40</v>
      </c>
      <c r="B48" s="77"/>
      <c r="C48" s="23"/>
      <c r="D48" s="23"/>
      <c r="E48" s="23"/>
      <c r="F48" s="24"/>
      <c r="G48" s="23"/>
    </row>
    <row r="49" spans="1:7">
      <c r="A49" s="77" t="s">
        <v>41</v>
      </c>
      <c r="B49" s="77"/>
      <c r="C49" s="25" t="e">
        <f>C48/C12</f>
        <v>#DIV/0!</v>
      </c>
      <c r="D49" s="25" t="e">
        <f>D48/D12</f>
        <v>#DIV/0!</v>
      </c>
      <c r="E49" s="25" t="e">
        <f>E48/E12</f>
        <v>#DIV/0!</v>
      </c>
      <c r="F49" s="25" t="e">
        <f>F48/F12</f>
        <v>#DIV/0!</v>
      </c>
      <c r="G49" s="25" t="e">
        <f>G48/G12</f>
        <v>#DIV/0!</v>
      </c>
    </row>
    <row r="51" spans="1:7">
      <c r="A51" s="77" t="s">
        <v>89</v>
      </c>
      <c r="B51" s="77"/>
      <c r="C51" s="64"/>
      <c r="D51" s="64"/>
      <c r="E51" s="77"/>
      <c r="F51" s="77"/>
      <c r="G51" s="34"/>
    </row>
    <row r="52" spans="1:7">
      <c r="A52" s="77" t="s">
        <v>90</v>
      </c>
      <c r="B52" s="77"/>
      <c r="C52" s="34"/>
      <c r="D52" s="34"/>
      <c r="E52" s="34"/>
      <c r="F52" s="34"/>
      <c r="G52" s="34"/>
    </row>
    <row r="53" spans="1:7">
      <c r="A53" s="77" t="s">
        <v>92</v>
      </c>
      <c r="B53" s="77"/>
      <c r="C53" s="50"/>
      <c r="D53" s="50"/>
      <c r="E53" s="50"/>
      <c r="F53" s="50"/>
      <c r="G53" s="50"/>
    </row>
    <row r="54" spans="1:7">
      <c r="A54" s="77" t="s">
        <v>91</v>
      </c>
      <c r="B54" s="77"/>
      <c r="C54" s="65">
        <f>SUM(C52,C51,C53,C62,C48)</f>
        <v>0</v>
      </c>
      <c r="D54" s="65">
        <f t="shared" ref="D54:G54" si="1">SUM(D52,D51,D53,D62,D48)</f>
        <v>0</v>
      </c>
      <c r="E54" s="65">
        <f t="shared" si="1"/>
        <v>0</v>
      </c>
      <c r="F54" s="65">
        <f t="shared" si="1"/>
        <v>0</v>
      </c>
      <c r="G54" s="65">
        <f t="shared" si="1"/>
        <v>0</v>
      </c>
    </row>
    <row r="55" spans="1:7">
      <c r="A55" s="77" t="s">
        <v>93</v>
      </c>
      <c r="B55" s="77"/>
      <c r="C55" s="67" t="e">
        <f>C54/C12</f>
        <v>#DIV/0!</v>
      </c>
      <c r="D55" s="67" t="e">
        <f t="shared" ref="D55:G55" si="2">D54/D12</f>
        <v>#DIV/0!</v>
      </c>
      <c r="E55" s="67" t="e">
        <f t="shared" si="2"/>
        <v>#DIV/0!</v>
      </c>
      <c r="F55" s="67" t="e">
        <f t="shared" si="2"/>
        <v>#DIV/0!</v>
      </c>
      <c r="G55" s="67" t="e">
        <f t="shared" si="2"/>
        <v>#DIV/0!</v>
      </c>
    </row>
    <row r="57" spans="1:7">
      <c r="A57" s="77" t="s">
        <v>42</v>
      </c>
      <c r="B57" s="77"/>
      <c r="C57" s="23"/>
      <c r="D57" s="23"/>
      <c r="E57" s="23"/>
      <c r="F57" s="24"/>
      <c r="G57" s="23"/>
    </row>
    <row r="58" spans="1:7">
      <c r="A58" s="77" t="s">
        <v>43</v>
      </c>
      <c r="B58" s="77"/>
      <c r="C58" s="23"/>
      <c r="D58" s="23"/>
      <c r="E58" s="23"/>
      <c r="F58" s="23"/>
      <c r="G58" s="23"/>
    </row>
    <row r="59" spans="1:7">
      <c r="A59" s="77" t="s">
        <v>44</v>
      </c>
      <c r="B59" s="77"/>
      <c r="C59" s="23"/>
      <c r="D59" s="23"/>
      <c r="E59" s="23"/>
      <c r="F59" s="23"/>
      <c r="G59" s="23"/>
    </row>
    <row r="60" spans="1:7">
      <c r="A60" s="77" t="s">
        <v>45</v>
      </c>
      <c r="B60" s="77"/>
      <c r="C60" s="28" t="e">
        <f>C58/C59</f>
        <v>#DIV/0!</v>
      </c>
      <c r="D60" s="28" t="e">
        <f>D58/D59</f>
        <v>#DIV/0!</v>
      </c>
      <c r="E60" s="28" t="e">
        <f>E58/E59</f>
        <v>#DIV/0!</v>
      </c>
      <c r="F60" s="28" t="e">
        <f>F58/F59</f>
        <v>#DIV/0!</v>
      </c>
      <c r="G60" s="28" t="e">
        <f>G58/G59</f>
        <v>#DIV/0!</v>
      </c>
    </row>
    <row r="62" spans="1:7">
      <c r="A62" s="77" t="s">
        <v>46</v>
      </c>
      <c r="B62" s="78"/>
      <c r="C62" s="23"/>
      <c r="D62" s="23"/>
      <c r="E62" s="23"/>
      <c r="F62" s="23"/>
      <c r="G62" s="23"/>
    </row>
    <row r="63" spans="1:7">
      <c r="A63" s="77" t="s">
        <v>47</v>
      </c>
      <c r="B63" s="77"/>
      <c r="C63" s="23" t="e">
        <f>C62/C12</f>
        <v>#DIV/0!</v>
      </c>
      <c r="D63" s="23" t="e">
        <f>D62/D12</f>
        <v>#DIV/0!</v>
      </c>
      <c r="E63" s="23" t="e">
        <f>E62/E12</f>
        <v>#DIV/0!</v>
      </c>
      <c r="F63" s="23" t="e">
        <f>F62/F12</f>
        <v>#DIV/0!</v>
      </c>
      <c r="G63" s="23" t="e">
        <f>G62/G12</f>
        <v>#DIV/0!</v>
      </c>
    </row>
    <row r="65" spans="1:7">
      <c r="A65" s="77" t="s">
        <v>48</v>
      </c>
      <c r="B65" s="78"/>
      <c r="C65" s="23"/>
      <c r="D65" s="23"/>
      <c r="E65" s="23"/>
      <c r="F65" s="23"/>
      <c r="G65" s="23"/>
    </row>
    <row r="66" spans="1:7">
      <c r="A66" s="77" t="s">
        <v>49</v>
      </c>
      <c r="B66" s="77"/>
      <c r="C66" s="28" t="e">
        <f>C65/C12</f>
        <v>#DIV/0!</v>
      </c>
      <c r="D66" s="28" t="e">
        <f>D65/D12</f>
        <v>#DIV/0!</v>
      </c>
      <c r="E66" s="28" t="e">
        <f>E65/E12</f>
        <v>#DIV/0!</v>
      </c>
      <c r="F66" s="28" t="e">
        <f>F65/F12</f>
        <v>#DIV/0!</v>
      </c>
      <c r="G66" s="28" t="e">
        <f>G65/G12</f>
        <v>#DIV/0!</v>
      </c>
    </row>
    <row r="68" spans="1:7">
      <c r="A68" s="77" t="s">
        <v>51</v>
      </c>
      <c r="B68" s="78"/>
      <c r="C68" s="23"/>
      <c r="D68" s="23"/>
      <c r="E68" s="23"/>
      <c r="F68" s="23"/>
      <c r="G68" s="23"/>
    </row>
    <row r="69" spans="1:7">
      <c r="A69" s="77" t="s">
        <v>55</v>
      </c>
      <c r="B69" s="77"/>
      <c r="C69" s="28" t="e">
        <f>C68/C12</f>
        <v>#DIV/0!</v>
      </c>
      <c r="D69" s="28" t="e">
        <f>D68/D12</f>
        <v>#DIV/0!</v>
      </c>
      <c r="E69" s="28" t="e">
        <f>E68/E12</f>
        <v>#DIV/0!</v>
      </c>
      <c r="F69" s="28" t="e">
        <f>F68/F12</f>
        <v>#DIV/0!</v>
      </c>
      <c r="G69" s="28" t="e">
        <f>G68/G12</f>
        <v>#DIV/0!</v>
      </c>
    </row>
    <row r="71" spans="1:7">
      <c r="A71" s="77" t="s">
        <v>50</v>
      </c>
      <c r="B71" s="78"/>
      <c r="C71" s="23"/>
      <c r="D71" s="23"/>
      <c r="E71" s="23"/>
      <c r="F71" s="23"/>
      <c r="G71" s="23"/>
    </row>
    <row r="72" spans="1:7" ht="13.5" customHeight="1">
      <c r="A72" s="77" t="s">
        <v>56</v>
      </c>
      <c r="B72" s="77"/>
      <c r="C72" s="28" t="e">
        <f>C71/C12</f>
        <v>#DIV/0!</v>
      </c>
      <c r="D72" s="28" t="e">
        <f>D71/D12</f>
        <v>#DIV/0!</v>
      </c>
      <c r="E72" s="28" t="e">
        <f>E71/E12</f>
        <v>#DIV/0!</v>
      </c>
      <c r="F72" s="28" t="e">
        <f>F71/F12</f>
        <v>#DIV/0!</v>
      </c>
      <c r="G72" s="28" t="e">
        <f>G71/G12</f>
        <v>#DIV/0!</v>
      </c>
    </row>
    <row r="74" spans="1:7">
      <c r="A74" s="77" t="s">
        <v>86</v>
      </c>
      <c r="B74" s="77"/>
      <c r="C74" s="62"/>
      <c r="D74" s="62"/>
      <c r="E74" s="62"/>
      <c r="F74" s="62"/>
      <c r="G74" s="62"/>
    </row>
    <row r="75" spans="1:7">
      <c r="A75" s="77" t="s">
        <v>87</v>
      </c>
      <c r="B75" s="77"/>
      <c r="C75" s="62">
        <f>SUM(C65,C71,C74)</f>
        <v>0</v>
      </c>
      <c r="D75" s="62">
        <f>SUM(D65,D71,D74)</f>
        <v>0</v>
      </c>
      <c r="E75" s="62">
        <f>SUM(E65,E71,E74)</f>
        <v>0</v>
      </c>
      <c r="F75" s="62">
        <f>SUM(F65,F71,F74)</f>
        <v>0</v>
      </c>
      <c r="G75" s="62">
        <f>SUM(G65,G71,G74)</f>
        <v>0</v>
      </c>
    </row>
    <row r="76" spans="1:7">
      <c r="A76" s="77" t="s">
        <v>88</v>
      </c>
      <c r="B76" s="77"/>
      <c r="C76" s="61" t="e">
        <f>SUM(C65,C68,C71)/C12</f>
        <v>#DIV/0!</v>
      </c>
      <c r="D76" s="61" t="e">
        <f>SUM(D65,D68,D71)/D12</f>
        <v>#DIV/0!</v>
      </c>
      <c r="E76" s="61" t="e">
        <f>SUM(E65,E68,E71)/E12</f>
        <v>#DIV/0!</v>
      </c>
      <c r="F76" s="61" t="e">
        <f>SUM(F65,F68,F71)/F12</f>
        <v>#DIV/0!</v>
      </c>
      <c r="G76" s="61" t="e">
        <f>SUM(G65,G68,G71)/G12</f>
        <v>#DIV/0!</v>
      </c>
    </row>
    <row r="78" spans="1:7">
      <c r="A78" s="77" t="s">
        <v>52</v>
      </c>
      <c r="B78" s="78"/>
      <c r="C78" s="23"/>
      <c r="D78" s="23"/>
      <c r="E78" s="23"/>
      <c r="F78" s="23"/>
      <c r="G78" s="23"/>
    </row>
    <row r="79" spans="1:7">
      <c r="A79" s="77" t="s">
        <v>57</v>
      </c>
      <c r="B79" s="78"/>
      <c r="C79" s="28" t="e">
        <f>C78/C12</f>
        <v>#DIV/0!</v>
      </c>
      <c r="D79" s="28" t="e">
        <f>D78/D12</f>
        <v>#DIV/0!</v>
      </c>
      <c r="E79" s="28" t="e">
        <f>E78/E12</f>
        <v>#DIV/0!</v>
      </c>
      <c r="F79" s="28" t="e">
        <f>F78/F12</f>
        <v>#DIV/0!</v>
      </c>
      <c r="G79" s="28" t="e">
        <f>G78/G12</f>
        <v>#DIV/0!</v>
      </c>
    </row>
    <row r="81" spans="1:7">
      <c r="A81" s="77" t="s">
        <v>53</v>
      </c>
      <c r="B81" s="78"/>
      <c r="C81" s="23"/>
      <c r="D81" s="23"/>
      <c r="E81" s="23"/>
      <c r="F81" s="23"/>
      <c r="G81" s="23"/>
    </row>
    <row r="82" spans="1:7">
      <c r="A82" s="77" t="s">
        <v>58</v>
      </c>
      <c r="B82" s="77"/>
      <c r="C82" s="28" t="e">
        <f>C81/C12</f>
        <v>#DIV/0!</v>
      </c>
      <c r="D82" s="28" t="e">
        <f>D81/D12</f>
        <v>#DIV/0!</v>
      </c>
      <c r="E82" s="28" t="e">
        <f>E81/E12</f>
        <v>#DIV/0!</v>
      </c>
      <c r="F82" s="28" t="e">
        <f>F81/F12</f>
        <v>#DIV/0!</v>
      </c>
      <c r="G82" s="28" t="e">
        <f>G81/G12</f>
        <v>#DIV/0!</v>
      </c>
    </row>
    <row r="84" spans="1:7">
      <c r="A84" s="77" t="s">
        <v>54</v>
      </c>
      <c r="B84" s="78"/>
      <c r="C84" s="23"/>
      <c r="D84" s="23"/>
      <c r="E84" s="23"/>
      <c r="F84" s="23"/>
      <c r="G84" s="23"/>
    </row>
    <row r="85" spans="1:7">
      <c r="A85" s="77" t="s">
        <v>59</v>
      </c>
      <c r="B85" s="77"/>
      <c r="C85" s="28" t="e">
        <f>C84/C12</f>
        <v>#DIV/0!</v>
      </c>
      <c r="D85" s="28" t="e">
        <f>D84/D12</f>
        <v>#DIV/0!</v>
      </c>
      <c r="E85" s="28" t="e">
        <f>E84/E12</f>
        <v>#DIV/0!</v>
      </c>
      <c r="F85" s="28" t="e">
        <f>F84/F12</f>
        <v>#DIV/0!</v>
      </c>
      <c r="G85" s="28" t="e">
        <f>G84/G12</f>
        <v>#DIV/0!</v>
      </c>
    </row>
    <row r="87" spans="1:7">
      <c r="A87" s="79" t="s">
        <v>70</v>
      </c>
      <c r="B87" s="31" t="s">
        <v>70</v>
      </c>
      <c r="C87" s="23"/>
      <c r="D87" s="23"/>
      <c r="E87" s="23"/>
      <c r="F87" s="23"/>
      <c r="G87" s="23"/>
    </row>
    <row r="88" spans="1:7">
      <c r="A88" s="79"/>
      <c r="B88" s="31" t="s">
        <v>71</v>
      </c>
      <c r="C88" s="23"/>
      <c r="D88" s="23"/>
      <c r="E88" s="23"/>
      <c r="F88" s="23"/>
      <c r="G88" s="23"/>
    </row>
    <row r="89" spans="1:7">
      <c r="A89" s="79"/>
      <c r="B89" s="31" t="s">
        <v>75</v>
      </c>
      <c r="C89" s="23"/>
      <c r="D89" s="23"/>
      <c r="E89" s="23"/>
      <c r="F89" s="23"/>
      <c r="G89" s="23"/>
    </row>
    <row r="90" spans="1:7">
      <c r="A90" s="79"/>
      <c r="B90" s="31" t="s">
        <v>72</v>
      </c>
      <c r="C90" s="23">
        <f>C87+C88-C89</f>
        <v>0</v>
      </c>
      <c r="D90" s="23">
        <f>D87+D88-D89</f>
        <v>0</v>
      </c>
      <c r="E90" s="23">
        <f>E87+E88-E89</f>
        <v>0</v>
      </c>
      <c r="F90" s="23">
        <f>F87+F88-F89</f>
        <v>0</v>
      </c>
      <c r="G90" s="23">
        <f>G87+G88-G89</f>
        <v>0</v>
      </c>
    </row>
    <row r="91" spans="1:7">
      <c r="A91" s="79"/>
      <c r="B91" s="31" t="s">
        <v>73</v>
      </c>
      <c r="C91" s="23"/>
      <c r="D91" s="23"/>
      <c r="E91" s="23"/>
      <c r="F91" s="23"/>
      <c r="G91" s="23"/>
    </row>
    <row r="92" spans="1:7">
      <c r="A92" s="79"/>
      <c r="B92" s="31" t="s">
        <v>74</v>
      </c>
      <c r="C92" s="40" t="e">
        <f>C90/C91</f>
        <v>#DIV/0!</v>
      </c>
      <c r="D92" s="40" t="e">
        <f>D90/D91</f>
        <v>#DIV/0!</v>
      </c>
      <c r="E92" s="40" t="e">
        <f>E90/E91</f>
        <v>#DIV/0!</v>
      </c>
      <c r="F92" s="40" t="e">
        <f>F90/F91</f>
        <v>#DIV/0!</v>
      </c>
      <c r="G92" s="40" t="e">
        <f>G90/G91</f>
        <v>#DIV/0!</v>
      </c>
    </row>
    <row r="94" spans="1:7">
      <c r="A94" s="74" t="s">
        <v>79</v>
      </c>
      <c r="B94" s="55" t="s">
        <v>5</v>
      </c>
      <c r="C94" s="53">
        <f>C6</f>
        <v>0</v>
      </c>
      <c r="D94" s="53">
        <f>D6</f>
        <v>0</v>
      </c>
      <c r="E94" s="53">
        <f>E6</f>
        <v>0</v>
      </c>
      <c r="F94" s="53">
        <f>F6</f>
        <v>0</v>
      </c>
      <c r="G94" s="53">
        <f>G6</f>
        <v>0</v>
      </c>
    </row>
    <row r="95" spans="1:7">
      <c r="A95" s="74"/>
      <c r="B95" s="55" t="s">
        <v>80</v>
      </c>
    </row>
    <row r="96" spans="1:7">
      <c r="A96" s="74"/>
      <c r="B96" s="55" t="s">
        <v>6</v>
      </c>
      <c r="C96" s="53">
        <f>C8</f>
        <v>0</v>
      </c>
      <c r="D96" s="53">
        <f>D8</f>
        <v>0</v>
      </c>
      <c r="E96" s="53">
        <f>E8</f>
        <v>0</v>
      </c>
      <c r="F96" s="53">
        <f>F8</f>
        <v>0</v>
      </c>
      <c r="G96" s="53">
        <f>G8</f>
        <v>0</v>
      </c>
    </row>
    <row r="97" spans="1:7">
      <c r="A97" s="74"/>
      <c r="B97" s="55" t="s">
        <v>81</v>
      </c>
    </row>
    <row r="98" spans="1:7">
      <c r="A98" s="74"/>
      <c r="B98" s="55" t="s">
        <v>82</v>
      </c>
    </row>
    <row r="99" spans="1:7">
      <c r="A99" s="74"/>
      <c r="B99" s="55" t="s">
        <v>83</v>
      </c>
    </row>
    <row r="100" spans="1:7">
      <c r="A100" s="74"/>
      <c r="B100" s="55" t="s">
        <v>79</v>
      </c>
      <c r="C100" s="53">
        <f>SUM(C94,C95,C96,C97,C98,C99)</f>
        <v>0</v>
      </c>
      <c r="D100" s="53">
        <f>SUM(D94,D95,D96,D97,D98,D99)</f>
        <v>0</v>
      </c>
      <c r="E100" s="53">
        <f>SUM(E94,E95,E96,E97,E98,E99)</f>
        <v>0</v>
      </c>
      <c r="F100" s="53">
        <f>SUM(F94,F95,F96,F97,F98,F99)</f>
        <v>0</v>
      </c>
      <c r="G100" s="53">
        <f>SUM(G94,G95,G96,G97,G98,G99)</f>
        <v>0</v>
      </c>
    </row>
    <row r="101" spans="1:7">
      <c r="A101" s="75" t="s">
        <v>84</v>
      </c>
      <c r="B101" s="75"/>
      <c r="C101" s="59">
        <f>C3-C100</f>
        <v>0</v>
      </c>
      <c r="D101" s="59">
        <f>D3-D100</f>
        <v>0</v>
      </c>
      <c r="E101" s="59">
        <f>E3-E100</f>
        <v>0</v>
      </c>
      <c r="F101" s="59">
        <f>F3-F100</f>
        <v>0</v>
      </c>
      <c r="G101" s="59">
        <f>G3-G100</f>
        <v>0</v>
      </c>
    </row>
  </sheetData>
  <mergeCells count="60">
    <mergeCell ref="A55:B55"/>
    <mergeCell ref="A46:B46"/>
    <mergeCell ref="A37:B37"/>
    <mergeCell ref="A52:B52"/>
    <mergeCell ref="A54:B54"/>
    <mergeCell ref="A53:B53"/>
    <mergeCell ref="A1:G1"/>
    <mergeCell ref="A2:B2"/>
    <mergeCell ref="A3:B3"/>
    <mergeCell ref="A4:B4"/>
    <mergeCell ref="A5:B5"/>
    <mergeCell ref="A6:B6"/>
    <mergeCell ref="A8:B8"/>
    <mergeCell ref="A9:B9"/>
    <mergeCell ref="A10:B10"/>
    <mergeCell ref="A12:B12"/>
    <mergeCell ref="A7:B7"/>
    <mergeCell ref="A15:B15"/>
    <mergeCell ref="A36:B36"/>
    <mergeCell ref="A39:B39"/>
    <mergeCell ref="A42:B42"/>
    <mergeCell ref="A45:B45"/>
    <mergeCell ref="A40:B40"/>
    <mergeCell ref="A43:B43"/>
    <mergeCell ref="A16:B16"/>
    <mergeCell ref="A30:A33"/>
    <mergeCell ref="A17:A28"/>
    <mergeCell ref="A34:B34"/>
    <mergeCell ref="A13:B13"/>
    <mergeCell ref="A11:B11"/>
    <mergeCell ref="A14:B14"/>
    <mergeCell ref="A94:A100"/>
    <mergeCell ref="A84:B84"/>
    <mergeCell ref="A85:B85"/>
    <mergeCell ref="A72:B72"/>
    <mergeCell ref="A78:B78"/>
    <mergeCell ref="A79:B79"/>
    <mergeCell ref="A81:B81"/>
    <mergeCell ref="A82:B82"/>
    <mergeCell ref="A65:B65"/>
    <mergeCell ref="A66:B66"/>
    <mergeCell ref="A68:B68"/>
    <mergeCell ref="A69:B69"/>
    <mergeCell ref="A71:B71"/>
    <mergeCell ref="E51:F51"/>
    <mergeCell ref="A101:B101"/>
    <mergeCell ref="A35:B35"/>
    <mergeCell ref="A74:B74"/>
    <mergeCell ref="A75:B75"/>
    <mergeCell ref="A76:B76"/>
    <mergeCell ref="A51:B51"/>
    <mergeCell ref="A87:A92"/>
    <mergeCell ref="A63:B63"/>
    <mergeCell ref="A59:B59"/>
    <mergeCell ref="A48:B48"/>
    <mergeCell ref="A49:B49"/>
    <mergeCell ref="A57:B57"/>
    <mergeCell ref="A58:B58"/>
    <mergeCell ref="A60:B60"/>
    <mergeCell ref="A62:B62"/>
  </mergeCells>
  <phoneticPr fontId="3" type="noConversion"/>
  <conditionalFormatting sqref="C7:G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财报分析计算表 (嘉寓股份)</vt:lpstr>
      <vt:lpstr>财报分析计算表 (双汇发展)</vt:lpstr>
      <vt:lpstr>合并利润表</vt:lpstr>
      <vt:lpstr>合并利润表（双汇发展）</vt:lpstr>
      <vt:lpstr>合并利润表（嘉寓股份）</vt:lpstr>
      <vt:lpstr>合并资产负债表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2020-06-18T12:16:10Z</dcterms:modified>
</cp:coreProperties>
</file>