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input" sheetId="1" r:id="rId1"/>
    <sheet name="agendados" sheetId="2" r:id="rId2"/>
    <sheet name="tabla" sheetId="3" r:id="rId3"/>
    <sheet name="resumen" sheetId="4" r:id="rId4"/>
  </sheets>
  <calcPr calcId="145621"/>
</workbook>
</file>

<file path=xl/calcChain.xml><?xml version="1.0" encoding="utf-8"?>
<calcChain xmlns="http://schemas.openxmlformats.org/spreadsheetml/2006/main">
  <c r="K371" i="1" l="1"/>
  <c r="M371" i="1" s="1"/>
  <c r="O371" i="1" s="1"/>
  <c r="K372" i="1"/>
  <c r="M372" i="1" s="1"/>
  <c r="K373" i="1"/>
  <c r="K374" i="1"/>
  <c r="K375" i="1"/>
  <c r="M375" i="1" s="1"/>
  <c r="O375" i="1" s="1"/>
  <c r="K376" i="1"/>
  <c r="M376" i="1" s="1"/>
  <c r="K377" i="1"/>
  <c r="K378" i="1"/>
  <c r="K379" i="1"/>
  <c r="M379" i="1" s="1"/>
  <c r="O379" i="1" s="1"/>
  <c r="K380" i="1"/>
  <c r="M380" i="1" s="1"/>
  <c r="K381" i="1"/>
  <c r="K382" i="1"/>
  <c r="K383" i="1"/>
  <c r="M383" i="1" s="1"/>
  <c r="O383" i="1" s="1"/>
  <c r="K384" i="1"/>
  <c r="M384" i="1" s="1"/>
  <c r="K385" i="1"/>
  <c r="K386" i="1"/>
  <c r="K387" i="1"/>
  <c r="M387" i="1" s="1"/>
  <c r="O387" i="1" s="1"/>
  <c r="K388" i="1"/>
  <c r="M388" i="1" s="1"/>
  <c r="K389" i="1"/>
  <c r="K390" i="1"/>
  <c r="K391" i="1"/>
  <c r="M391" i="1" s="1"/>
  <c r="O391" i="1" s="1"/>
  <c r="K392" i="1"/>
  <c r="M392" i="1" s="1"/>
  <c r="K393" i="1"/>
  <c r="K394" i="1"/>
  <c r="K395" i="1"/>
  <c r="M395" i="1" s="1"/>
  <c r="O395" i="1" s="1"/>
  <c r="K396" i="1"/>
  <c r="M396" i="1" s="1"/>
  <c r="K397" i="1"/>
  <c r="K398" i="1"/>
  <c r="K399" i="1"/>
  <c r="M399" i="1" s="1"/>
  <c r="O399" i="1" s="1"/>
  <c r="K400" i="1"/>
  <c r="M400" i="1" s="1"/>
  <c r="O400" i="1" s="1"/>
  <c r="K401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M373" i="1"/>
  <c r="O373" i="1" s="1"/>
  <c r="M374" i="1"/>
  <c r="M377" i="1"/>
  <c r="O377" i="1" s="1"/>
  <c r="M378" i="1"/>
  <c r="M381" i="1"/>
  <c r="O381" i="1" s="1"/>
  <c r="M382" i="1"/>
  <c r="M385" i="1"/>
  <c r="O385" i="1" s="1"/>
  <c r="M386" i="1"/>
  <c r="M389" i="1"/>
  <c r="O389" i="1" s="1"/>
  <c r="M390" i="1"/>
  <c r="M393" i="1"/>
  <c r="O393" i="1" s="1"/>
  <c r="M394" i="1"/>
  <c r="M397" i="1"/>
  <c r="O397" i="1" s="1"/>
  <c r="M398" i="1"/>
  <c r="M401" i="1"/>
  <c r="O401" i="1" s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L7" i="3"/>
  <c r="L8" i="3"/>
  <c r="L9" i="3"/>
  <c r="L10" i="3"/>
  <c r="L11" i="3"/>
  <c r="L12" i="3"/>
  <c r="L13" i="3"/>
  <c r="L14" i="3"/>
  <c r="L15" i="3"/>
  <c r="K7" i="3"/>
  <c r="K8" i="3"/>
  <c r="K9" i="3"/>
  <c r="K10" i="3"/>
  <c r="K11" i="3"/>
  <c r="K12" i="3"/>
  <c r="K13" i="3"/>
  <c r="K14" i="3"/>
  <c r="K15" i="3"/>
  <c r="J7" i="3"/>
  <c r="J8" i="3"/>
  <c r="J9" i="3"/>
  <c r="J10" i="3"/>
  <c r="J11" i="3"/>
  <c r="J12" i="3"/>
  <c r="J13" i="3"/>
  <c r="J14" i="3"/>
  <c r="J15" i="3"/>
  <c r="I7" i="3"/>
  <c r="I8" i="3"/>
  <c r="I9" i="3"/>
  <c r="I10" i="3"/>
  <c r="I11" i="3"/>
  <c r="I12" i="3"/>
  <c r="I13" i="3"/>
  <c r="I14" i="3"/>
  <c r="I15" i="3"/>
  <c r="L6" i="3"/>
  <c r="K6" i="3"/>
  <c r="J6" i="3"/>
  <c r="I6" i="3"/>
  <c r="H6" i="3"/>
  <c r="H10" i="3"/>
  <c r="H9" i="3"/>
  <c r="H7" i="3"/>
  <c r="H8" i="3"/>
  <c r="H11" i="3"/>
  <c r="H12" i="3"/>
  <c r="H13" i="3"/>
  <c r="H14" i="3"/>
  <c r="H15" i="3"/>
  <c r="O390" i="1" l="1"/>
  <c r="O382" i="1"/>
  <c r="O398" i="1"/>
  <c r="O394" i="1"/>
  <c r="O386" i="1"/>
  <c r="O378" i="1"/>
  <c r="O384" i="1"/>
  <c r="O372" i="1"/>
  <c r="O396" i="1"/>
  <c r="O392" i="1"/>
  <c r="O388" i="1"/>
  <c r="O380" i="1"/>
  <c r="O376" i="1"/>
  <c r="O374" i="1"/>
  <c r="E19" i="3"/>
  <c r="M3" i="2"/>
  <c r="M11" i="2"/>
  <c r="M19" i="2"/>
  <c r="M36" i="2"/>
  <c r="M37" i="2"/>
  <c r="M45" i="2"/>
  <c r="M46" i="2"/>
  <c r="M47" i="2"/>
  <c r="M48" i="2"/>
  <c r="M49" i="2"/>
  <c r="M50" i="2"/>
  <c r="M51" i="2"/>
  <c r="M52" i="2"/>
  <c r="M53" i="2"/>
  <c r="M54" i="2"/>
  <c r="M55" i="2"/>
  <c r="E28" i="3"/>
  <c r="E3" i="3"/>
  <c r="E37" i="3"/>
  <c r="E20" i="3"/>
  <c r="E10" i="3"/>
  <c r="E29" i="3"/>
  <c r="E2" i="3"/>
  <c r="E38" i="3"/>
  <c r="E31" i="3"/>
  <c r="E21" i="3"/>
  <c r="E39" i="3"/>
  <c r="E30" i="3"/>
  <c r="E11" i="3"/>
  <c r="E40" i="3"/>
  <c r="E4" i="3"/>
  <c r="E32" i="3"/>
  <c r="E33" i="3"/>
  <c r="E6" i="3"/>
  <c r="E5" i="3"/>
  <c r="E22" i="3"/>
  <c r="E14" i="3"/>
  <c r="E41" i="3"/>
  <c r="E12" i="3"/>
  <c r="E13" i="3"/>
  <c r="E7" i="3"/>
  <c r="E23" i="3"/>
  <c r="E42" i="3"/>
  <c r="E34" i="3"/>
  <c r="E43" i="3"/>
  <c r="E17" i="3"/>
  <c r="E15" i="3"/>
  <c r="E24" i="3"/>
  <c r="E16" i="3"/>
  <c r="E25" i="3"/>
  <c r="E8" i="3"/>
  <c r="E9" i="3"/>
  <c r="E18" i="3"/>
  <c r="E36" i="3"/>
  <c r="E26" i="3"/>
  <c r="E35" i="3"/>
  <c r="E27" i="3"/>
  <c r="E44" i="3"/>
  <c r="E45" i="3"/>
  <c r="K2" i="1"/>
  <c r="J2" i="2" s="1"/>
  <c r="I38" i="2"/>
  <c r="I53" i="2"/>
  <c r="I54" i="2"/>
  <c r="I15" i="2"/>
  <c r="I28" i="2"/>
  <c r="I39" i="2"/>
  <c r="I55" i="2"/>
  <c r="I40" i="2"/>
  <c r="I29" i="2"/>
  <c r="I41" i="2"/>
  <c r="I16" i="2"/>
  <c r="I42" i="2"/>
  <c r="I43" i="2"/>
  <c r="H38" i="2"/>
  <c r="H53" i="2"/>
  <c r="H54" i="2"/>
  <c r="H15" i="2"/>
  <c r="H28" i="2"/>
  <c r="H39" i="2"/>
  <c r="H55" i="2"/>
  <c r="H40" i="2"/>
  <c r="H29" i="2"/>
  <c r="H41" i="2"/>
  <c r="H16" i="2"/>
  <c r="H42" i="2"/>
  <c r="H43" i="2"/>
  <c r="G38" i="2"/>
  <c r="G53" i="2"/>
  <c r="G54" i="2"/>
  <c r="G15" i="2"/>
  <c r="G28" i="2"/>
  <c r="G39" i="2"/>
  <c r="G55" i="2"/>
  <c r="G40" i="2"/>
  <c r="G29" i="2"/>
  <c r="G41" i="2"/>
  <c r="G16" i="2"/>
  <c r="G42" i="2"/>
  <c r="G43" i="2"/>
  <c r="F38" i="2"/>
  <c r="F53" i="2"/>
  <c r="F54" i="2"/>
  <c r="F15" i="2"/>
  <c r="F28" i="2"/>
  <c r="F39" i="2"/>
  <c r="F55" i="2"/>
  <c r="F40" i="2"/>
  <c r="F29" i="2"/>
  <c r="F41" i="2"/>
  <c r="F16" i="2"/>
  <c r="F42" i="2"/>
  <c r="F43" i="2"/>
  <c r="E38" i="2"/>
  <c r="M38" i="2" s="1"/>
  <c r="E53" i="2"/>
  <c r="E54" i="2"/>
  <c r="E15" i="2"/>
  <c r="M15" i="2" s="1"/>
  <c r="E28" i="2"/>
  <c r="M28" i="2" s="1"/>
  <c r="E39" i="2"/>
  <c r="M39" i="2" s="1"/>
  <c r="E55" i="2"/>
  <c r="E40" i="2"/>
  <c r="M40" i="2" s="1"/>
  <c r="E29" i="2"/>
  <c r="M29" i="2" s="1"/>
  <c r="E41" i="2"/>
  <c r="M41" i="2" s="1"/>
  <c r="E16" i="2"/>
  <c r="M16" i="2" s="1"/>
  <c r="E42" i="2"/>
  <c r="M42" i="2" s="1"/>
  <c r="E43" i="2"/>
  <c r="M43" i="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2" i="1"/>
  <c r="E46" i="3" l="1"/>
  <c r="M2" i="1"/>
  <c r="O2" i="1" s="1"/>
  <c r="K2" i="2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J70" i="2" s="1"/>
  <c r="K364" i="1"/>
  <c r="K365" i="1"/>
  <c r="K366" i="1"/>
  <c r="K367" i="1"/>
  <c r="K368" i="1"/>
  <c r="K369" i="1"/>
  <c r="J71" i="2" s="1"/>
  <c r="K370" i="1"/>
  <c r="K3" i="1"/>
  <c r="K4" i="1"/>
  <c r="K5" i="1"/>
  <c r="K6" i="1"/>
  <c r="K7" i="1"/>
  <c r="K8" i="1"/>
  <c r="K9" i="1"/>
  <c r="K10" i="1"/>
  <c r="J56" i="2" l="1"/>
  <c r="J68" i="2"/>
  <c r="J63" i="2"/>
  <c r="J60" i="2"/>
  <c r="J66" i="2"/>
  <c r="J59" i="2"/>
  <c r="J64" i="2"/>
  <c r="J61" i="2"/>
  <c r="J58" i="2"/>
  <c r="J57" i="2"/>
  <c r="J69" i="2"/>
  <c r="J67" i="2"/>
  <c r="J29" i="2"/>
  <c r="J65" i="2"/>
  <c r="J39" i="2"/>
  <c r="J62" i="2"/>
  <c r="J40" i="2"/>
  <c r="J38" i="2"/>
  <c r="J43" i="2"/>
  <c r="J53" i="2"/>
  <c r="J16" i="2"/>
  <c r="J15" i="2"/>
  <c r="J42" i="2"/>
  <c r="J28" i="2"/>
  <c r="J54" i="2"/>
  <c r="J55" i="2"/>
  <c r="J41" i="2"/>
  <c r="M5" i="1"/>
  <c r="O5" i="1" s="1"/>
  <c r="M369" i="1"/>
  <c r="O369" i="1" s="1"/>
  <c r="K71" i="2" s="1"/>
  <c r="M365" i="1"/>
  <c r="O365" i="1" s="1"/>
  <c r="M361" i="1"/>
  <c r="O361" i="1" s="1"/>
  <c r="M357" i="1"/>
  <c r="O357" i="1" s="1"/>
  <c r="M353" i="1"/>
  <c r="O353" i="1" s="1"/>
  <c r="M349" i="1"/>
  <c r="O349" i="1" s="1"/>
  <c r="M345" i="1"/>
  <c r="O345" i="1" s="1"/>
  <c r="M341" i="1"/>
  <c r="O341" i="1" s="1"/>
  <c r="M337" i="1"/>
  <c r="O337" i="1" s="1"/>
  <c r="M333" i="1"/>
  <c r="O333" i="1" s="1"/>
  <c r="M329" i="1"/>
  <c r="O329" i="1" s="1"/>
  <c r="M325" i="1"/>
  <c r="O325" i="1" s="1"/>
  <c r="M321" i="1"/>
  <c r="O321" i="1" s="1"/>
  <c r="M317" i="1"/>
  <c r="O317" i="1" s="1"/>
  <c r="M313" i="1"/>
  <c r="O313" i="1" s="1"/>
  <c r="M309" i="1"/>
  <c r="O309" i="1" s="1"/>
  <c r="M305" i="1"/>
  <c r="O305" i="1" s="1"/>
  <c r="M301" i="1"/>
  <c r="O301" i="1" s="1"/>
  <c r="M297" i="1"/>
  <c r="O297" i="1" s="1"/>
  <c r="M293" i="1"/>
  <c r="O293" i="1" s="1"/>
  <c r="M289" i="1"/>
  <c r="O289" i="1" s="1"/>
  <c r="M285" i="1"/>
  <c r="O285" i="1" s="1"/>
  <c r="M281" i="1"/>
  <c r="O281" i="1" s="1"/>
  <c r="M277" i="1"/>
  <c r="O277" i="1" s="1"/>
  <c r="M273" i="1"/>
  <c r="O273" i="1" s="1"/>
  <c r="M269" i="1"/>
  <c r="O269" i="1" s="1"/>
  <c r="M265" i="1"/>
  <c r="O265" i="1" s="1"/>
  <c r="M261" i="1"/>
  <c r="O261" i="1" s="1"/>
  <c r="M257" i="1"/>
  <c r="O257" i="1" s="1"/>
  <c r="M253" i="1"/>
  <c r="O253" i="1" s="1"/>
  <c r="M249" i="1"/>
  <c r="O249" i="1" s="1"/>
  <c r="M245" i="1"/>
  <c r="O245" i="1" s="1"/>
  <c r="M241" i="1"/>
  <c r="O241" i="1" s="1"/>
  <c r="M237" i="1"/>
  <c r="O237" i="1" s="1"/>
  <c r="M233" i="1"/>
  <c r="O233" i="1" s="1"/>
  <c r="M229" i="1"/>
  <c r="O229" i="1" s="1"/>
  <c r="M225" i="1"/>
  <c r="O225" i="1" s="1"/>
  <c r="M221" i="1"/>
  <c r="O221" i="1" s="1"/>
  <c r="M217" i="1"/>
  <c r="O217" i="1" s="1"/>
  <c r="M213" i="1"/>
  <c r="O213" i="1" s="1"/>
  <c r="M209" i="1"/>
  <c r="O209" i="1" s="1"/>
  <c r="M205" i="1"/>
  <c r="O205" i="1" s="1"/>
  <c r="M201" i="1"/>
  <c r="O201" i="1" s="1"/>
  <c r="M197" i="1"/>
  <c r="O197" i="1" s="1"/>
  <c r="M193" i="1"/>
  <c r="O193" i="1" s="1"/>
  <c r="M189" i="1"/>
  <c r="O189" i="1" s="1"/>
  <c r="M185" i="1"/>
  <c r="O185" i="1" s="1"/>
  <c r="M181" i="1"/>
  <c r="O181" i="1" s="1"/>
  <c r="M177" i="1"/>
  <c r="O177" i="1" s="1"/>
  <c r="M173" i="1"/>
  <c r="O173" i="1" s="1"/>
  <c r="M169" i="1"/>
  <c r="O169" i="1" s="1"/>
  <c r="M165" i="1"/>
  <c r="O165" i="1" s="1"/>
  <c r="M161" i="1"/>
  <c r="O161" i="1" s="1"/>
  <c r="M157" i="1"/>
  <c r="O157" i="1" s="1"/>
  <c r="M153" i="1"/>
  <c r="O153" i="1" s="1"/>
  <c r="M149" i="1"/>
  <c r="O149" i="1" s="1"/>
  <c r="M145" i="1"/>
  <c r="O145" i="1" s="1"/>
  <c r="M141" i="1"/>
  <c r="O141" i="1" s="1"/>
  <c r="M137" i="1"/>
  <c r="O137" i="1" s="1"/>
  <c r="M133" i="1"/>
  <c r="O133" i="1" s="1"/>
  <c r="M129" i="1"/>
  <c r="O129" i="1" s="1"/>
  <c r="M125" i="1"/>
  <c r="O125" i="1" s="1"/>
  <c r="M121" i="1"/>
  <c r="O121" i="1" s="1"/>
  <c r="M117" i="1"/>
  <c r="O117" i="1" s="1"/>
  <c r="M113" i="1"/>
  <c r="O113" i="1" s="1"/>
  <c r="M109" i="1"/>
  <c r="O109" i="1" s="1"/>
  <c r="M105" i="1"/>
  <c r="O105" i="1" s="1"/>
  <c r="M101" i="1"/>
  <c r="O101" i="1" s="1"/>
  <c r="M97" i="1"/>
  <c r="O97" i="1" s="1"/>
  <c r="M93" i="1"/>
  <c r="O93" i="1" s="1"/>
  <c r="M89" i="1"/>
  <c r="O89" i="1" s="1"/>
  <c r="M85" i="1"/>
  <c r="O85" i="1" s="1"/>
  <c r="M81" i="1"/>
  <c r="O81" i="1" s="1"/>
  <c r="M77" i="1"/>
  <c r="O77" i="1" s="1"/>
  <c r="M73" i="1"/>
  <c r="O73" i="1" s="1"/>
  <c r="M69" i="1"/>
  <c r="O69" i="1" s="1"/>
  <c r="M65" i="1"/>
  <c r="O65" i="1" s="1"/>
  <c r="M61" i="1"/>
  <c r="O61" i="1" s="1"/>
  <c r="M57" i="1"/>
  <c r="O57" i="1" s="1"/>
  <c r="M53" i="1"/>
  <c r="O53" i="1" s="1"/>
  <c r="M49" i="1"/>
  <c r="O49" i="1" s="1"/>
  <c r="M45" i="1"/>
  <c r="O45" i="1" s="1"/>
  <c r="M41" i="1"/>
  <c r="O41" i="1" s="1"/>
  <c r="M37" i="1"/>
  <c r="O37" i="1" s="1"/>
  <c r="M33" i="1"/>
  <c r="O33" i="1" s="1"/>
  <c r="M29" i="1"/>
  <c r="O29" i="1" s="1"/>
  <c r="M25" i="1"/>
  <c r="O25" i="1" s="1"/>
  <c r="M21" i="1"/>
  <c r="O21" i="1" s="1"/>
  <c r="M17" i="1"/>
  <c r="O17" i="1" s="1"/>
  <c r="M13" i="1"/>
  <c r="O13" i="1" s="1"/>
  <c r="M9" i="1"/>
  <c r="O9" i="1" s="1"/>
  <c r="M8" i="1"/>
  <c r="O8" i="1" s="1"/>
  <c r="M4" i="1"/>
  <c r="O4" i="1" s="1"/>
  <c r="M368" i="1"/>
  <c r="O368" i="1" s="1"/>
  <c r="M364" i="1"/>
  <c r="O364" i="1" s="1"/>
  <c r="M360" i="1"/>
  <c r="O360" i="1" s="1"/>
  <c r="M356" i="1"/>
  <c r="O356" i="1" s="1"/>
  <c r="K68" i="2" s="1"/>
  <c r="M352" i="1"/>
  <c r="O352" i="1" s="1"/>
  <c r="M348" i="1"/>
  <c r="O348" i="1" s="1"/>
  <c r="M344" i="1"/>
  <c r="O344" i="1" s="1"/>
  <c r="M340" i="1"/>
  <c r="O340" i="1" s="1"/>
  <c r="M336" i="1"/>
  <c r="O336" i="1" s="1"/>
  <c r="M332" i="1"/>
  <c r="O332" i="1" s="1"/>
  <c r="M328" i="1"/>
  <c r="O328" i="1" s="1"/>
  <c r="M324" i="1"/>
  <c r="O324" i="1" s="1"/>
  <c r="M320" i="1"/>
  <c r="O320" i="1" s="1"/>
  <c r="M316" i="1"/>
  <c r="O316" i="1" s="1"/>
  <c r="M312" i="1"/>
  <c r="O312" i="1" s="1"/>
  <c r="M308" i="1"/>
  <c r="O308" i="1" s="1"/>
  <c r="M304" i="1"/>
  <c r="O304" i="1" s="1"/>
  <c r="M300" i="1"/>
  <c r="O300" i="1" s="1"/>
  <c r="M296" i="1"/>
  <c r="O296" i="1" s="1"/>
  <c r="M292" i="1"/>
  <c r="O292" i="1" s="1"/>
  <c r="M288" i="1"/>
  <c r="O288" i="1" s="1"/>
  <c r="M284" i="1"/>
  <c r="O284" i="1" s="1"/>
  <c r="M280" i="1"/>
  <c r="O280" i="1" s="1"/>
  <c r="M276" i="1"/>
  <c r="O276" i="1" s="1"/>
  <c r="M272" i="1"/>
  <c r="O272" i="1" s="1"/>
  <c r="M268" i="1"/>
  <c r="O268" i="1" s="1"/>
  <c r="M264" i="1"/>
  <c r="O264" i="1" s="1"/>
  <c r="M260" i="1"/>
  <c r="O260" i="1" s="1"/>
  <c r="M256" i="1"/>
  <c r="O256" i="1" s="1"/>
  <c r="M252" i="1"/>
  <c r="O252" i="1" s="1"/>
  <c r="M248" i="1"/>
  <c r="O248" i="1" s="1"/>
  <c r="M244" i="1"/>
  <c r="O244" i="1" s="1"/>
  <c r="M240" i="1"/>
  <c r="O240" i="1" s="1"/>
  <c r="M236" i="1"/>
  <c r="O236" i="1" s="1"/>
  <c r="M232" i="1"/>
  <c r="O232" i="1" s="1"/>
  <c r="M228" i="1"/>
  <c r="O228" i="1" s="1"/>
  <c r="M224" i="1"/>
  <c r="O224" i="1" s="1"/>
  <c r="M220" i="1"/>
  <c r="O220" i="1" s="1"/>
  <c r="M216" i="1"/>
  <c r="O216" i="1" s="1"/>
  <c r="M212" i="1"/>
  <c r="O212" i="1" s="1"/>
  <c r="M208" i="1"/>
  <c r="O208" i="1" s="1"/>
  <c r="M204" i="1"/>
  <c r="O204" i="1" s="1"/>
  <c r="M200" i="1"/>
  <c r="O200" i="1" s="1"/>
  <c r="M196" i="1"/>
  <c r="O196" i="1" s="1"/>
  <c r="M192" i="1"/>
  <c r="O192" i="1" s="1"/>
  <c r="M188" i="1"/>
  <c r="O188" i="1" s="1"/>
  <c r="M184" i="1"/>
  <c r="O184" i="1" s="1"/>
  <c r="M180" i="1"/>
  <c r="O180" i="1" s="1"/>
  <c r="M176" i="1"/>
  <c r="O176" i="1" s="1"/>
  <c r="M172" i="1"/>
  <c r="O172" i="1" s="1"/>
  <c r="M168" i="1"/>
  <c r="O168" i="1" s="1"/>
  <c r="M164" i="1"/>
  <c r="O164" i="1" s="1"/>
  <c r="M160" i="1"/>
  <c r="O160" i="1" s="1"/>
  <c r="M156" i="1"/>
  <c r="O156" i="1" s="1"/>
  <c r="M152" i="1"/>
  <c r="O152" i="1" s="1"/>
  <c r="M148" i="1"/>
  <c r="O148" i="1" s="1"/>
  <c r="M144" i="1"/>
  <c r="O144" i="1" s="1"/>
  <c r="M140" i="1"/>
  <c r="O140" i="1" s="1"/>
  <c r="M136" i="1"/>
  <c r="O136" i="1" s="1"/>
  <c r="M132" i="1"/>
  <c r="O132" i="1" s="1"/>
  <c r="M128" i="1"/>
  <c r="O128" i="1" s="1"/>
  <c r="M124" i="1"/>
  <c r="O124" i="1" s="1"/>
  <c r="M120" i="1"/>
  <c r="O120" i="1" s="1"/>
  <c r="M116" i="1"/>
  <c r="O116" i="1" s="1"/>
  <c r="M112" i="1"/>
  <c r="O112" i="1" s="1"/>
  <c r="M108" i="1"/>
  <c r="O108" i="1" s="1"/>
  <c r="M104" i="1"/>
  <c r="O104" i="1" s="1"/>
  <c r="M100" i="1"/>
  <c r="O100" i="1" s="1"/>
  <c r="M96" i="1"/>
  <c r="O96" i="1" s="1"/>
  <c r="M92" i="1"/>
  <c r="O92" i="1" s="1"/>
  <c r="M88" i="1"/>
  <c r="O88" i="1" s="1"/>
  <c r="M84" i="1"/>
  <c r="O84" i="1" s="1"/>
  <c r="M80" i="1"/>
  <c r="O80" i="1" s="1"/>
  <c r="M76" i="1"/>
  <c r="O76" i="1" s="1"/>
  <c r="M72" i="1"/>
  <c r="O72" i="1" s="1"/>
  <c r="M68" i="1"/>
  <c r="O68" i="1" s="1"/>
  <c r="M64" i="1"/>
  <c r="O64" i="1" s="1"/>
  <c r="M60" i="1"/>
  <c r="O60" i="1" s="1"/>
  <c r="M56" i="1"/>
  <c r="O56" i="1" s="1"/>
  <c r="M52" i="1"/>
  <c r="O52" i="1" s="1"/>
  <c r="M48" i="1"/>
  <c r="O48" i="1" s="1"/>
  <c r="M44" i="1"/>
  <c r="O44" i="1" s="1"/>
  <c r="M40" i="1"/>
  <c r="O40" i="1" s="1"/>
  <c r="M36" i="1"/>
  <c r="O36" i="1" s="1"/>
  <c r="M32" i="1"/>
  <c r="O32" i="1" s="1"/>
  <c r="M28" i="1"/>
  <c r="O28" i="1" s="1"/>
  <c r="M24" i="1"/>
  <c r="O24" i="1" s="1"/>
  <c r="M20" i="1"/>
  <c r="O20" i="1" s="1"/>
  <c r="M16" i="1"/>
  <c r="O16" i="1" s="1"/>
  <c r="M12" i="1"/>
  <c r="O12" i="1" s="1"/>
  <c r="M3" i="1"/>
  <c r="O3" i="1" s="1"/>
  <c r="K3" i="2" s="1"/>
  <c r="M367" i="1"/>
  <c r="O367" i="1" s="1"/>
  <c r="M363" i="1"/>
  <c r="O363" i="1" s="1"/>
  <c r="K70" i="2" s="1"/>
  <c r="M359" i="1"/>
  <c r="O359" i="1" s="1"/>
  <c r="M355" i="1"/>
  <c r="O355" i="1" s="1"/>
  <c r="M351" i="1"/>
  <c r="O351" i="1" s="1"/>
  <c r="M347" i="1"/>
  <c r="O347" i="1" s="1"/>
  <c r="M343" i="1"/>
  <c r="O343" i="1" s="1"/>
  <c r="M339" i="1"/>
  <c r="O339" i="1" s="1"/>
  <c r="M335" i="1"/>
  <c r="O335" i="1" s="1"/>
  <c r="M331" i="1"/>
  <c r="O331" i="1" s="1"/>
  <c r="M327" i="1"/>
  <c r="O327" i="1" s="1"/>
  <c r="M323" i="1"/>
  <c r="O323" i="1" s="1"/>
  <c r="M319" i="1"/>
  <c r="O319" i="1" s="1"/>
  <c r="M315" i="1"/>
  <c r="O315" i="1" s="1"/>
  <c r="M311" i="1"/>
  <c r="O311" i="1" s="1"/>
  <c r="M307" i="1"/>
  <c r="O307" i="1" s="1"/>
  <c r="M303" i="1"/>
  <c r="O303" i="1" s="1"/>
  <c r="M299" i="1"/>
  <c r="O299" i="1" s="1"/>
  <c r="M295" i="1"/>
  <c r="O295" i="1" s="1"/>
  <c r="M291" i="1"/>
  <c r="O291" i="1" s="1"/>
  <c r="M287" i="1"/>
  <c r="O287" i="1" s="1"/>
  <c r="M283" i="1"/>
  <c r="O283" i="1" s="1"/>
  <c r="M279" i="1"/>
  <c r="O279" i="1" s="1"/>
  <c r="M275" i="1"/>
  <c r="O275" i="1" s="1"/>
  <c r="M271" i="1"/>
  <c r="O271" i="1" s="1"/>
  <c r="M267" i="1"/>
  <c r="O267" i="1" s="1"/>
  <c r="M263" i="1"/>
  <c r="O263" i="1" s="1"/>
  <c r="M259" i="1"/>
  <c r="O259" i="1" s="1"/>
  <c r="M255" i="1"/>
  <c r="O255" i="1" s="1"/>
  <c r="M251" i="1"/>
  <c r="O251" i="1" s="1"/>
  <c r="M247" i="1"/>
  <c r="O247" i="1" s="1"/>
  <c r="M243" i="1"/>
  <c r="O243" i="1" s="1"/>
  <c r="M239" i="1"/>
  <c r="O239" i="1" s="1"/>
  <c r="M235" i="1"/>
  <c r="O235" i="1" s="1"/>
  <c r="M231" i="1"/>
  <c r="O231" i="1" s="1"/>
  <c r="M227" i="1"/>
  <c r="O227" i="1" s="1"/>
  <c r="M223" i="1"/>
  <c r="O223" i="1" s="1"/>
  <c r="M219" i="1"/>
  <c r="O219" i="1" s="1"/>
  <c r="M215" i="1"/>
  <c r="O215" i="1" s="1"/>
  <c r="M211" i="1"/>
  <c r="O211" i="1" s="1"/>
  <c r="M207" i="1"/>
  <c r="O207" i="1" s="1"/>
  <c r="M203" i="1"/>
  <c r="O203" i="1" s="1"/>
  <c r="M199" i="1"/>
  <c r="O199" i="1" s="1"/>
  <c r="M195" i="1"/>
  <c r="O195" i="1" s="1"/>
  <c r="M191" i="1"/>
  <c r="O191" i="1" s="1"/>
  <c r="M187" i="1"/>
  <c r="O187" i="1" s="1"/>
  <c r="M183" i="1"/>
  <c r="O183" i="1" s="1"/>
  <c r="M179" i="1"/>
  <c r="O179" i="1" s="1"/>
  <c r="M175" i="1"/>
  <c r="O175" i="1" s="1"/>
  <c r="M171" i="1"/>
  <c r="O171" i="1" s="1"/>
  <c r="M167" i="1"/>
  <c r="O167" i="1" s="1"/>
  <c r="M163" i="1"/>
  <c r="O163" i="1" s="1"/>
  <c r="M159" i="1"/>
  <c r="O159" i="1" s="1"/>
  <c r="M155" i="1"/>
  <c r="O155" i="1" s="1"/>
  <c r="M151" i="1"/>
  <c r="O151" i="1" s="1"/>
  <c r="M147" i="1"/>
  <c r="O147" i="1" s="1"/>
  <c r="M143" i="1"/>
  <c r="O143" i="1" s="1"/>
  <c r="M139" i="1"/>
  <c r="O139" i="1" s="1"/>
  <c r="M135" i="1"/>
  <c r="O135" i="1" s="1"/>
  <c r="M131" i="1"/>
  <c r="O131" i="1" s="1"/>
  <c r="M127" i="1"/>
  <c r="O127" i="1" s="1"/>
  <c r="M123" i="1"/>
  <c r="O123" i="1" s="1"/>
  <c r="M119" i="1"/>
  <c r="O119" i="1" s="1"/>
  <c r="M115" i="1"/>
  <c r="O115" i="1" s="1"/>
  <c r="M111" i="1"/>
  <c r="O111" i="1" s="1"/>
  <c r="M107" i="1"/>
  <c r="O107" i="1" s="1"/>
  <c r="M103" i="1"/>
  <c r="O103" i="1" s="1"/>
  <c r="M99" i="1"/>
  <c r="O99" i="1" s="1"/>
  <c r="M95" i="1"/>
  <c r="O95" i="1" s="1"/>
  <c r="M91" i="1"/>
  <c r="O91" i="1" s="1"/>
  <c r="M87" i="1"/>
  <c r="O87" i="1" s="1"/>
  <c r="M83" i="1"/>
  <c r="O83" i="1" s="1"/>
  <c r="M79" i="1"/>
  <c r="O79" i="1" s="1"/>
  <c r="M75" i="1"/>
  <c r="O75" i="1" s="1"/>
  <c r="M71" i="1"/>
  <c r="O71" i="1" s="1"/>
  <c r="M67" i="1"/>
  <c r="O67" i="1" s="1"/>
  <c r="M63" i="1"/>
  <c r="O63" i="1" s="1"/>
  <c r="M59" i="1"/>
  <c r="O59" i="1" s="1"/>
  <c r="M55" i="1"/>
  <c r="O55" i="1" s="1"/>
  <c r="M51" i="1"/>
  <c r="O51" i="1" s="1"/>
  <c r="M47" i="1"/>
  <c r="O47" i="1" s="1"/>
  <c r="M43" i="1"/>
  <c r="O43" i="1" s="1"/>
  <c r="M39" i="1"/>
  <c r="O39" i="1" s="1"/>
  <c r="M35" i="1"/>
  <c r="O35" i="1" s="1"/>
  <c r="M31" i="1"/>
  <c r="O31" i="1" s="1"/>
  <c r="M27" i="1"/>
  <c r="O27" i="1" s="1"/>
  <c r="M23" i="1"/>
  <c r="O23" i="1" s="1"/>
  <c r="M19" i="1"/>
  <c r="O19" i="1" s="1"/>
  <c r="M15" i="1"/>
  <c r="O15" i="1" s="1"/>
  <c r="M11" i="1"/>
  <c r="O11" i="1" s="1"/>
  <c r="M7" i="1"/>
  <c r="O7" i="1" s="1"/>
  <c r="M10" i="1"/>
  <c r="O10" i="1" s="1"/>
  <c r="M6" i="1"/>
  <c r="O6" i="1" s="1"/>
  <c r="M370" i="1"/>
  <c r="O370" i="1" s="1"/>
  <c r="M366" i="1"/>
  <c r="O366" i="1" s="1"/>
  <c r="M362" i="1"/>
  <c r="O362" i="1" s="1"/>
  <c r="M358" i="1"/>
  <c r="O358" i="1" s="1"/>
  <c r="M354" i="1"/>
  <c r="O354" i="1" s="1"/>
  <c r="M350" i="1"/>
  <c r="O350" i="1" s="1"/>
  <c r="M346" i="1"/>
  <c r="O346" i="1" s="1"/>
  <c r="M342" i="1"/>
  <c r="O342" i="1" s="1"/>
  <c r="K66" i="2" s="1"/>
  <c r="M338" i="1"/>
  <c r="O338" i="1" s="1"/>
  <c r="M334" i="1"/>
  <c r="O334" i="1" s="1"/>
  <c r="M330" i="1"/>
  <c r="O330" i="1" s="1"/>
  <c r="M326" i="1"/>
  <c r="O326" i="1" s="1"/>
  <c r="K64" i="2" s="1"/>
  <c r="M322" i="1"/>
  <c r="O322" i="1" s="1"/>
  <c r="M318" i="1"/>
  <c r="O318" i="1" s="1"/>
  <c r="M314" i="1"/>
  <c r="O314" i="1" s="1"/>
  <c r="M310" i="1"/>
  <c r="O310" i="1" s="1"/>
  <c r="K61" i="2" s="1"/>
  <c r="M306" i="1"/>
  <c r="O306" i="1" s="1"/>
  <c r="M302" i="1"/>
  <c r="O302" i="1" s="1"/>
  <c r="M298" i="1"/>
  <c r="O298" i="1" s="1"/>
  <c r="M294" i="1"/>
  <c r="O294" i="1" s="1"/>
  <c r="K58" i="2" s="1"/>
  <c r="M290" i="1"/>
  <c r="O290" i="1" s="1"/>
  <c r="M286" i="1"/>
  <c r="O286" i="1" s="1"/>
  <c r="M282" i="1"/>
  <c r="O282" i="1" s="1"/>
  <c r="M278" i="1"/>
  <c r="O278" i="1" s="1"/>
  <c r="M274" i="1"/>
  <c r="O274" i="1" s="1"/>
  <c r="M270" i="1"/>
  <c r="O270" i="1" s="1"/>
  <c r="M266" i="1"/>
  <c r="O266" i="1" s="1"/>
  <c r="M262" i="1"/>
  <c r="O262" i="1" s="1"/>
  <c r="M258" i="1"/>
  <c r="O258" i="1" s="1"/>
  <c r="M254" i="1"/>
  <c r="O254" i="1" s="1"/>
  <c r="M250" i="1"/>
  <c r="O250" i="1" s="1"/>
  <c r="M246" i="1"/>
  <c r="O246" i="1" s="1"/>
  <c r="M242" i="1"/>
  <c r="O242" i="1" s="1"/>
  <c r="M238" i="1"/>
  <c r="O238" i="1" s="1"/>
  <c r="M234" i="1"/>
  <c r="O234" i="1" s="1"/>
  <c r="M230" i="1"/>
  <c r="O230" i="1" s="1"/>
  <c r="M226" i="1"/>
  <c r="O226" i="1" s="1"/>
  <c r="M222" i="1"/>
  <c r="O222" i="1" s="1"/>
  <c r="M218" i="1"/>
  <c r="O218" i="1" s="1"/>
  <c r="M214" i="1"/>
  <c r="O214" i="1" s="1"/>
  <c r="M210" i="1"/>
  <c r="O210" i="1" s="1"/>
  <c r="M206" i="1"/>
  <c r="O206" i="1" s="1"/>
  <c r="M202" i="1"/>
  <c r="O202" i="1" s="1"/>
  <c r="M198" i="1"/>
  <c r="O198" i="1" s="1"/>
  <c r="M194" i="1"/>
  <c r="O194" i="1" s="1"/>
  <c r="M190" i="1"/>
  <c r="O190" i="1" s="1"/>
  <c r="M186" i="1"/>
  <c r="O186" i="1" s="1"/>
  <c r="M182" i="1"/>
  <c r="O182" i="1" s="1"/>
  <c r="M178" i="1"/>
  <c r="O178" i="1" s="1"/>
  <c r="M174" i="1"/>
  <c r="O174" i="1" s="1"/>
  <c r="M170" i="1"/>
  <c r="O170" i="1" s="1"/>
  <c r="M166" i="1"/>
  <c r="O166" i="1" s="1"/>
  <c r="M162" i="1"/>
  <c r="O162" i="1" s="1"/>
  <c r="M158" i="1"/>
  <c r="O158" i="1" s="1"/>
  <c r="M154" i="1"/>
  <c r="O154" i="1" s="1"/>
  <c r="M150" i="1"/>
  <c r="O150" i="1" s="1"/>
  <c r="M146" i="1"/>
  <c r="O146" i="1" s="1"/>
  <c r="M142" i="1"/>
  <c r="O142" i="1" s="1"/>
  <c r="M138" i="1"/>
  <c r="O138" i="1" s="1"/>
  <c r="K37" i="2" s="1"/>
  <c r="M134" i="1"/>
  <c r="O134" i="1" s="1"/>
  <c r="M130" i="1"/>
  <c r="O130" i="1" s="1"/>
  <c r="M126" i="1"/>
  <c r="O126" i="1" s="1"/>
  <c r="M122" i="1"/>
  <c r="O122" i="1" s="1"/>
  <c r="M118" i="1"/>
  <c r="O118" i="1" s="1"/>
  <c r="M114" i="1"/>
  <c r="O114" i="1" s="1"/>
  <c r="M110" i="1"/>
  <c r="O110" i="1" s="1"/>
  <c r="M106" i="1"/>
  <c r="O106" i="1" s="1"/>
  <c r="M102" i="1"/>
  <c r="O102" i="1" s="1"/>
  <c r="M98" i="1"/>
  <c r="O98" i="1" s="1"/>
  <c r="M94" i="1"/>
  <c r="O94" i="1" s="1"/>
  <c r="M90" i="1"/>
  <c r="O90" i="1" s="1"/>
  <c r="M86" i="1"/>
  <c r="O86" i="1" s="1"/>
  <c r="M82" i="1"/>
  <c r="O82" i="1" s="1"/>
  <c r="M78" i="1"/>
  <c r="O78" i="1" s="1"/>
  <c r="M74" i="1"/>
  <c r="O74" i="1" s="1"/>
  <c r="M70" i="1"/>
  <c r="O70" i="1" s="1"/>
  <c r="M66" i="1"/>
  <c r="O66" i="1" s="1"/>
  <c r="M62" i="1"/>
  <c r="O62" i="1" s="1"/>
  <c r="M58" i="1"/>
  <c r="O58" i="1" s="1"/>
  <c r="M54" i="1"/>
  <c r="O54" i="1" s="1"/>
  <c r="M50" i="1"/>
  <c r="O50" i="1" s="1"/>
  <c r="M46" i="1"/>
  <c r="O46" i="1" s="1"/>
  <c r="M42" i="1"/>
  <c r="O42" i="1" s="1"/>
  <c r="M38" i="1"/>
  <c r="O38" i="1" s="1"/>
  <c r="M34" i="1"/>
  <c r="O34" i="1" s="1"/>
  <c r="M30" i="1"/>
  <c r="O30" i="1" s="1"/>
  <c r="M26" i="1"/>
  <c r="O26" i="1" s="1"/>
  <c r="M22" i="1"/>
  <c r="O22" i="1" s="1"/>
  <c r="M18" i="1"/>
  <c r="O18" i="1" s="1"/>
  <c r="M14" i="1"/>
  <c r="O14" i="1" s="1"/>
  <c r="J52" i="2"/>
  <c r="J11" i="2"/>
  <c r="J35" i="2"/>
  <c r="J26" i="2"/>
  <c r="J34" i="2"/>
  <c r="J10" i="2"/>
  <c r="J48" i="2"/>
  <c r="J22" i="2"/>
  <c r="J30" i="2"/>
  <c r="J27" i="2"/>
  <c r="J50" i="2"/>
  <c r="J36" i="2"/>
  <c r="J25" i="2"/>
  <c r="J24" i="2"/>
  <c r="J9" i="2"/>
  <c r="J7" i="2"/>
  <c r="J5" i="2"/>
  <c r="J21" i="2"/>
  <c r="J45" i="2"/>
  <c r="J3" i="2"/>
  <c r="J14" i="2"/>
  <c r="J13" i="2"/>
  <c r="J47" i="2"/>
  <c r="J33" i="2"/>
  <c r="J32" i="2"/>
  <c r="J20" i="2"/>
  <c r="J18" i="2"/>
  <c r="J31" i="2"/>
  <c r="J44" i="2"/>
  <c r="J17" i="2"/>
  <c r="J37" i="2"/>
  <c r="J12" i="2"/>
  <c r="J51" i="2"/>
  <c r="J49" i="2"/>
  <c r="J8" i="2"/>
  <c r="J46" i="2"/>
  <c r="J23" i="2"/>
  <c r="J6" i="2"/>
  <c r="J4" i="2"/>
  <c r="J19" i="2"/>
  <c r="L18" i="3"/>
  <c r="L19" i="3"/>
  <c r="L20" i="3"/>
  <c r="L21" i="3"/>
  <c r="L22" i="3"/>
  <c r="L23" i="3"/>
  <c r="L24" i="3"/>
  <c r="L25" i="3"/>
  <c r="L26" i="3"/>
  <c r="K18" i="3"/>
  <c r="K19" i="3"/>
  <c r="K20" i="3"/>
  <c r="K21" i="3"/>
  <c r="K22" i="3"/>
  <c r="K23" i="3"/>
  <c r="K24" i="3"/>
  <c r="K25" i="3"/>
  <c r="K26" i="3"/>
  <c r="J18" i="3"/>
  <c r="J19" i="3"/>
  <c r="J20" i="3"/>
  <c r="J21" i="3"/>
  <c r="J22" i="3"/>
  <c r="J23" i="3"/>
  <c r="J24" i="3"/>
  <c r="J25" i="3"/>
  <c r="J26" i="3"/>
  <c r="I18" i="3"/>
  <c r="I19" i="3"/>
  <c r="I20" i="3"/>
  <c r="I21" i="3"/>
  <c r="I22" i="3"/>
  <c r="I23" i="3"/>
  <c r="I24" i="3"/>
  <c r="I25" i="3"/>
  <c r="I26" i="3"/>
  <c r="I17" i="3"/>
  <c r="J17" i="3"/>
  <c r="K17" i="3"/>
  <c r="L17" i="3"/>
  <c r="H18" i="3"/>
  <c r="H19" i="3"/>
  <c r="H20" i="3"/>
  <c r="H21" i="3"/>
  <c r="H22" i="3"/>
  <c r="H23" i="3"/>
  <c r="H24" i="3"/>
  <c r="H25" i="3"/>
  <c r="H26" i="3"/>
  <c r="I17" i="2"/>
  <c r="I30" i="2"/>
  <c r="I44" i="2"/>
  <c r="I3" i="2"/>
  <c r="I31" i="2"/>
  <c r="I18" i="2"/>
  <c r="I45" i="2"/>
  <c r="I19" i="2"/>
  <c r="I20" i="2"/>
  <c r="I21" i="2"/>
  <c r="I32" i="2"/>
  <c r="I4" i="2"/>
  <c r="I5" i="2"/>
  <c r="I22" i="2"/>
  <c r="I6" i="2"/>
  <c r="I33" i="2"/>
  <c r="I23" i="2"/>
  <c r="I7" i="2"/>
  <c r="I46" i="2"/>
  <c r="I8" i="2"/>
  <c r="I9" i="2"/>
  <c r="I24" i="2"/>
  <c r="I47" i="2"/>
  <c r="I48" i="2"/>
  <c r="I10" i="2"/>
  <c r="I25" i="2"/>
  <c r="I34" i="2"/>
  <c r="I26" i="2"/>
  <c r="I49" i="2"/>
  <c r="I35" i="2"/>
  <c r="I36" i="2"/>
  <c r="I50" i="2"/>
  <c r="I27" i="2"/>
  <c r="I51" i="2"/>
  <c r="I11" i="2"/>
  <c r="I12" i="2"/>
  <c r="I13" i="2"/>
  <c r="I14" i="2"/>
  <c r="I37" i="2"/>
  <c r="I52" i="2"/>
  <c r="I2" i="2"/>
  <c r="H17" i="2"/>
  <c r="H30" i="2"/>
  <c r="H44" i="2"/>
  <c r="H3" i="2"/>
  <c r="H31" i="2"/>
  <c r="H18" i="2"/>
  <c r="H45" i="2"/>
  <c r="H19" i="2"/>
  <c r="H20" i="2"/>
  <c r="H21" i="2"/>
  <c r="H32" i="2"/>
  <c r="H4" i="2"/>
  <c r="H5" i="2"/>
  <c r="H22" i="2"/>
  <c r="H6" i="2"/>
  <c r="H33" i="2"/>
  <c r="H23" i="2"/>
  <c r="H7" i="2"/>
  <c r="H46" i="2"/>
  <c r="H8" i="2"/>
  <c r="H9" i="2"/>
  <c r="H24" i="2"/>
  <c r="H47" i="2"/>
  <c r="H48" i="2"/>
  <c r="H10" i="2"/>
  <c r="H25" i="2"/>
  <c r="H34" i="2"/>
  <c r="H26" i="2"/>
  <c r="H49" i="2"/>
  <c r="H35" i="2"/>
  <c r="H36" i="2"/>
  <c r="H50" i="2"/>
  <c r="H27" i="2"/>
  <c r="H51" i="2"/>
  <c r="H11" i="2"/>
  <c r="H12" i="2"/>
  <c r="H13" i="2"/>
  <c r="H14" i="2"/>
  <c r="H37" i="2"/>
  <c r="H52" i="2"/>
  <c r="H2" i="2"/>
  <c r="G17" i="2"/>
  <c r="G30" i="2"/>
  <c r="G44" i="2"/>
  <c r="G3" i="2"/>
  <c r="G31" i="2"/>
  <c r="G18" i="2"/>
  <c r="G45" i="2"/>
  <c r="G19" i="2"/>
  <c r="G20" i="2"/>
  <c r="G21" i="2"/>
  <c r="G32" i="2"/>
  <c r="G4" i="2"/>
  <c r="G5" i="2"/>
  <c r="G22" i="2"/>
  <c r="G6" i="2"/>
  <c r="G33" i="2"/>
  <c r="G23" i="2"/>
  <c r="G7" i="2"/>
  <c r="G46" i="2"/>
  <c r="G8" i="2"/>
  <c r="G9" i="2"/>
  <c r="G24" i="2"/>
  <c r="G47" i="2"/>
  <c r="G48" i="2"/>
  <c r="G10" i="2"/>
  <c r="G25" i="2"/>
  <c r="G34" i="2"/>
  <c r="G26" i="2"/>
  <c r="G49" i="2"/>
  <c r="G35" i="2"/>
  <c r="G36" i="2"/>
  <c r="G50" i="2"/>
  <c r="G27" i="2"/>
  <c r="G51" i="2"/>
  <c r="G11" i="2"/>
  <c r="G12" i="2"/>
  <c r="G13" i="2"/>
  <c r="G14" i="2"/>
  <c r="G37" i="2"/>
  <c r="G52" i="2"/>
  <c r="G2" i="2"/>
  <c r="F17" i="2"/>
  <c r="F30" i="2"/>
  <c r="F44" i="2"/>
  <c r="F3" i="2"/>
  <c r="F31" i="2"/>
  <c r="F18" i="2"/>
  <c r="F45" i="2"/>
  <c r="F19" i="2"/>
  <c r="F20" i="2"/>
  <c r="F21" i="2"/>
  <c r="F32" i="2"/>
  <c r="F4" i="2"/>
  <c r="F5" i="2"/>
  <c r="F22" i="2"/>
  <c r="F6" i="2"/>
  <c r="F33" i="2"/>
  <c r="F23" i="2"/>
  <c r="F7" i="2"/>
  <c r="F46" i="2"/>
  <c r="F8" i="2"/>
  <c r="F9" i="2"/>
  <c r="F24" i="2"/>
  <c r="F47" i="2"/>
  <c r="F48" i="2"/>
  <c r="F10" i="2"/>
  <c r="F25" i="2"/>
  <c r="F34" i="2"/>
  <c r="F26" i="2"/>
  <c r="F49" i="2"/>
  <c r="F35" i="2"/>
  <c r="F36" i="2"/>
  <c r="F50" i="2"/>
  <c r="F27" i="2"/>
  <c r="F51" i="2"/>
  <c r="F11" i="2"/>
  <c r="F12" i="2"/>
  <c r="F13" i="2"/>
  <c r="F14" i="2"/>
  <c r="F37" i="2"/>
  <c r="F52" i="2"/>
  <c r="F2" i="2"/>
  <c r="E17" i="2"/>
  <c r="M17" i="2" s="1"/>
  <c r="E30" i="2"/>
  <c r="M30" i="2" s="1"/>
  <c r="E44" i="2"/>
  <c r="M44" i="2" s="1"/>
  <c r="E3" i="2"/>
  <c r="E31" i="2"/>
  <c r="M31" i="2" s="1"/>
  <c r="E18" i="2"/>
  <c r="M18" i="2" s="1"/>
  <c r="E45" i="2"/>
  <c r="E19" i="2"/>
  <c r="E20" i="2"/>
  <c r="M20" i="2" s="1"/>
  <c r="E21" i="2"/>
  <c r="M21" i="2" s="1"/>
  <c r="E32" i="2"/>
  <c r="M32" i="2" s="1"/>
  <c r="E4" i="2"/>
  <c r="M4" i="2" s="1"/>
  <c r="E5" i="2"/>
  <c r="M5" i="2" s="1"/>
  <c r="E22" i="2"/>
  <c r="M22" i="2" s="1"/>
  <c r="E6" i="2"/>
  <c r="M6" i="2" s="1"/>
  <c r="E33" i="2"/>
  <c r="M33" i="2" s="1"/>
  <c r="E23" i="2"/>
  <c r="M23" i="2" s="1"/>
  <c r="E7" i="2"/>
  <c r="M7" i="2" s="1"/>
  <c r="E46" i="2"/>
  <c r="E8" i="2"/>
  <c r="M8" i="2" s="1"/>
  <c r="E9" i="2"/>
  <c r="M9" i="2" s="1"/>
  <c r="E24" i="2"/>
  <c r="M24" i="2" s="1"/>
  <c r="E47" i="2"/>
  <c r="E48" i="2"/>
  <c r="E10" i="2"/>
  <c r="M10" i="2" s="1"/>
  <c r="E25" i="2"/>
  <c r="M25" i="2" s="1"/>
  <c r="E34" i="2"/>
  <c r="M34" i="2" s="1"/>
  <c r="E26" i="2"/>
  <c r="M26" i="2" s="1"/>
  <c r="E49" i="2"/>
  <c r="E35" i="2"/>
  <c r="M35" i="2" s="1"/>
  <c r="E36" i="2"/>
  <c r="E50" i="2"/>
  <c r="E27" i="2"/>
  <c r="M27" i="2" s="1"/>
  <c r="E51" i="2"/>
  <c r="E11" i="2"/>
  <c r="E12" i="2"/>
  <c r="M12" i="2" s="1"/>
  <c r="E13" i="2"/>
  <c r="M13" i="2" s="1"/>
  <c r="E14" i="2"/>
  <c r="M14" i="2" s="1"/>
  <c r="E37" i="2"/>
  <c r="E52" i="2"/>
  <c r="E2" i="2"/>
  <c r="K59" i="2" l="1"/>
  <c r="K62" i="2"/>
  <c r="K57" i="2"/>
  <c r="K60" i="2"/>
  <c r="K65" i="2"/>
  <c r="K63" i="2"/>
  <c r="K69" i="2"/>
  <c r="K67" i="2"/>
  <c r="K56" i="2"/>
  <c r="N3" i="4"/>
  <c r="O3" i="4"/>
  <c r="Q3" i="4"/>
  <c r="U3" i="4"/>
  <c r="R3" i="4"/>
  <c r="T3" i="4"/>
  <c r="S3" i="4"/>
  <c r="P3" i="4"/>
  <c r="M3" i="4"/>
  <c r="K8" i="2"/>
  <c r="K26" i="2"/>
  <c r="K32" i="2"/>
  <c r="K18" i="2"/>
  <c r="M2" i="2"/>
  <c r="L27" i="3"/>
  <c r="K22" i="2"/>
  <c r="K48" i="2"/>
  <c r="K44" i="2"/>
  <c r="K34" i="2"/>
  <c r="K52" i="2"/>
  <c r="K36" i="2"/>
  <c r="K53" i="2"/>
  <c r="K31" i="2"/>
  <c r="K54" i="2"/>
  <c r="K4" i="2"/>
  <c r="K49" i="2"/>
  <c r="K40" i="2"/>
  <c r="K20" i="2"/>
  <c r="K38" i="2"/>
  <c r="K39" i="2"/>
  <c r="K50" i="2"/>
  <c r="K55" i="2"/>
  <c r="K7" i="2"/>
  <c r="K35" i="2"/>
  <c r="K33" i="2"/>
  <c r="K9" i="2"/>
  <c r="K30" i="2"/>
  <c r="K51" i="2"/>
  <c r="K5" i="2"/>
  <c r="K42" i="2"/>
  <c r="K24" i="2"/>
  <c r="K6" i="2"/>
  <c r="K16" i="2"/>
  <c r="K13" i="2"/>
  <c r="K12" i="2"/>
  <c r="K41" i="2"/>
  <c r="K45" i="2"/>
  <c r="K10" i="2"/>
  <c r="K23" i="2"/>
  <c r="K27" i="2"/>
  <c r="K43" i="2"/>
  <c r="K46" i="2"/>
  <c r="K47" i="2"/>
  <c r="K29" i="2"/>
  <c r="K11" i="2"/>
  <c r="K19" i="2"/>
  <c r="K28" i="2"/>
  <c r="K21" i="2"/>
  <c r="K25" i="2"/>
  <c r="K15" i="2"/>
  <c r="K17" i="2"/>
  <c r="K14" i="2"/>
  <c r="K27" i="3"/>
  <c r="J27" i="3"/>
  <c r="I27" i="3"/>
  <c r="H27" i="3"/>
  <c r="X3" i="4"/>
  <c r="Y3" i="4"/>
  <c r="W3" i="4"/>
  <c r="K72" i="2" l="1"/>
  <c r="Z3" i="4" s="1"/>
  <c r="M27" i="3"/>
  <c r="V3" i="4"/>
</calcChain>
</file>

<file path=xl/sharedStrings.xml><?xml version="1.0" encoding="utf-8"?>
<sst xmlns="http://schemas.openxmlformats.org/spreadsheetml/2006/main" count="1263" uniqueCount="1066">
  <si>
    <t>Patient</t>
  </si>
  <si>
    <t>Nombre completo del enfermo</t>
  </si>
  <si>
    <t>Fecha de orden de resolución quirúrgica</t>
  </si>
  <si>
    <t>Edad</t>
  </si>
  <si>
    <t>Rut</t>
  </si>
  <si>
    <t>PatientType</t>
  </si>
  <si>
    <t>GES</t>
  </si>
  <si>
    <t>Surgery Duration</t>
  </si>
  <si>
    <t>AnesthesiaType</t>
  </si>
  <si>
    <t>Reinterventions</t>
  </si>
  <si>
    <t>Matias Iordache</t>
  </si>
  <si>
    <t>2010-05-10</t>
  </si>
  <si>
    <t>14658600-7</t>
  </si>
  <si>
    <t>Cristina Albea</t>
  </si>
  <si>
    <t>2007-06-05</t>
  </si>
  <si>
    <t>11164578-4</t>
  </si>
  <si>
    <t>Dietrich Daroch</t>
  </si>
  <si>
    <t>2007-11-11</t>
  </si>
  <si>
    <t>14245789-3</t>
  </si>
  <si>
    <t>Pedro Picapiedra</t>
  </si>
  <si>
    <t>2008-03-28</t>
  </si>
  <si>
    <t>12545787-2</t>
  </si>
  <si>
    <t>Josefina Santana</t>
  </si>
  <si>
    <t>2008-05-23</t>
  </si>
  <si>
    <t>11436354-7</t>
  </si>
  <si>
    <t>Maximilian Piderit</t>
  </si>
  <si>
    <t>2008-12-11</t>
  </si>
  <si>
    <t>13542356-5</t>
  </si>
  <si>
    <t>Percy Penick  </t>
  </si>
  <si>
    <t>2009-04-27</t>
  </si>
  <si>
    <t>15339021-5</t>
  </si>
  <si>
    <t>Lesley Siqueiros  </t>
  </si>
  <si>
    <t>2009-05-26</t>
  </si>
  <si>
    <t>9113060-2</t>
  </si>
  <si>
    <t>Shannan Olmstead  </t>
  </si>
  <si>
    <t>2009-08-25</t>
  </si>
  <si>
    <t>22064172-4</t>
  </si>
  <si>
    <t>Keli Pouncey  </t>
  </si>
  <si>
    <t>2009-12-09</t>
  </si>
  <si>
    <t>14861121-1</t>
  </si>
  <si>
    <t>Kylie Prichett  </t>
  </si>
  <si>
    <t>2010-02-14</t>
  </si>
  <si>
    <t>16884354-2</t>
  </si>
  <si>
    <t>Eun Jaggers  </t>
  </si>
  <si>
    <t>2010-03-27</t>
  </si>
  <si>
    <t>6918888-5</t>
  </si>
  <si>
    <t>Dovie Eakin  </t>
  </si>
  <si>
    <t>7624985-7</t>
  </si>
  <si>
    <t>Tomi Prisco  </t>
  </si>
  <si>
    <t>2010-12-31</t>
  </si>
  <si>
    <t>8814238-1</t>
  </si>
  <si>
    <t>Aldo Stetz  </t>
  </si>
  <si>
    <t>2011-02-09</t>
  </si>
  <si>
    <t>20542263-3</t>
  </si>
  <si>
    <t>Milford Cun  </t>
  </si>
  <si>
    <t>2011-03-05</t>
  </si>
  <si>
    <t>24886639-k</t>
  </si>
  <si>
    <t>Brynn Goe  </t>
  </si>
  <si>
    <t>2012-01-05</t>
  </si>
  <si>
    <t>14883947-6</t>
  </si>
  <si>
    <t>Melda Sydow  </t>
  </si>
  <si>
    <t>2012-01-23</t>
  </si>
  <si>
    <t>15907156-1</t>
  </si>
  <si>
    <t>Chas Pick  </t>
  </si>
  <si>
    <t>2012-05-14</t>
  </si>
  <si>
    <t>11045620-4</t>
  </si>
  <si>
    <t>Cira Payton  </t>
  </si>
  <si>
    <t>2012-07-28</t>
  </si>
  <si>
    <t>18051697-2</t>
  </si>
  <si>
    <t>Monet Lunceford  </t>
  </si>
  <si>
    <t>2012-08-24</t>
  </si>
  <si>
    <t>15879599-k</t>
  </si>
  <si>
    <t>Oneida Ronald  </t>
  </si>
  <si>
    <t>2012-11-22</t>
  </si>
  <si>
    <t>10045967-1</t>
  </si>
  <si>
    <t>Fredric Munsch  </t>
  </si>
  <si>
    <t>2013-02-07</t>
  </si>
  <si>
    <t>9505164-2</t>
  </si>
  <si>
    <t>Paulina Kappel  </t>
  </si>
  <si>
    <t>2014-01-16</t>
  </si>
  <si>
    <t>6361234-0</t>
  </si>
  <si>
    <t>Miesha Linker  </t>
  </si>
  <si>
    <t>2014-03-14</t>
  </si>
  <si>
    <t>17343938-5</t>
  </si>
  <si>
    <t>Martha Bolte  </t>
  </si>
  <si>
    <t>2014-11-19</t>
  </si>
  <si>
    <t>22723140-8</t>
  </si>
  <si>
    <t>Blanch Heard  </t>
  </si>
  <si>
    <t>2007-12-13</t>
  </si>
  <si>
    <t>22346257-k</t>
  </si>
  <si>
    <t>Norene Mcwilliam  </t>
  </si>
  <si>
    <t>2008-06-22</t>
  </si>
  <si>
    <t>16896987-2</t>
  </si>
  <si>
    <t>Chasity Kimbrough  </t>
  </si>
  <si>
    <t>2008-07-25</t>
  </si>
  <si>
    <t>23217982-1</t>
  </si>
  <si>
    <t>Maximo Swinehart  </t>
  </si>
  <si>
    <t>2008-08-14</t>
  </si>
  <si>
    <t>21691201-2</t>
  </si>
  <si>
    <t>Neoma Pelletier  </t>
  </si>
  <si>
    <t>2009-02-17</t>
  </si>
  <si>
    <t>24338741-8</t>
  </si>
  <si>
    <t>Shandi Reetz  </t>
  </si>
  <si>
    <t>2009-05-27</t>
  </si>
  <si>
    <t>5427902-7</t>
  </si>
  <si>
    <t>Maurine Wadleigh  </t>
  </si>
  <si>
    <t>2009-06-26</t>
  </si>
  <si>
    <t>8613054-8</t>
  </si>
  <si>
    <t>Concepcion Race  </t>
  </si>
  <si>
    <t>2009-08-29</t>
  </si>
  <si>
    <t>5031261-5</t>
  </si>
  <si>
    <t>Henry Koller  </t>
  </si>
  <si>
    <t>2009-11-11</t>
  </si>
  <si>
    <t>14808304-5</t>
  </si>
  <si>
    <t>Hailey Herren  </t>
  </si>
  <si>
    <t>2009-11-16</t>
  </si>
  <si>
    <t>7404588-k</t>
  </si>
  <si>
    <t>Joycelyn Bojorquez  </t>
  </si>
  <si>
    <t>2010-06-22</t>
  </si>
  <si>
    <t>24797593-4</t>
  </si>
  <si>
    <t>Takisha Godley  </t>
  </si>
  <si>
    <t>2011-03-11</t>
  </si>
  <si>
    <t>22889506-7</t>
  </si>
  <si>
    <t>Tameka Chamblee  </t>
  </si>
  <si>
    <t>2011-06-12</t>
  </si>
  <si>
    <t>23604488-2</t>
  </si>
  <si>
    <t>Quentin Grubaugh  </t>
  </si>
  <si>
    <t>2011-07-14</t>
  </si>
  <si>
    <t>8758366-k</t>
  </si>
  <si>
    <t>Merissa Haman  </t>
  </si>
  <si>
    <t>2011-11-08</t>
  </si>
  <si>
    <t>24502342-1</t>
  </si>
  <si>
    <t>Mendy Han  </t>
  </si>
  <si>
    <t>2012-02-06</t>
  </si>
  <si>
    <t>10813660-k</t>
  </si>
  <si>
    <t>Aisha Weist  </t>
  </si>
  <si>
    <t>2012-06-07</t>
  </si>
  <si>
    <t>22325688-0</t>
  </si>
  <si>
    <t>Esta Kirshner  </t>
  </si>
  <si>
    <t>2013-02-08</t>
  </si>
  <si>
    <t>14375999-7</t>
  </si>
  <si>
    <t>Junko Roff  </t>
  </si>
  <si>
    <t>2013-02-12</t>
  </si>
  <si>
    <t>15935291-9</t>
  </si>
  <si>
    <t>Tomeka Daly  </t>
  </si>
  <si>
    <t>2013-06-24</t>
  </si>
  <si>
    <t>23939891-k</t>
  </si>
  <si>
    <t>Anibal Dapolito  </t>
  </si>
  <si>
    <t>2013-07-09</t>
  </si>
  <si>
    <t>15367490-6</t>
  </si>
  <si>
    <t>Hollie Eidt  </t>
  </si>
  <si>
    <t>2013-11-06</t>
  </si>
  <si>
    <t>14359405-k</t>
  </si>
  <si>
    <t>Rosaura Kolb  </t>
  </si>
  <si>
    <t>2013-11-17</t>
  </si>
  <si>
    <t>7288891-k</t>
  </si>
  <si>
    <t>Josue Wassink  </t>
  </si>
  <si>
    <t>2013-12-03</t>
  </si>
  <si>
    <t>11187443-3</t>
  </si>
  <si>
    <t>Hollis Mcgoldrick  </t>
  </si>
  <si>
    <t>2014-03-24</t>
  </si>
  <si>
    <t>8710329-3</t>
  </si>
  <si>
    <t>Telma Vincent  </t>
  </si>
  <si>
    <t>2007-01-22</t>
  </si>
  <si>
    <t>5533371-8</t>
  </si>
  <si>
    <t>Ola Nye  </t>
  </si>
  <si>
    <t>2007-05-26</t>
  </si>
  <si>
    <t>8139980-8</t>
  </si>
  <si>
    <t>Bertie Shuler  </t>
  </si>
  <si>
    <t>2007-11-23</t>
  </si>
  <si>
    <t>21521070-7</t>
  </si>
  <si>
    <t>Edmund Blacker  </t>
  </si>
  <si>
    <t>2008-06-15</t>
  </si>
  <si>
    <t>14036980-2</t>
  </si>
  <si>
    <t>Fatimah Goehring  </t>
  </si>
  <si>
    <t>2008-08-29</t>
  </si>
  <si>
    <t>20244907-7</t>
  </si>
  <si>
    <t>Mica Consiglio  </t>
  </si>
  <si>
    <t>2008-10-01</t>
  </si>
  <si>
    <t>14854421-2</t>
  </si>
  <si>
    <t>Andy Brenton  </t>
  </si>
  <si>
    <t>2008-10-26</t>
  </si>
  <si>
    <t>13694523-8</t>
  </si>
  <si>
    <t>Annalee Boxer  </t>
  </si>
  <si>
    <t>2009-02-01</t>
  </si>
  <si>
    <t>21578855-5</t>
  </si>
  <si>
    <t>Melodie Rubalcava  </t>
  </si>
  <si>
    <t>2009-03-30</t>
  </si>
  <si>
    <t>9539921-5</t>
  </si>
  <si>
    <t>Shirleen Gan  </t>
  </si>
  <si>
    <t>2009-09-08</t>
  </si>
  <si>
    <t>5295219-0</t>
  </si>
  <si>
    <t>Amal Steinhauer  </t>
  </si>
  <si>
    <t>2010-06-28</t>
  </si>
  <si>
    <t>18719277-3</t>
  </si>
  <si>
    <t>Lyda Sechrist  </t>
  </si>
  <si>
    <t>2010-11-02</t>
  </si>
  <si>
    <t>15608144-2</t>
  </si>
  <si>
    <t>Estefana Blewett  </t>
  </si>
  <si>
    <t>2010-12-23</t>
  </si>
  <si>
    <t>7167620-k</t>
  </si>
  <si>
    <t>Corine Myres  </t>
  </si>
  <si>
    <t>2011-03-23</t>
  </si>
  <si>
    <t>12097958-2</t>
  </si>
  <si>
    <t>Tobias Holtsclaw  </t>
  </si>
  <si>
    <t>2011-07-29</t>
  </si>
  <si>
    <t>23307693-7</t>
  </si>
  <si>
    <t>Gearldine Mckinny  </t>
  </si>
  <si>
    <t>2011-08-04</t>
  </si>
  <si>
    <t>19837320-6</t>
  </si>
  <si>
    <t>Marcelene Ruby  </t>
  </si>
  <si>
    <t>2012-02-20</t>
  </si>
  <si>
    <t>7265667-9</t>
  </si>
  <si>
    <t>Krishna Kirven  </t>
  </si>
  <si>
    <t>2013-05-16</t>
  </si>
  <si>
    <t>8902591-5</t>
  </si>
  <si>
    <t>Carmelia Dettman  </t>
  </si>
  <si>
    <t>2013-07-27</t>
  </si>
  <si>
    <t>17620427-3</t>
  </si>
  <si>
    <t>Juan Suchan  </t>
  </si>
  <si>
    <t>2013-10-28</t>
  </si>
  <si>
    <t>15719993-5</t>
  </si>
  <si>
    <t>Ileana Letourneau  </t>
  </si>
  <si>
    <t>13428339-4</t>
  </si>
  <si>
    <t>Madison Kidwell  </t>
  </si>
  <si>
    <t>2014-01-27</t>
  </si>
  <si>
    <t>13555861-3</t>
  </si>
  <si>
    <t>Victorina Hart  </t>
  </si>
  <si>
    <t>2014-01-31</t>
  </si>
  <si>
    <t>23884087-2</t>
  </si>
  <si>
    <t>Piper Dorrance  </t>
  </si>
  <si>
    <t>2014-03-08</t>
  </si>
  <si>
    <t>14208916-5</t>
  </si>
  <si>
    <t>Marica Klopp  </t>
  </si>
  <si>
    <t>2014-10-18</t>
  </si>
  <si>
    <t>20460468-1</t>
  </si>
  <si>
    <t>Katherine Lagrone  </t>
  </si>
  <si>
    <t>2012-12-14</t>
  </si>
  <si>
    <t>5954976-6</t>
  </si>
  <si>
    <t>Ernie Greenland  </t>
  </si>
  <si>
    <t>2012-12-20</t>
  </si>
  <si>
    <t>14806142-4</t>
  </si>
  <si>
    <t>Jacob Huggett  </t>
  </si>
  <si>
    <t>2013-02-01</t>
  </si>
  <si>
    <t>8626764-0</t>
  </si>
  <si>
    <t>Xuan Holdman  </t>
  </si>
  <si>
    <t>2013-03-11</t>
  </si>
  <si>
    <t>18587425-7</t>
  </si>
  <si>
    <t>Michaela Cokley  </t>
  </si>
  <si>
    <t>2013-03-20</t>
  </si>
  <si>
    <t>7498988-8</t>
  </si>
  <si>
    <t>Belkis Doyle  </t>
  </si>
  <si>
    <t>2013-03-28</t>
  </si>
  <si>
    <t>8982625-k</t>
  </si>
  <si>
    <t>Clarence Thaler  </t>
  </si>
  <si>
    <t>2013-05-27</t>
  </si>
  <si>
    <t>18722431-4</t>
  </si>
  <si>
    <t>Alphonso Mckeever  </t>
  </si>
  <si>
    <t>12400913-8</t>
  </si>
  <si>
    <t>Amiee Dolloff  </t>
  </si>
  <si>
    <t>2013-07-30</t>
  </si>
  <si>
    <t>23971247-9</t>
  </si>
  <si>
    <t>Sharen Mullikin  </t>
  </si>
  <si>
    <t>2013-09-26</t>
  </si>
  <si>
    <t>23182779-k</t>
  </si>
  <si>
    <t>Elna Hofmann  </t>
  </si>
  <si>
    <t>2013-09-30</t>
  </si>
  <si>
    <t>22368518-8</t>
  </si>
  <si>
    <t>Christel Linde  </t>
  </si>
  <si>
    <t>2014-03-27</t>
  </si>
  <si>
    <t>24108199-0</t>
  </si>
  <si>
    <t>Lera Rego  </t>
  </si>
  <si>
    <t>2014-04-24</t>
  </si>
  <si>
    <t>9800304-5</t>
  </si>
  <si>
    <t>Ellena Godard  </t>
  </si>
  <si>
    <t>2014-05-13</t>
  </si>
  <si>
    <t>22735500-k</t>
  </si>
  <si>
    <t>Arianna Brantley  </t>
  </si>
  <si>
    <t>2014-07-28</t>
  </si>
  <si>
    <t>23302239-k</t>
  </si>
  <si>
    <t>Tommye Asbell  </t>
  </si>
  <si>
    <t>2014-08-11</t>
  </si>
  <si>
    <t>22426471-2</t>
  </si>
  <si>
    <t>Michale Sigman  </t>
  </si>
  <si>
    <t>2014-09-09</t>
  </si>
  <si>
    <t>23671883-2</t>
  </si>
  <si>
    <t>Carmelita Slade  </t>
  </si>
  <si>
    <t>2014-09-18</t>
  </si>
  <si>
    <t>21030612-9</t>
  </si>
  <si>
    <t>Beata Eber  </t>
  </si>
  <si>
    <t>2014-10-15</t>
  </si>
  <si>
    <t>16969146-0</t>
  </si>
  <si>
    <t>Josefine Jeffries  </t>
  </si>
  <si>
    <t>2014-10-27</t>
  </si>
  <si>
    <t>18899606-k</t>
  </si>
  <si>
    <t>Margert Asaro  </t>
  </si>
  <si>
    <t>2014-11-03</t>
  </si>
  <si>
    <t>14561038-9</t>
  </si>
  <si>
    <t>Cedrick Delucca  </t>
  </si>
  <si>
    <t>2014-12-11</t>
  </si>
  <si>
    <t>14325205-1</t>
  </si>
  <si>
    <t>Susy Blank  </t>
  </si>
  <si>
    <t>2014-12-15</t>
  </si>
  <si>
    <t>22498572-k</t>
  </si>
  <si>
    <t>Magali Hoffert  </t>
  </si>
  <si>
    <t>2013-02-13</t>
  </si>
  <si>
    <t>17217634-8</t>
  </si>
  <si>
    <t>Edris Poindexter  </t>
  </si>
  <si>
    <t>2013-02-28</t>
  </si>
  <si>
    <t>18561396-8</t>
  </si>
  <si>
    <t>Jonnie Calhoun  </t>
  </si>
  <si>
    <t>2013-03-22</t>
  </si>
  <si>
    <t>10317088-5</t>
  </si>
  <si>
    <t>Christie Kirven  </t>
  </si>
  <si>
    <t>2013-04-02</t>
  </si>
  <si>
    <t>7741000-7</t>
  </si>
  <si>
    <t>Cornell Esslinger  </t>
  </si>
  <si>
    <t>2013-04-10</t>
  </si>
  <si>
    <t>8823149-k</t>
  </si>
  <si>
    <t>Jolanda Gamet  </t>
  </si>
  <si>
    <t>2013-05-03</t>
  </si>
  <si>
    <t>22292479-0</t>
  </si>
  <si>
    <t>Mckinley Dargie  </t>
  </si>
  <si>
    <t>2013-06-07</t>
  </si>
  <si>
    <t>5984875-5</t>
  </si>
  <si>
    <t>Landon Dimmitt  </t>
  </si>
  <si>
    <t>2013-07-19</t>
  </si>
  <si>
    <t>5112975-k</t>
  </si>
  <si>
    <t>Elaine Ptacek  </t>
  </si>
  <si>
    <t>2013-07-31</t>
  </si>
  <si>
    <t>8571347-7</t>
  </si>
  <si>
    <t>Stormy Merrihew  </t>
  </si>
  <si>
    <t>2013-08-15</t>
  </si>
  <si>
    <t>20966145-4</t>
  </si>
  <si>
    <t>Dion Hereford  </t>
  </si>
  <si>
    <t>2013-08-20</t>
  </si>
  <si>
    <t>10545522-4</t>
  </si>
  <si>
    <t>Dolores Gunnell  </t>
  </si>
  <si>
    <t>2013-08-28</t>
  </si>
  <si>
    <t>19616335-2</t>
  </si>
  <si>
    <t>Latrice Salmeron  </t>
  </si>
  <si>
    <t>2013-09-10</t>
  </si>
  <si>
    <t>6337943-3</t>
  </si>
  <si>
    <t>Stephen Kriegel  </t>
  </si>
  <si>
    <t>2013-12-17</t>
  </si>
  <si>
    <t>16350971-7</t>
  </si>
  <si>
    <t>Deidre Fedor  </t>
  </si>
  <si>
    <t>2014-03-11</t>
  </si>
  <si>
    <t>16860468-8</t>
  </si>
  <si>
    <t>Consuela Steyer  </t>
  </si>
  <si>
    <t>2014-04-16</t>
  </si>
  <si>
    <t>12369037-0</t>
  </si>
  <si>
    <t>Shayna Mebane  </t>
  </si>
  <si>
    <t>2014-04-22</t>
  </si>
  <si>
    <t>17921851-8</t>
  </si>
  <si>
    <t>Bonita Overson  </t>
  </si>
  <si>
    <t>2014-06-25</t>
  </si>
  <si>
    <t>6245865-8</t>
  </si>
  <si>
    <t>Loriann Harden  </t>
  </si>
  <si>
    <t>2014-07-23</t>
  </si>
  <si>
    <t>11782255-9</t>
  </si>
  <si>
    <t>Anika Mohamed  </t>
  </si>
  <si>
    <t>16973367-8</t>
  </si>
  <si>
    <t>Codi Kroner  </t>
  </si>
  <si>
    <t>2014-08-08</t>
  </si>
  <si>
    <t>14391556-5</t>
  </si>
  <si>
    <t>Lyndsay Mendelsohn  </t>
  </si>
  <si>
    <t>2014-10-03</t>
  </si>
  <si>
    <t>18843165-8</t>
  </si>
  <si>
    <t>Maya Treese  </t>
  </si>
  <si>
    <t>2014-10-22</t>
  </si>
  <si>
    <t>22194192-6</t>
  </si>
  <si>
    <t>Takako Batiste  </t>
  </si>
  <si>
    <t>2012-11-13</t>
  </si>
  <si>
    <t>13153360-8</t>
  </si>
  <si>
    <t>Hazel Stock  </t>
  </si>
  <si>
    <t>10955141-4</t>
  </si>
  <si>
    <t>Lorna Warfield  </t>
  </si>
  <si>
    <t>2013-03-07</t>
  </si>
  <si>
    <t>21070249-0</t>
  </si>
  <si>
    <t>Lavon Calixte  </t>
  </si>
  <si>
    <t>2013-04-04</t>
  </si>
  <si>
    <t>12788914-7</t>
  </si>
  <si>
    <t>Logan Straka  </t>
  </si>
  <si>
    <t>12327905-0</t>
  </si>
  <si>
    <t>Kathe Giguere  </t>
  </si>
  <si>
    <t>2013-04-24</t>
  </si>
  <si>
    <t>9538587-7</t>
  </si>
  <si>
    <t>Madie Gauldin  </t>
  </si>
  <si>
    <t>2013-08-22</t>
  </si>
  <si>
    <t>20410005-5</t>
  </si>
  <si>
    <t>Lauryn Nanney  </t>
  </si>
  <si>
    <t>2013-08-27</t>
  </si>
  <si>
    <t>10473941-5</t>
  </si>
  <si>
    <t>Maynard Medved  </t>
  </si>
  <si>
    <t>2013-09-09</t>
  </si>
  <si>
    <t>14565665-6</t>
  </si>
  <si>
    <t>Leesa Fant  </t>
  </si>
  <si>
    <t>2013-09-13</t>
  </si>
  <si>
    <t>15622977-6</t>
  </si>
  <si>
    <t>Carlene Gamboa  </t>
  </si>
  <si>
    <t>2013-09-27</t>
  </si>
  <si>
    <t>19256808-0</t>
  </si>
  <si>
    <t>Isidro Yeomans  </t>
  </si>
  <si>
    <t>2013-10-04</t>
  </si>
  <si>
    <t>18663936-7</t>
  </si>
  <si>
    <t>Rafael Cloud  </t>
  </si>
  <si>
    <t>2013-12-27</t>
  </si>
  <si>
    <t>24581992-7</t>
  </si>
  <si>
    <t>Marina Converse  </t>
  </si>
  <si>
    <t>2014-01-10</t>
  </si>
  <si>
    <t>9036180-5</t>
  </si>
  <si>
    <t>Jalisa Koenen  </t>
  </si>
  <si>
    <t>2014-02-04</t>
  </si>
  <si>
    <t>19368906-k</t>
  </si>
  <si>
    <t>Irving Leighty  </t>
  </si>
  <si>
    <t>2014-02-11</t>
  </si>
  <si>
    <t>8970725-0</t>
  </si>
  <si>
    <t>Anh Down  </t>
  </si>
  <si>
    <t>2014-02-21</t>
  </si>
  <si>
    <t>24549298-7</t>
  </si>
  <si>
    <t>Horacio Siebert  </t>
  </si>
  <si>
    <t>2014-04-07</t>
  </si>
  <si>
    <t>9650322-9</t>
  </si>
  <si>
    <t>Kathi Meyer  </t>
  </si>
  <si>
    <t>24808216-k</t>
  </si>
  <si>
    <t>Beth Ocasio  </t>
  </si>
  <si>
    <t>2014-08-19</t>
  </si>
  <si>
    <t>18692496-7</t>
  </si>
  <si>
    <t>Eleonor Zawacki  </t>
  </si>
  <si>
    <t>2014-08-20</t>
  </si>
  <si>
    <t>10318852-0</t>
  </si>
  <si>
    <t>Sharee Mattix  </t>
  </si>
  <si>
    <t>2014-11-04</t>
  </si>
  <si>
    <t>15659843-7</t>
  </si>
  <si>
    <t>Sonny Bugbee  </t>
  </si>
  <si>
    <t>2014-11-20</t>
  </si>
  <si>
    <t>12826450-7</t>
  </si>
  <si>
    <t>Joetta Whittemore  </t>
  </si>
  <si>
    <t>2012-11-19</t>
  </si>
  <si>
    <t>16726130-2</t>
  </si>
  <si>
    <t>Diamond Marrinan  </t>
  </si>
  <si>
    <t>2013-01-10</t>
  </si>
  <si>
    <t>17736249-2</t>
  </si>
  <si>
    <t>Coleen Schroth  </t>
  </si>
  <si>
    <t>2013-01-14</t>
  </si>
  <si>
    <t>16962725-8</t>
  </si>
  <si>
    <t>Aleisha Schwan  </t>
  </si>
  <si>
    <t>2013-03-26</t>
  </si>
  <si>
    <t>20875069-0</t>
  </si>
  <si>
    <t>Sanjuanita Pleiman  </t>
  </si>
  <si>
    <t>2013-05-29</t>
  </si>
  <si>
    <t>11095093-4</t>
  </si>
  <si>
    <t>Tandy Miltenberger  </t>
  </si>
  <si>
    <t>2013-06-28</t>
  </si>
  <si>
    <t>22825967-5</t>
  </si>
  <si>
    <t>Stefani Myles  </t>
  </si>
  <si>
    <t>2013-07-16</t>
  </si>
  <si>
    <t>19876863-4</t>
  </si>
  <si>
    <t>Rachell Binns  </t>
  </si>
  <si>
    <t>2013-08-13</t>
  </si>
  <si>
    <t>12073437-7</t>
  </si>
  <si>
    <t>Elana Oullette  </t>
  </si>
  <si>
    <t>2013-08-16</t>
  </si>
  <si>
    <t>20733305-0</t>
  </si>
  <si>
    <t>Petronila Gallego  </t>
  </si>
  <si>
    <t>2013-10-01</t>
  </si>
  <si>
    <t>16670159-7</t>
  </si>
  <si>
    <t>Tasha Conlan  </t>
  </si>
  <si>
    <t>2013-11-18</t>
  </si>
  <si>
    <t>13869049-0</t>
  </si>
  <si>
    <t>Branda Bales  </t>
  </si>
  <si>
    <t>2013-12-02</t>
  </si>
  <si>
    <t>11830116-1</t>
  </si>
  <si>
    <t>Kori Maciejewski  </t>
  </si>
  <si>
    <t>2013-12-09</t>
  </si>
  <si>
    <t>9029496-2</t>
  </si>
  <si>
    <t>Cassy Sartwell  </t>
  </si>
  <si>
    <t>2014-01-20</t>
  </si>
  <si>
    <t>13130982-1</t>
  </si>
  <si>
    <t>Casey Cardoza  </t>
  </si>
  <si>
    <t>20201503-4</t>
  </si>
  <si>
    <t>Freida Okelly  </t>
  </si>
  <si>
    <t>2014-02-18</t>
  </si>
  <si>
    <t>22741785-4</t>
  </si>
  <si>
    <t>Beau Doucet  </t>
  </si>
  <si>
    <t>2014-03-19</t>
  </si>
  <si>
    <t>23308207-4</t>
  </si>
  <si>
    <t>Heide Segal  </t>
  </si>
  <si>
    <t>2014-06-06</t>
  </si>
  <si>
    <t>13957831-7</t>
  </si>
  <si>
    <t>Sha Port  </t>
  </si>
  <si>
    <t>2014-06-10</t>
  </si>
  <si>
    <t>16435573-k</t>
  </si>
  <si>
    <t>Glenda Manus  </t>
  </si>
  <si>
    <t>2014-09-03</t>
  </si>
  <si>
    <t>9245726-5</t>
  </si>
  <si>
    <t>Carmina Theriault  </t>
  </si>
  <si>
    <t>2014-10-20</t>
  </si>
  <si>
    <t>8137336-1</t>
  </si>
  <si>
    <t>Avery Heintzelman  </t>
  </si>
  <si>
    <t>2014-11-26</t>
  </si>
  <si>
    <t>12367963-6</t>
  </si>
  <si>
    <t>Hunter Kurt  </t>
  </si>
  <si>
    <t>2014-12-10</t>
  </si>
  <si>
    <t>18760376-5</t>
  </si>
  <si>
    <t>Pamula Buentello  </t>
  </si>
  <si>
    <t>24828018-2</t>
  </si>
  <si>
    <t>Nicole Yokley  </t>
  </si>
  <si>
    <t>23703461-9</t>
  </si>
  <si>
    <t>Zulema Peppard  </t>
  </si>
  <si>
    <t>16077312-k</t>
  </si>
  <si>
    <t>Soraya Million  </t>
  </si>
  <si>
    <t>5178879-6</t>
  </si>
  <si>
    <t>Leeanne Hosley  </t>
  </si>
  <si>
    <t>15904454-8</t>
  </si>
  <si>
    <t>Shana Harder  </t>
  </si>
  <si>
    <t>18151398-5</t>
  </si>
  <si>
    <t>Jackeline Prall  </t>
  </si>
  <si>
    <t>20742260-6</t>
  </si>
  <si>
    <t>Gilda Gasper  </t>
  </si>
  <si>
    <t>5659022-6</t>
  </si>
  <si>
    <t>Louie Gunning  </t>
  </si>
  <si>
    <t>2012-11-15</t>
  </si>
  <si>
    <t>6910636-6</t>
  </si>
  <si>
    <t>Ernestina Pridmore  </t>
  </si>
  <si>
    <t>18189633-7</t>
  </si>
  <si>
    <t>Lupita Riehle  </t>
  </si>
  <si>
    <t>2012-12-06</t>
  </si>
  <si>
    <t>15294379-2</t>
  </si>
  <si>
    <t>Dorine Ohlson  </t>
  </si>
  <si>
    <t>14401274-7</t>
  </si>
  <si>
    <t>Selene Conkle  </t>
  </si>
  <si>
    <t>2012-12-17</t>
  </si>
  <si>
    <t>16822381-1</t>
  </si>
  <si>
    <t>Ursula Mckelvy  </t>
  </si>
  <si>
    <t>2013-01-17</t>
  </si>
  <si>
    <t>14765645-9</t>
  </si>
  <si>
    <t>Klara Linebaugh  </t>
  </si>
  <si>
    <t>2013-02-06</t>
  </si>
  <si>
    <t>15562076-5</t>
  </si>
  <si>
    <t>Cecille Castruita  </t>
  </si>
  <si>
    <t>2013-05-10</t>
  </si>
  <si>
    <t>24017041-8</t>
  </si>
  <si>
    <t>Deloris Pawlowicz  </t>
  </si>
  <si>
    <t>2013-05-21</t>
  </si>
  <si>
    <t>6112247-8</t>
  </si>
  <si>
    <t>Babara Kay  </t>
  </si>
  <si>
    <t>2013-07-08</t>
  </si>
  <si>
    <t>10984812-3</t>
  </si>
  <si>
    <t>Silvana Brautigam  </t>
  </si>
  <si>
    <t>2013-08-30</t>
  </si>
  <si>
    <t>5601567-1</t>
  </si>
  <si>
    <t>Charity Kingsberry  </t>
  </si>
  <si>
    <t>2013-09-24</t>
  </si>
  <si>
    <t>17905223-7</t>
  </si>
  <si>
    <t>Brittni Lundquist  </t>
  </si>
  <si>
    <t>2013-10-11</t>
  </si>
  <si>
    <t>17652830-3</t>
  </si>
  <si>
    <t>Janel Province  </t>
  </si>
  <si>
    <t>9336756-1</t>
  </si>
  <si>
    <t>Avril Evins  </t>
  </si>
  <si>
    <t>10266988-6</t>
  </si>
  <si>
    <t>Marlyn Maisonet  </t>
  </si>
  <si>
    <t>2014-07-01</t>
  </si>
  <si>
    <t>5050128-0</t>
  </si>
  <si>
    <t>Deandrea Stehlik  </t>
  </si>
  <si>
    <t>2014-07-31</t>
  </si>
  <si>
    <t>21010787-8</t>
  </si>
  <si>
    <t>Cory Ryberg  </t>
  </si>
  <si>
    <t>2014-08-05</t>
  </si>
  <si>
    <t>9305847-k</t>
  </si>
  <si>
    <t>Stella Pellerin  </t>
  </si>
  <si>
    <t>2014-09-02</t>
  </si>
  <si>
    <t>7979039-7</t>
  </si>
  <si>
    <t>Helga Blurton  </t>
  </si>
  <si>
    <t>2014-09-12</t>
  </si>
  <si>
    <t>18193203-1</t>
  </si>
  <si>
    <t>Guadalupe Scheuerman  </t>
  </si>
  <si>
    <t>2014-09-17</t>
  </si>
  <si>
    <t>22509775-5</t>
  </si>
  <si>
    <t>Kandra Belote  </t>
  </si>
  <si>
    <t>2014-09-29</t>
  </si>
  <si>
    <t>24625727-2</t>
  </si>
  <si>
    <t>Mariella Haskett  </t>
  </si>
  <si>
    <t>7544690-k</t>
  </si>
  <si>
    <t>Henrietta Spero  </t>
  </si>
  <si>
    <t>2014-11-06</t>
  </si>
  <si>
    <t>7137877-2</t>
  </si>
  <si>
    <t>Sigrid Pane  </t>
  </si>
  <si>
    <t>2014-12-31</t>
  </si>
  <si>
    <t>8931339-2</t>
  </si>
  <si>
    <t>Magdalen Sipes  </t>
  </si>
  <si>
    <t>2012-11-29</t>
  </si>
  <si>
    <t>21773591-2</t>
  </si>
  <si>
    <t>Sherell Bischoff  </t>
  </si>
  <si>
    <t>2012-12-13</t>
  </si>
  <si>
    <t>6004294-2</t>
  </si>
  <si>
    <t>Mel Bucci  </t>
  </si>
  <si>
    <t>2012-12-31</t>
  </si>
  <si>
    <t>16286563-3</t>
  </si>
  <si>
    <t>Khadijah Bourget  </t>
  </si>
  <si>
    <t>2013-01-16</t>
  </si>
  <si>
    <t>20130806-2</t>
  </si>
  <si>
    <t>Seth Saunder  </t>
  </si>
  <si>
    <t>2013-02-18</t>
  </si>
  <si>
    <t>9878863-8</t>
  </si>
  <si>
    <t>Toby Sedlock  </t>
  </si>
  <si>
    <t>2013-03-04</t>
  </si>
  <si>
    <t>20357437-1</t>
  </si>
  <si>
    <t>Bradley Matthias  </t>
  </si>
  <si>
    <t>2013-03-05</t>
  </si>
  <si>
    <t>11414858-k</t>
  </si>
  <si>
    <t>Jae Dierking  </t>
  </si>
  <si>
    <t>6829812-1</t>
  </si>
  <si>
    <t>Jeana Grief  </t>
  </si>
  <si>
    <t>2013-03-29</t>
  </si>
  <si>
    <t>17768755-3</t>
  </si>
  <si>
    <t>Addie Cripps  </t>
  </si>
  <si>
    <t>5309838-k</t>
  </si>
  <si>
    <t>Shonda Jetter  </t>
  </si>
  <si>
    <t>2013-06-11</t>
  </si>
  <si>
    <t>8684404-4</t>
  </si>
  <si>
    <t>Talisha Scianna  </t>
  </si>
  <si>
    <t>2013-06-12</t>
  </si>
  <si>
    <t>9894034-0</t>
  </si>
  <si>
    <t>Paz Lembo  </t>
  </si>
  <si>
    <t>2013-07-04</t>
  </si>
  <si>
    <t>10413423-8</t>
  </si>
  <si>
    <t>Loris Bou  </t>
  </si>
  <si>
    <t>21914448-2</t>
  </si>
  <si>
    <t>Mikaela Sheffler  </t>
  </si>
  <si>
    <t>2013-11-14</t>
  </si>
  <si>
    <t>22749698-3</t>
  </si>
  <si>
    <t>Cherise Lynam  </t>
  </si>
  <si>
    <t>2013-12-11</t>
  </si>
  <si>
    <t>8774270-9</t>
  </si>
  <si>
    <t>Beatris Press  </t>
  </si>
  <si>
    <t>2013-12-13</t>
  </si>
  <si>
    <t>14240966-6</t>
  </si>
  <si>
    <t>Richelle Melendy  </t>
  </si>
  <si>
    <t>2013-12-20</t>
  </si>
  <si>
    <t>21777436-5</t>
  </si>
  <si>
    <t>Lorine Seeman  </t>
  </si>
  <si>
    <t>2014-01-15</t>
  </si>
  <si>
    <t>19978726-8</t>
  </si>
  <si>
    <t>Charlene Gramling  </t>
  </si>
  <si>
    <t>2014-03-12</t>
  </si>
  <si>
    <t>14324516-0</t>
  </si>
  <si>
    <t>Latrice Stalter  </t>
  </si>
  <si>
    <t>12856373-3</t>
  </si>
  <si>
    <t>Lucius Kinkel  </t>
  </si>
  <si>
    <t>2014-05-01</t>
  </si>
  <si>
    <t>22848541-1</t>
  </si>
  <si>
    <t>Margo Ipock  </t>
  </si>
  <si>
    <t>2014-07-02</t>
  </si>
  <si>
    <t>13027247-9</t>
  </si>
  <si>
    <t>Ariane Halter  </t>
  </si>
  <si>
    <t>8052536-2</t>
  </si>
  <si>
    <t>Marylee Penepent  </t>
  </si>
  <si>
    <t>2014-12-09</t>
  </si>
  <si>
    <t>23161695-0</t>
  </si>
  <si>
    <t>Kamala Rusch  </t>
  </si>
  <si>
    <t>2013-01-15</t>
  </si>
  <si>
    <t>13153200-8</t>
  </si>
  <si>
    <t>Antonia Baber  </t>
  </si>
  <si>
    <t>2013-02-25</t>
  </si>
  <si>
    <t>11224694-0</t>
  </si>
  <si>
    <t>Alva Delfino  </t>
  </si>
  <si>
    <t>2013-07-01</t>
  </si>
  <si>
    <t>10675697-k</t>
  </si>
  <si>
    <t>Judie Kearney  </t>
  </si>
  <si>
    <t>2013-07-23</t>
  </si>
  <si>
    <t>18055839-k</t>
  </si>
  <si>
    <t>Kelly Messineo  </t>
  </si>
  <si>
    <t>2013-08-01</t>
  </si>
  <si>
    <t>13847057-1</t>
  </si>
  <si>
    <t>Clorinda Croke  </t>
  </si>
  <si>
    <t>2013-08-05</t>
  </si>
  <si>
    <t>10710122-5</t>
  </si>
  <si>
    <t>Walter Giese  </t>
  </si>
  <si>
    <t>2013-11-08</t>
  </si>
  <si>
    <t>23352496-4</t>
  </si>
  <si>
    <t>Lorriane Tedder  </t>
  </si>
  <si>
    <t>2013-12-16</t>
  </si>
  <si>
    <t>19192473-8</t>
  </si>
  <si>
    <t>Luigi Barkett  </t>
  </si>
  <si>
    <t>2014-01-14</t>
  </si>
  <si>
    <t>24182404-7</t>
  </si>
  <si>
    <t>Jerrell Shevlin  </t>
  </si>
  <si>
    <t>2014-01-24</t>
  </si>
  <si>
    <t>23998513-0</t>
  </si>
  <si>
    <t>Concha Stem  </t>
  </si>
  <si>
    <t>2014-04-03</t>
  </si>
  <si>
    <t>8350638-5</t>
  </si>
  <si>
    <t>Porter Andes  </t>
  </si>
  <si>
    <t>14438937-9</t>
  </si>
  <si>
    <t>Noreen Fritze  </t>
  </si>
  <si>
    <t>20792954-9</t>
  </si>
  <si>
    <t>Lewis Tilton  </t>
  </si>
  <si>
    <t>2014-05-16</t>
  </si>
  <si>
    <t>10319095-9</t>
  </si>
  <si>
    <t>Emerald Logue  </t>
  </si>
  <si>
    <t>2014-06-27</t>
  </si>
  <si>
    <t>21821947-0</t>
  </si>
  <si>
    <t>Quiana Fraga  </t>
  </si>
  <si>
    <t>2014-07-10</t>
  </si>
  <si>
    <t>13050946-0</t>
  </si>
  <si>
    <t>Dania Horney  </t>
  </si>
  <si>
    <t>2014-07-11</t>
  </si>
  <si>
    <t>22731441-9</t>
  </si>
  <si>
    <t>Dallas Rudder  </t>
  </si>
  <si>
    <t>2014-08-04</t>
  </si>
  <si>
    <t>11714471-2</t>
  </si>
  <si>
    <t>Dave Wemple  </t>
  </si>
  <si>
    <t>2014-09-22</t>
  </si>
  <si>
    <t>18015657-7</t>
  </si>
  <si>
    <t>Ricardo Kincer  </t>
  </si>
  <si>
    <t>18041920-9</t>
  </si>
  <si>
    <t>Loriann Stack  </t>
  </si>
  <si>
    <t>2014-10-13</t>
  </si>
  <si>
    <t>19375663-8</t>
  </si>
  <si>
    <t>Walker Tapscott  </t>
  </si>
  <si>
    <t>2014-10-23</t>
  </si>
  <si>
    <t>14164402-5</t>
  </si>
  <si>
    <t>Issac Hatt  </t>
  </si>
  <si>
    <t>5037661-3</t>
  </si>
  <si>
    <t>Marie Stradley  </t>
  </si>
  <si>
    <t>13462037-4</t>
  </si>
  <si>
    <t>Samatha Hering  </t>
  </si>
  <si>
    <t>2014-12-24</t>
  </si>
  <si>
    <t>9566224-2</t>
  </si>
  <si>
    <t>Denny Morphew  </t>
  </si>
  <si>
    <t>22609004-5</t>
  </si>
  <si>
    <t>Lekisha Bookman  </t>
  </si>
  <si>
    <t>14575361-9</t>
  </si>
  <si>
    <t>Vernita Berard  </t>
  </si>
  <si>
    <t>2013-01-24</t>
  </si>
  <si>
    <t>17453633-3</t>
  </si>
  <si>
    <t>Hee Orem  </t>
  </si>
  <si>
    <t>2013-04-29</t>
  </si>
  <si>
    <t>12545368-6</t>
  </si>
  <si>
    <t>Gudrun Weintraub  </t>
  </si>
  <si>
    <t>2013-05-02</t>
  </si>
  <si>
    <t>21290986-6</t>
  </si>
  <si>
    <t>Janell Schepis  </t>
  </si>
  <si>
    <t>2013-05-15</t>
  </si>
  <si>
    <t>10601543-0</t>
  </si>
  <si>
    <t>Lore Oshiro  </t>
  </si>
  <si>
    <t>2013-06-04</t>
  </si>
  <si>
    <t>5778656-6</t>
  </si>
  <si>
    <t>Mohammed Tucker  </t>
  </si>
  <si>
    <t>2013-07-02</t>
  </si>
  <si>
    <t>12155085-7</t>
  </si>
  <si>
    <t>Pamela Dampier  </t>
  </si>
  <si>
    <t>5721461-9</t>
  </si>
  <si>
    <t>Kiara Posey  </t>
  </si>
  <si>
    <t>2013-10-22</t>
  </si>
  <si>
    <t>9786832-8</t>
  </si>
  <si>
    <t>Mechelle Spraggs  </t>
  </si>
  <si>
    <t>2013-10-30</t>
  </si>
  <si>
    <t>12243937-2</t>
  </si>
  <si>
    <t>Jasmin Calley  </t>
  </si>
  <si>
    <t>2013-11-11</t>
  </si>
  <si>
    <t>9594084-6</t>
  </si>
  <si>
    <t>Mariam Lasker  </t>
  </si>
  <si>
    <t>9728766-k</t>
  </si>
  <si>
    <t>Michaela Stoney  </t>
  </si>
  <si>
    <t>2014-03-04</t>
  </si>
  <si>
    <t>13792791-8</t>
  </si>
  <si>
    <t>Keesha Tseng  </t>
  </si>
  <si>
    <t>15775441-6</t>
  </si>
  <si>
    <t>Azalee Burton  </t>
  </si>
  <si>
    <t>2014-04-04</t>
  </si>
  <si>
    <t>21703341-1</t>
  </si>
  <si>
    <t>Annelle Aschenbrenner  </t>
  </si>
  <si>
    <t>2014-06-13</t>
  </si>
  <si>
    <t>5322788-0</t>
  </si>
  <si>
    <t>Marcellus Moran  </t>
  </si>
  <si>
    <t>2014-07-16</t>
  </si>
  <si>
    <t>23993659-8</t>
  </si>
  <si>
    <t>Maryann Rodgers  </t>
  </si>
  <si>
    <t>2014-08-13</t>
  </si>
  <si>
    <t>13868527-6</t>
  </si>
  <si>
    <t>Federico Lamoreaux  </t>
  </si>
  <si>
    <t>22719045-0</t>
  </si>
  <si>
    <t>Refugia Berkeley  </t>
  </si>
  <si>
    <t>2014-10-10</t>
  </si>
  <si>
    <t>23306774-1</t>
  </si>
  <si>
    <t>Kaci Freudenburg  </t>
  </si>
  <si>
    <t>2014-10-14</t>
  </si>
  <si>
    <t>6069220-3</t>
  </si>
  <si>
    <t>Tomiko Palmeri  </t>
  </si>
  <si>
    <t>2014-10-31</t>
  </si>
  <si>
    <t>24503599-3</t>
  </si>
  <si>
    <t>Teodora Roselli  </t>
  </si>
  <si>
    <t>2014-11-14</t>
  </si>
  <si>
    <t>12369786-3</t>
  </si>
  <si>
    <t>Jaunita Evanoff  </t>
  </si>
  <si>
    <t>2014-12-05</t>
  </si>
  <si>
    <t>16782402-1</t>
  </si>
  <si>
    <t>Remedios Linebaugh  </t>
  </si>
  <si>
    <t>2012-12-03</t>
  </si>
  <si>
    <t>21519441-8</t>
  </si>
  <si>
    <t>Camelia Cuomo  </t>
  </si>
  <si>
    <t>2013-02-11</t>
  </si>
  <si>
    <t>22430513-3</t>
  </si>
  <si>
    <t>Ebonie Givan  </t>
  </si>
  <si>
    <t>2013-04-22</t>
  </si>
  <si>
    <t>15669177-1</t>
  </si>
  <si>
    <t>Leann Cyr  </t>
  </si>
  <si>
    <t>23497674-5</t>
  </si>
  <si>
    <t>Holley Rembert  </t>
  </si>
  <si>
    <t>2013-06-14</t>
  </si>
  <si>
    <t>14978274-5</t>
  </si>
  <si>
    <t>Brandy Denardo  </t>
  </si>
  <si>
    <t>2013-06-20</t>
  </si>
  <si>
    <t>18651272-3</t>
  </si>
  <si>
    <t>Isabella Flemons  </t>
  </si>
  <si>
    <t>14753530-9</t>
  </si>
  <si>
    <t>Edison Lama  </t>
  </si>
  <si>
    <t>13012957-9</t>
  </si>
  <si>
    <t>Jamila Mathes  </t>
  </si>
  <si>
    <t>2013-10-15</t>
  </si>
  <si>
    <t>23700892-8</t>
  </si>
  <si>
    <t>Merrill Minter  </t>
  </si>
  <si>
    <t>8171150-k</t>
  </si>
  <si>
    <t>Donna Wasielewski  </t>
  </si>
  <si>
    <t>2013-11-12</t>
  </si>
  <si>
    <t>15387539-1</t>
  </si>
  <si>
    <t>Trudi Steinhauser  </t>
  </si>
  <si>
    <t>2013-11-22</t>
  </si>
  <si>
    <t>12433503-5</t>
  </si>
  <si>
    <t>Anita Daniel  </t>
  </si>
  <si>
    <t>19724382-1</t>
  </si>
  <si>
    <t>Alden Freitag  </t>
  </si>
  <si>
    <t>2014-04-15</t>
  </si>
  <si>
    <t>20937402-1</t>
  </si>
  <si>
    <t>Roseline Situ  </t>
  </si>
  <si>
    <t>2014-07-17</t>
  </si>
  <si>
    <t>9466272-9</t>
  </si>
  <si>
    <t>Shavonne Stowe  </t>
  </si>
  <si>
    <t>2014-08-26</t>
  </si>
  <si>
    <t>21185387-5</t>
  </si>
  <si>
    <t>Keira Conyers  </t>
  </si>
  <si>
    <t>2014-08-29</t>
  </si>
  <si>
    <t>20281986-9</t>
  </si>
  <si>
    <t>Ying Almanza  </t>
  </si>
  <si>
    <t>2014-09-08</t>
  </si>
  <si>
    <t>17177532-9</t>
  </si>
  <si>
    <t>Tynisha Mick  </t>
  </si>
  <si>
    <t>2014-09-23</t>
  </si>
  <si>
    <t>7424817-9</t>
  </si>
  <si>
    <t>Norah Wilken  </t>
  </si>
  <si>
    <t>2014-10-07</t>
  </si>
  <si>
    <t>13505646-4</t>
  </si>
  <si>
    <t>Mayola Gerke  </t>
  </si>
  <si>
    <t>7668072-8</t>
  </si>
  <si>
    <t>Lane Mackiewicz  </t>
  </si>
  <si>
    <t>2014-10-30</t>
  </si>
  <si>
    <t>16933922-8</t>
  </si>
  <si>
    <t>Nancee Lukens  </t>
  </si>
  <si>
    <t>2014-12-12</t>
  </si>
  <si>
    <t>13878958-6</t>
  </si>
  <si>
    <t>Scott Westrich  </t>
  </si>
  <si>
    <t>2014-12-17</t>
  </si>
  <si>
    <t>10350726-k</t>
  </si>
  <si>
    <t>Karen Mishler  </t>
  </si>
  <si>
    <t>2014-12-29</t>
  </si>
  <si>
    <t>19847899-7</t>
  </si>
  <si>
    <t>Francoise Delfino  </t>
  </si>
  <si>
    <t>2012-11-09</t>
  </si>
  <si>
    <t>18829831-1</t>
  </si>
  <si>
    <t>Charleen Amrhein  </t>
  </si>
  <si>
    <t>2012-12-19</t>
  </si>
  <si>
    <t>18350498-3</t>
  </si>
  <si>
    <t>Trinidad Provence  </t>
  </si>
  <si>
    <t>2012-12-27</t>
  </si>
  <si>
    <t>17421195-7</t>
  </si>
  <si>
    <t>Rafael Bown  </t>
  </si>
  <si>
    <t>2013-01-01</t>
  </si>
  <si>
    <t>16914886-4</t>
  </si>
  <si>
    <t>Marion Miyamoto  </t>
  </si>
  <si>
    <t>2013-01-18</t>
  </si>
  <si>
    <t>5280216-4</t>
  </si>
  <si>
    <t>Tonya Gaston  </t>
  </si>
  <si>
    <t>7528328-8</t>
  </si>
  <si>
    <t>Fredrick Arena  </t>
  </si>
  <si>
    <t>2013-02-15</t>
  </si>
  <si>
    <t>20614044-5</t>
  </si>
  <si>
    <t>Pansy Loney  </t>
  </si>
  <si>
    <t>2013-03-27</t>
  </si>
  <si>
    <t>20576634-0</t>
  </si>
  <si>
    <t>Wenona Viars  </t>
  </si>
  <si>
    <t>2013-06-26</t>
  </si>
  <si>
    <t>18318776-7</t>
  </si>
  <si>
    <t>Klara Obrian  </t>
  </si>
  <si>
    <t>2013-08-06</t>
  </si>
  <si>
    <t>17954441-5</t>
  </si>
  <si>
    <t>Bette Hogge  </t>
  </si>
  <si>
    <t>2013-08-14</t>
  </si>
  <si>
    <t>24587951-2</t>
  </si>
  <si>
    <t>Salley Timoteo  </t>
  </si>
  <si>
    <t>2013-09-17</t>
  </si>
  <si>
    <t>14791547-0</t>
  </si>
  <si>
    <t>Junko Brandstetter  </t>
  </si>
  <si>
    <t>2013-09-18</t>
  </si>
  <si>
    <t>6151410-4</t>
  </si>
  <si>
    <t>Tammie Herwig  </t>
  </si>
  <si>
    <t>22201614-2</t>
  </si>
  <si>
    <t>Claire Merriweather  </t>
  </si>
  <si>
    <t>2013-11-28</t>
  </si>
  <si>
    <t>9026258-0</t>
  </si>
  <si>
    <t>Pei Buse  </t>
  </si>
  <si>
    <t>2014-01-08</t>
  </si>
  <si>
    <t>20258055-6</t>
  </si>
  <si>
    <t>Orpha Test  </t>
  </si>
  <si>
    <t>2014-01-29</t>
  </si>
  <si>
    <t>13245597-k</t>
  </si>
  <si>
    <t>Kizzy Gholston  </t>
  </si>
  <si>
    <t>20087804-3</t>
  </si>
  <si>
    <t>Anika Tarkington  </t>
  </si>
  <si>
    <t>2014-05-22</t>
  </si>
  <si>
    <t>22747999-k</t>
  </si>
  <si>
    <t>Chere Jamieson  </t>
  </si>
  <si>
    <t>2014-05-23</t>
  </si>
  <si>
    <t>14806144-0</t>
  </si>
  <si>
    <t>Marian Dietz  </t>
  </si>
  <si>
    <t>2014-06-11</t>
  </si>
  <si>
    <t>13309274-9</t>
  </si>
  <si>
    <t>Mai Perdue  </t>
  </si>
  <si>
    <t>18474928-9</t>
  </si>
  <si>
    <t>Marlena Cabell  </t>
  </si>
  <si>
    <t>2014-09-16</t>
  </si>
  <si>
    <t>11084506-5</t>
  </si>
  <si>
    <t>Fonda Deyo  </t>
  </si>
  <si>
    <t>6980102-1</t>
  </si>
  <si>
    <t>Chantal Seneca  </t>
  </si>
  <si>
    <t>2014-12-02</t>
  </si>
  <si>
    <t>6879853-1</t>
  </si>
  <si>
    <t>idPaciente</t>
  </si>
  <si>
    <t>díaNum</t>
  </si>
  <si>
    <t>Bloque</t>
  </si>
  <si>
    <t>Nombre</t>
  </si>
  <si>
    <t>Tipo Paciente</t>
  </si>
  <si>
    <t>Duración cirugía</t>
  </si>
  <si>
    <t>Tipo anestesia</t>
  </si>
  <si>
    <t>Reintervenciones</t>
  </si>
  <si>
    <t>VASCULAR</t>
  </si>
  <si>
    <t>DIGESTIVO BAJO</t>
  </si>
  <si>
    <t>Lunes</t>
  </si>
  <si>
    <t>Martes</t>
  </si>
  <si>
    <t>Miércoles</t>
  </si>
  <si>
    <t>Jueves</t>
  </si>
  <si>
    <t>Viernes</t>
  </si>
  <si>
    <t>DIGESTIVO ALTO</t>
  </si>
  <si>
    <t>Day/OR</t>
  </si>
  <si>
    <t>ANGIOGRAFIA</t>
  </si>
  <si>
    <t>HEPATOBILIAR</t>
  </si>
  <si>
    <t>CIRUGIA PLASTICA</t>
  </si>
  <si>
    <t>CABEZA Y CUELLO</t>
  </si>
  <si>
    <t>TRAUMA</t>
  </si>
  <si>
    <t>UROLOGIA</t>
  </si>
  <si>
    <t>Día</t>
  </si>
  <si>
    <t>Pabellón</t>
  </si>
  <si>
    <t>Tipo Cirugía</t>
  </si>
  <si>
    <t>Tiempo</t>
  </si>
  <si>
    <t>Duracion</t>
  </si>
  <si>
    <t>Score</t>
  </si>
  <si>
    <t>Alpha</t>
  </si>
  <si>
    <t>beta</t>
  </si>
  <si>
    <t>gamma</t>
  </si>
  <si>
    <t>delta</t>
  </si>
  <si>
    <t>Pacientes agendados</t>
  </si>
  <si>
    <t>Total</t>
  </si>
  <si>
    <t>Espera promedio</t>
  </si>
  <si>
    <t>ReInt promedio</t>
  </si>
  <si>
    <t>Ges</t>
  </si>
  <si>
    <t>FO</t>
  </si>
  <si>
    <t>x</t>
  </si>
  <si>
    <t>total</t>
  </si>
  <si>
    <t>Puntajes por cirugía</t>
  </si>
  <si>
    <t>Tipo cirugías asignadas</t>
  </si>
  <si>
    <t>T</t>
  </si>
  <si>
    <t>G</t>
  </si>
  <si>
    <t>R</t>
  </si>
  <si>
    <t>Puntaje</t>
  </si>
  <si>
    <t>Check Posible</t>
  </si>
  <si>
    <t>Lashell Lady</t>
  </si>
  <si>
    <t>2012-01-27</t>
  </si>
  <si>
    <t>17343938-6</t>
  </si>
  <si>
    <t>Tommy Tarrant</t>
  </si>
  <si>
    <t>2012-03-01</t>
  </si>
  <si>
    <t>17343938-7</t>
  </si>
  <si>
    <t>Maricruz Moffatt</t>
  </si>
  <si>
    <t>2012-03-02</t>
  </si>
  <si>
    <t>17343938-8</t>
  </si>
  <si>
    <t>Clay Chilcott</t>
  </si>
  <si>
    <t>2012-05-17</t>
  </si>
  <si>
    <t>17343938-9</t>
  </si>
  <si>
    <t>Tamie Tippins</t>
  </si>
  <si>
    <t>18649078-9</t>
  </si>
  <si>
    <t>Idell Imes</t>
  </si>
  <si>
    <t>2013-02-14</t>
  </si>
  <si>
    <t>15868162-5</t>
  </si>
  <si>
    <t>Laurene Lucier</t>
  </si>
  <si>
    <t>18306343-k</t>
  </si>
  <si>
    <t>Jacquie Jasper</t>
  </si>
  <si>
    <t>2013-03-15</t>
  </si>
  <si>
    <t>13582671-5</t>
  </si>
  <si>
    <t>Jackqueline Jury</t>
  </si>
  <si>
    <t>2013-03-19</t>
  </si>
  <si>
    <t>15974233-4</t>
  </si>
  <si>
    <t>Joane Justis</t>
  </si>
  <si>
    <t>2013-04-17</t>
  </si>
  <si>
    <t>17507645-k</t>
  </si>
  <si>
    <t>Wendi Whicker</t>
  </si>
  <si>
    <t>2013-04-19</t>
  </si>
  <si>
    <t>19971744-8</t>
  </si>
  <si>
    <t>Dwain Dowless</t>
  </si>
  <si>
    <t>24875079-0</t>
  </si>
  <si>
    <t>Teena Tousignant</t>
  </si>
  <si>
    <t>22818833-6</t>
  </si>
  <si>
    <t>Garrett Grumbles</t>
  </si>
  <si>
    <t>2013-09-11</t>
  </si>
  <si>
    <t>9883554-7</t>
  </si>
  <si>
    <t>Myrta Maine</t>
  </si>
  <si>
    <t>2013-10-09</t>
  </si>
  <si>
    <t>24754319-8</t>
  </si>
  <si>
    <t>Lanette Laforce</t>
  </si>
  <si>
    <t>11720992-k</t>
  </si>
  <si>
    <t>Reynaldo Roark</t>
  </si>
  <si>
    <t>2013-12-04</t>
  </si>
  <si>
    <t>21262110-2</t>
  </si>
  <si>
    <t>September Shellhammer</t>
  </si>
  <si>
    <t>2013-12-25</t>
  </si>
  <si>
    <t>20606595-8</t>
  </si>
  <si>
    <t>Rubie Rocchio</t>
  </si>
  <si>
    <t>24993977-3</t>
  </si>
  <si>
    <t>Susann Sifford</t>
  </si>
  <si>
    <t>2014-03-21</t>
  </si>
  <si>
    <t>17821819-0</t>
  </si>
  <si>
    <t>Kent Kleine</t>
  </si>
  <si>
    <t>2014-06-09</t>
  </si>
  <si>
    <t>20681569-8</t>
  </si>
  <si>
    <t>Magdalen Mcgowen</t>
  </si>
  <si>
    <t>2014-06-30</t>
  </si>
  <si>
    <t>15848314-9</t>
  </si>
  <si>
    <t>Alex Almanzar</t>
  </si>
  <si>
    <t>16402215-3</t>
  </si>
  <si>
    <t>Zena Zielke</t>
  </si>
  <si>
    <t>16360457-4</t>
  </si>
  <si>
    <t>Carlotta Caldera</t>
  </si>
  <si>
    <t>12537413-1</t>
  </si>
  <si>
    <t>Amanda Aubry</t>
  </si>
  <si>
    <t>15997785-4</t>
  </si>
  <si>
    <t>Reatha Reiter</t>
  </si>
  <si>
    <t>6605221-4</t>
  </si>
  <si>
    <t>Mindy Motta</t>
  </si>
  <si>
    <t>14759388-0</t>
  </si>
  <si>
    <t>Carola Candanoza</t>
  </si>
  <si>
    <t>15607184-6</t>
  </si>
  <si>
    <t>Rebecca</t>
  </si>
  <si>
    <t>16459664-8</t>
  </si>
  <si>
    <t>Elthon Jhon</t>
  </si>
  <si>
    <t>12654545-2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</si>
</sst>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.1"/>
      <color theme="1"/>
      <name val="Arial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1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2" fontId="0" fillId="2" borderId="0" xfId="0" applyNumberFormat="1" applyFill="1"/>
    <xf numFmtId="0" fontId="0" fillId="0" borderId="0" xfId="0" applyAlignment="1">
      <alignment horizontal="left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2" fontId="3" fillId="0" borderId="1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 wrapText="1"/>
    </xf>
    <xf numFmtId="2" fontId="0" fillId="0" borderId="0" xfId="0" applyNumberFormat="1"/>
    <xf numFmtId="165" fontId="2" fillId="2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1" xfId="0" applyFont="1" applyBorder="1" applyAlignment="1">
      <alignment horizontal="right"/>
    </xf>
    <xf numFmtId="0" fontId="0" fillId="2" borderId="0" xfId="0" applyNumberFormat="1" applyFill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/>
    <xf numFmtId="0" fontId="0" fillId="0" borderId="0" xfId="0" applyFont="1"/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7" formatCode="#\ ?/?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1:O401" totalsRowShown="0" headerRowDxfId="39" dataDxfId="38">
  <autoFilter ref="A1:O401"/>
  <tableColumns count="15">
    <tableColumn id="1" name="Patient"/>
    <tableColumn id="2" name="Nombre completo del enfermo"/>
    <tableColumn id="3" name="Fecha de orden de resolución quirúrgica" dataDxfId="7"/>
    <tableColumn id="4" name="Edad" dataDxfId="6"/>
    <tableColumn id="5" name="Rut" dataDxfId="5"/>
    <tableColumn id="6" name="PatientType" dataDxfId="4"/>
    <tableColumn id="7" name="GES" dataDxfId="3"/>
    <tableColumn id="8" name="Surgery Duration" dataDxfId="2"/>
    <tableColumn id="9" name="AnesthesiaType" dataDxfId="1"/>
    <tableColumn id="10" name="Reinterventions" dataDxfId="0"/>
    <tableColumn id="11" name="Duracion" dataDxfId="37" totalsRowDxfId="36">
      <calculatedColumnFormula>+DAYS360(C2,TODAY())</calculatedColumnFormula>
    </tableColumn>
    <tableColumn id="12" name="G" dataDxfId="35" totalsRowDxfId="34">
      <calculatedColumnFormula>+G2*resumen!$J$3</calculatedColumnFormula>
    </tableColumn>
    <tableColumn id="13" name="T" dataDxfId="33" totalsRowDxfId="32">
      <calculatedColumnFormula>+K2*resumen!$K$3</calculatedColumnFormula>
    </tableColumn>
    <tableColumn id="14" name="R" dataDxfId="31" totalsRowDxfId="30">
      <calculatedColumnFormula>+J2*resumen!$L$3</calculatedColumnFormula>
    </tableColumn>
    <tableColumn id="15" name="Score" dataDxfId="29" totalsRowDxfId="28">
      <calculatedColumnFormula>+SUM(L2:N2)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K72" totalsRowCount="1" headerRowDxfId="27" dataDxfId="26">
  <autoFilter ref="A1:K71"/>
  <sortState ref="A2:K71">
    <sortCondition ref="B1:B71"/>
  </sortState>
  <tableColumns count="11">
    <tableColumn id="1" name="idPaciente" totalsRowLabel="Total"/>
    <tableColumn id="2" name="díaNum"/>
    <tableColumn id="3" name="Bloque"/>
    <tableColumn id="4" name="Nombre" dataDxfId="17" totalsRowDxfId="15">
      <calculatedColumnFormula>+VLOOKUP(Tabla2[[#This Row],[idPaciente]],input!$A$1:$R$370,2,TRUE)</calculatedColumnFormula>
    </tableColumn>
    <tableColumn id="5" name="Tipo Paciente" dataDxfId="25" totalsRowDxfId="14">
      <calculatedColumnFormula>+VLOOKUP(A2,input!$A$1:$R$370,6,TRUE)</calculatedColumnFormula>
    </tableColumn>
    <tableColumn id="6" name="Duración cirugía" dataDxfId="24" totalsRowDxfId="13">
      <calculatedColumnFormula>+VLOOKUP(A2,input!$A$1:$R$370,8,TRUE)</calculatedColumnFormula>
    </tableColumn>
    <tableColumn id="7" name="GES" dataDxfId="23" totalsRowDxfId="12">
      <calculatedColumnFormula>+VLOOKUP(A2,input!$A$1:$R$370,7,TRUE)</calculatedColumnFormula>
    </tableColumn>
    <tableColumn id="8" name="Tipo anestesia" dataDxfId="22" totalsRowDxfId="11">
      <calculatedColumnFormula>+VLOOKUP(A2,input!$A$1:$R$370,9,TRUE)</calculatedColumnFormula>
    </tableColumn>
    <tableColumn id="9" name="Reintervenciones" dataDxfId="21" totalsRowDxfId="10">
      <calculatedColumnFormula>+VLOOKUP(A2,input!$A$1:$R$370,10,TRUE)</calculatedColumnFormula>
    </tableColumn>
    <tableColumn id="10" name="Tiempo" dataDxfId="20" totalsRowDxfId="9">
      <calculatedColumnFormula>+VLOOKUP(A2,input!$A$1:$R$370,11,TRUE)</calculatedColumnFormula>
    </tableColumn>
    <tableColumn id="11" name="Score" totalsRowFunction="sum" dataDxfId="19" totalsRowDxfId="8">
      <calculatedColumnFormula>+VLOOKUP(A2,input!$A$1:$R$370,15,TRUE)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E46" totalsRowCount="1">
  <autoFilter ref="A1:E45"/>
  <sortState ref="A2:E45">
    <sortCondition ref="A1:A45"/>
  </sortState>
  <tableColumns count="5">
    <tableColumn id="1" name="Día" totalsRowLabel="Total"/>
    <tableColumn id="2" name="Pabellón"/>
    <tableColumn id="3" name="Bloque"/>
    <tableColumn id="4" name="Tipo Cirugía"/>
    <tableColumn id="5" name="Puntaje" totalsRowFunction="sum" dataDxfId="18" totalsRowDxfId="16">
      <calculatedColumnFormula>+SUMIF(resumen!$A$2:$I$2,Tabla4[[#This Row],[Tipo Cirugía]],resumen!$A$3:$I$3)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1"/>
  <sheetViews>
    <sheetView tabSelected="1" topLeftCell="D1" workbookViewId="0">
      <selection activeCell="M2" sqref="M2"/>
    </sheetView>
  </sheetViews>
  <sheetFormatPr baseColWidth="10" defaultRowHeight="15" x14ac:dyDescent="0.25"/>
  <cols>
    <col min="1" max="1" width="9.5703125" customWidth="1"/>
    <col min="2" max="2" width="30.7109375" customWidth="1"/>
    <col min="3" max="3" width="38.42578125" customWidth="1"/>
    <col min="4" max="4" width="7.42578125" customWidth="1"/>
    <col min="5" max="5" width="10.7109375" bestFit="1" customWidth="1"/>
    <col min="6" max="6" width="13.85546875" customWidth="1"/>
    <col min="7" max="7" width="6.42578125" customWidth="1"/>
    <col min="8" max="8" width="18" customWidth="1"/>
    <col min="9" max="9" width="17.28515625" customWidth="1"/>
    <col min="10" max="10" width="17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967</v>
      </c>
      <c r="L1" s="1" t="s">
        <v>984</v>
      </c>
      <c r="M1" s="1" t="s">
        <v>983</v>
      </c>
      <c r="N1" s="1" t="s">
        <v>985</v>
      </c>
      <c r="O1" s="1" t="s">
        <v>968</v>
      </c>
    </row>
    <row r="2" spans="1:15" x14ac:dyDescent="0.25">
      <c r="A2">
        <v>1</v>
      </c>
      <c r="B2" t="s">
        <v>10</v>
      </c>
      <c r="C2" s="27" t="s">
        <v>11</v>
      </c>
      <c r="D2">
        <v>23</v>
      </c>
      <c r="E2" t="s">
        <v>12</v>
      </c>
      <c r="F2" s="28">
        <v>3</v>
      </c>
      <c r="G2" s="28">
        <v>1</v>
      </c>
      <c r="H2" s="28">
        <v>1</v>
      </c>
      <c r="I2" s="28">
        <v>1</v>
      </c>
      <c r="J2" s="28">
        <v>2</v>
      </c>
      <c r="K2" s="2">
        <f t="shared" ref="K2:K65" ca="1" si="0">+DAYS360(C2,TODAY())</f>
        <v>1685</v>
      </c>
      <c r="L2" s="6">
        <f>+G2*resumen!$J$3</f>
        <v>1000</v>
      </c>
      <c r="M2" s="6">
        <f ca="1">+K2*resumen!$K$3</f>
        <v>16.850000000000001</v>
      </c>
      <c r="N2" s="6">
        <f>+J2*resumen!$L$3</f>
        <v>10</v>
      </c>
      <c r="O2" s="6">
        <f ca="1">+SUM(L2:N2)</f>
        <v>1026.8499999999999</v>
      </c>
    </row>
    <row r="3" spans="1:15" x14ac:dyDescent="0.25">
      <c r="A3">
        <v>2</v>
      </c>
      <c r="B3" t="s">
        <v>13</v>
      </c>
      <c r="C3" s="27" t="s">
        <v>14</v>
      </c>
      <c r="D3" s="28">
        <v>6</v>
      </c>
      <c r="E3" t="s">
        <v>15</v>
      </c>
      <c r="F3" s="28">
        <v>1</v>
      </c>
      <c r="G3" s="28">
        <v>1</v>
      </c>
      <c r="H3" s="28">
        <v>2</v>
      </c>
      <c r="I3" s="28">
        <v>1</v>
      </c>
      <c r="J3" s="28">
        <v>3</v>
      </c>
      <c r="K3" s="2">
        <f t="shared" ca="1" si="0"/>
        <v>2740</v>
      </c>
      <c r="L3" s="6">
        <f>+G3*resumen!$J$3</f>
        <v>1000</v>
      </c>
      <c r="M3" s="6">
        <f ca="1">+K3*resumen!$K$3</f>
        <v>27.400000000000002</v>
      </c>
      <c r="N3" s="6">
        <f>+J3*resumen!$L$3</f>
        <v>15</v>
      </c>
      <c r="O3" s="6">
        <f t="shared" ref="O3:O66" ca="1" si="1">+SUM(L3:N3)</f>
        <v>1042.4000000000001</v>
      </c>
    </row>
    <row r="4" spans="1:15" x14ac:dyDescent="0.25">
      <c r="A4">
        <v>3</v>
      </c>
      <c r="B4" t="s">
        <v>16</v>
      </c>
      <c r="C4" s="27" t="s">
        <v>17</v>
      </c>
      <c r="D4" s="28">
        <v>21</v>
      </c>
      <c r="E4" t="s">
        <v>18</v>
      </c>
      <c r="F4" s="28">
        <v>2</v>
      </c>
      <c r="G4" s="28">
        <v>0</v>
      </c>
      <c r="H4" s="28">
        <v>2</v>
      </c>
      <c r="I4" s="28">
        <v>1</v>
      </c>
      <c r="J4" s="28">
        <v>0</v>
      </c>
      <c r="K4" s="2">
        <f t="shared" ca="1" si="0"/>
        <v>2584</v>
      </c>
      <c r="L4" s="6">
        <f>+G4*resumen!$J$3</f>
        <v>0</v>
      </c>
      <c r="M4" s="6">
        <f ca="1">+K4*resumen!$K$3</f>
        <v>25.84</v>
      </c>
      <c r="N4" s="6">
        <f>+J4*resumen!$L$3</f>
        <v>0</v>
      </c>
      <c r="O4" s="6">
        <f t="shared" ca="1" si="1"/>
        <v>25.84</v>
      </c>
    </row>
    <row r="5" spans="1:15" x14ac:dyDescent="0.25">
      <c r="A5">
        <v>4</v>
      </c>
      <c r="B5" t="s">
        <v>19</v>
      </c>
      <c r="C5" s="27" t="s">
        <v>20</v>
      </c>
      <c r="D5" s="28">
        <v>11</v>
      </c>
      <c r="E5" t="s">
        <v>21</v>
      </c>
      <c r="F5" s="28">
        <v>2</v>
      </c>
      <c r="G5" s="28">
        <v>0</v>
      </c>
      <c r="H5" s="28">
        <v>3</v>
      </c>
      <c r="I5" s="28">
        <v>0</v>
      </c>
      <c r="J5" s="28">
        <v>3</v>
      </c>
      <c r="K5" s="2">
        <f t="shared" ca="1" si="0"/>
        <v>2447</v>
      </c>
      <c r="L5" s="6">
        <f>+G5*resumen!$J$3</f>
        <v>0</v>
      </c>
      <c r="M5" s="6">
        <f ca="1">+K5*resumen!$K$3</f>
        <v>24.47</v>
      </c>
      <c r="N5" s="6">
        <f>+J5*resumen!$L$3</f>
        <v>15</v>
      </c>
      <c r="O5" s="6">
        <f t="shared" ca="1" si="1"/>
        <v>39.47</v>
      </c>
    </row>
    <row r="6" spans="1:15" x14ac:dyDescent="0.25">
      <c r="A6">
        <v>5</v>
      </c>
      <c r="B6" t="s">
        <v>22</v>
      </c>
      <c r="C6" s="27" t="s">
        <v>23</v>
      </c>
      <c r="D6" s="28">
        <v>7</v>
      </c>
      <c r="E6" t="s">
        <v>24</v>
      </c>
      <c r="F6" s="28">
        <v>1</v>
      </c>
      <c r="G6" s="28">
        <v>0</v>
      </c>
      <c r="H6" s="28">
        <v>2</v>
      </c>
      <c r="I6" s="28">
        <v>0</v>
      </c>
      <c r="J6" s="28">
        <v>0</v>
      </c>
      <c r="K6" s="2">
        <f t="shared" ca="1" si="0"/>
        <v>2392</v>
      </c>
      <c r="L6" s="6">
        <f>+G6*resumen!$J$3</f>
        <v>0</v>
      </c>
      <c r="M6" s="6">
        <f ca="1">+K6*resumen!$K$3</f>
        <v>23.92</v>
      </c>
      <c r="N6" s="6">
        <f>+J6*resumen!$L$3</f>
        <v>0</v>
      </c>
      <c r="O6" s="6">
        <f t="shared" ca="1" si="1"/>
        <v>23.92</v>
      </c>
    </row>
    <row r="7" spans="1:15" x14ac:dyDescent="0.25">
      <c r="A7">
        <v>6</v>
      </c>
      <c r="B7" t="s">
        <v>25</v>
      </c>
      <c r="C7" s="27" t="s">
        <v>26</v>
      </c>
      <c r="D7" s="28">
        <v>16</v>
      </c>
      <c r="E7" t="s">
        <v>27</v>
      </c>
      <c r="F7" s="28">
        <v>2</v>
      </c>
      <c r="G7" s="28">
        <v>1</v>
      </c>
      <c r="H7" s="28">
        <v>2</v>
      </c>
      <c r="I7" s="28">
        <v>1</v>
      </c>
      <c r="J7" s="28">
        <v>0</v>
      </c>
      <c r="K7" s="2">
        <f t="shared" ca="1" si="0"/>
        <v>2194</v>
      </c>
      <c r="L7" s="6">
        <f>+G7*resumen!$J$3</f>
        <v>1000</v>
      </c>
      <c r="M7" s="6">
        <f ca="1">+K7*resumen!$K$3</f>
        <v>21.94</v>
      </c>
      <c r="N7" s="6">
        <f>+J7*resumen!$L$3</f>
        <v>0</v>
      </c>
      <c r="O7" s="6">
        <f t="shared" ca="1" si="1"/>
        <v>1021.94</v>
      </c>
    </row>
    <row r="8" spans="1:15" x14ac:dyDescent="0.25">
      <c r="A8">
        <v>7</v>
      </c>
      <c r="B8" t="s">
        <v>28</v>
      </c>
      <c r="C8" s="27" t="s">
        <v>29</v>
      </c>
      <c r="D8" s="28">
        <v>27</v>
      </c>
      <c r="E8" s="28" t="s">
        <v>30</v>
      </c>
      <c r="F8" s="28">
        <v>3</v>
      </c>
      <c r="G8" s="28">
        <v>1</v>
      </c>
      <c r="H8" s="28">
        <v>2</v>
      </c>
      <c r="I8" s="28">
        <v>1</v>
      </c>
      <c r="J8" s="28">
        <v>0</v>
      </c>
      <c r="K8" s="2">
        <f t="shared" ca="1" si="0"/>
        <v>2058</v>
      </c>
      <c r="L8" s="6">
        <f>+G8*resumen!$J$3</f>
        <v>1000</v>
      </c>
      <c r="M8" s="6">
        <f ca="1">+K8*resumen!$K$3</f>
        <v>20.580000000000002</v>
      </c>
      <c r="N8" s="6">
        <f>+J8*resumen!$L$3</f>
        <v>0</v>
      </c>
      <c r="O8" s="6">
        <f t="shared" ca="1" si="1"/>
        <v>1020.58</v>
      </c>
    </row>
    <row r="9" spans="1:15" x14ac:dyDescent="0.25">
      <c r="A9">
        <v>8</v>
      </c>
      <c r="B9" t="s">
        <v>31</v>
      </c>
      <c r="C9" s="27" t="s">
        <v>32</v>
      </c>
      <c r="D9" s="28">
        <v>93</v>
      </c>
      <c r="E9" s="28" t="s">
        <v>33</v>
      </c>
      <c r="F9" s="28">
        <v>9</v>
      </c>
      <c r="G9" s="28">
        <v>0</v>
      </c>
      <c r="H9" s="28">
        <v>1</v>
      </c>
      <c r="I9" s="28">
        <v>0</v>
      </c>
      <c r="J9" s="28">
        <v>1</v>
      </c>
      <c r="K9" s="2">
        <f t="shared" ca="1" si="0"/>
        <v>2029</v>
      </c>
      <c r="L9" s="6">
        <f>+G9*resumen!$J$3</f>
        <v>0</v>
      </c>
      <c r="M9" s="6">
        <f ca="1">+K9*resumen!$K$3</f>
        <v>20.29</v>
      </c>
      <c r="N9" s="6">
        <f>+J9*resumen!$L$3</f>
        <v>5</v>
      </c>
      <c r="O9" s="6">
        <f t="shared" ca="1" si="1"/>
        <v>25.29</v>
      </c>
    </row>
    <row r="10" spans="1:15" x14ac:dyDescent="0.25">
      <c r="A10">
        <v>9</v>
      </c>
      <c r="B10" t="s">
        <v>34</v>
      </c>
      <c r="C10" s="27" t="s">
        <v>35</v>
      </c>
      <c r="D10" s="28">
        <v>58</v>
      </c>
      <c r="E10" s="28" t="s">
        <v>36</v>
      </c>
      <c r="F10" s="28">
        <v>6</v>
      </c>
      <c r="G10" s="28">
        <v>1</v>
      </c>
      <c r="H10" s="28">
        <v>3</v>
      </c>
      <c r="I10" s="28">
        <v>1</v>
      </c>
      <c r="J10" s="28">
        <v>1</v>
      </c>
      <c r="K10" s="2">
        <f t="shared" ca="1" si="0"/>
        <v>1940</v>
      </c>
      <c r="L10" s="6">
        <f>+G10*resumen!$J$3</f>
        <v>1000</v>
      </c>
      <c r="M10" s="6">
        <f ca="1">+K10*resumen!$K$3</f>
        <v>19.400000000000002</v>
      </c>
      <c r="N10" s="6">
        <f>+J10*resumen!$L$3</f>
        <v>5</v>
      </c>
      <c r="O10" s="6">
        <f t="shared" ca="1" si="1"/>
        <v>1024.4000000000001</v>
      </c>
    </row>
    <row r="11" spans="1:15" x14ac:dyDescent="0.25">
      <c r="A11">
        <v>10</v>
      </c>
      <c r="B11" t="s">
        <v>37</v>
      </c>
      <c r="C11" s="27" t="s">
        <v>38</v>
      </c>
      <c r="D11">
        <v>25</v>
      </c>
      <c r="E11" s="28" t="s">
        <v>39</v>
      </c>
      <c r="F11" s="28">
        <v>3</v>
      </c>
      <c r="G11" s="28">
        <v>0</v>
      </c>
      <c r="H11" s="28">
        <v>3</v>
      </c>
      <c r="I11" s="28">
        <v>1</v>
      </c>
      <c r="J11" s="28">
        <v>2</v>
      </c>
      <c r="K11" s="2">
        <f t="shared" ca="1" si="0"/>
        <v>1836</v>
      </c>
      <c r="L11" s="6">
        <f>+G11*resumen!$J$3</f>
        <v>0</v>
      </c>
      <c r="M11" s="6">
        <f ca="1">+K11*resumen!$K$3</f>
        <v>18.36</v>
      </c>
      <c r="N11" s="6">
        <f>+J11*resumen!$L$3</f>
        <v>10</v>
      </c>
      <c r="O11" s="6">
        <f t="shared" ca="1" si="1"/>
        <v>28.36</v>
      </c>
    </row>
    <row r="12" spans="1:15" x14ac:dyDescent="0.25">
      <c r="A12">
        <v>11</v>
      </c>
      <c r="B12" t="s">
        <v>40</v>
      </c>
      <c r="C12" s="27" t="s">
        <v>41</v>
      </c>
      <c r="D12" s="28">
        <v>34</v>
      </c>
      <c r="E12" s="28" t="s">
        <v>42</v>
      </c>
      <c r="F12" s="28">
        <v>4</v>
      </c>
      <c r="G12" s="28">
        <v>1</v>
      </c>
      <c r="H12" s="28">
        <v>2</v>
      </c>
      <c r="I12" s="28">
        <v>0</v>
      </c>
      <c r="J12" s="28">
        <v>1</v>
      </c>
      <c r="K12" s="2">
        <f t="shared" ca="1" si="0"/>
        <v>1771</v>
      </c>
      <c r="L12" s="6">
        <f>+G12*resumen!$J$3</f>
        <v>1000</v>
      </c>
      <c r="M12" s="6">
        <f ca="1">+K12*resumen!$K$3</f>
        <v>17.71</v>
      </c>
      <c r="N12" s="6">
        <f>+J12*resumen!$L$3</f>
        <v>5</v>
      </c>
      <c r="O12" s="6">
        <f t="shared" ca="1" si="1"/>
        <v>1022.71</v>
      </c>
    </row>
    <row r="13" spans="1:15" x14ac:dyDescent="0.25">
      <c r="A13">
        <v>12</v>
      </c>
      <c r="B13" t="s">
        <v>43</v>
      </c>
      <c r="C13" s="27" t="s">
        <v>44</v>
      </c>
      <c r="D13" s="28">
        <v>81</v>
      </c>
      <c r="E13" s="28" t="s">
        <v>45</v>
      </c>
      <c r="F13" s="28">
        <v>8</v>
      </c>
      <c r="G13" s="28">
        <v>1</v>
      </c>
      <c r="H13" s="28">
        <v>2</v>
      </c>
      <c r="I13" s="28">
        <v>1</v>
      </c>
      <c r="J13" s="28">
        <v>0</v>
      </c>
      <c r="K13" s="2">
        <f t="shared" ca="1" si="0"/>
        <v>1728</v>
      </c>
      <c r="L13" s="6">
        <f>+G13*resumen!$J$3</f>
        <v>1000</v>
      </c>
      <c r="M13" s="6">
        <f ca="1">+K13*resumen!$K$3</f>
        <v>17.28</v>
      </c>
      <c r="N13" s="6">
        <f>+J13*resumen!$L$3</f>
        <v>0</v>
      </c>
      <c r="O13" s="6">
        <f t="shared" ca="1" si="1"/>
        <v>1017.28</v>
      </c>
    </row>
    <row r="14" spans="1:15" x14ac:dyDescent="0.25">
      <c r="A14">
        <v>13</v>
      </c>
      <c r="B14" t="s">
        <v>46</v>
      </c>
      <c r="C14" s="27" t="s">
        <v>11</v>
      </c>
      <c r="D14" s="28">
        <v>84</v>
      </c>
      <c r="E14" s="28" t="s">
        <v>47</v>
      </c>
      <c r="F14">
        <v>8</v>
      </c>
      <c r="G14" s="28">
        <v>0</v>
      </c>
      <c r="H14" s="28">
        <v>2</v>
      </c>
      <c r="I14" s="28">
        <v>1</v>
      </c>
      <c r="J14" s="28">
        <v>1</v>
      </c>
      <c r="K14" s="2">
        <f t="shared" ca="1" si="0"/>
        <v>1685</v>
      </c>
      <c r="L14" s="6">
        <f>+G14*resumen!$J$3</f>
        <v>0</v>
      </c>
      <c r="M14" s="6">
        <f ca="1">+K14*resumen!$K$3</f>
        <v>16.850000000000001</v>
      </c>
      <c r="N14" s="6">
        <f>+J14*resumen!$L$3</f>
        <v>5</v>
      </c>
      <c r="O14" s="6">
        <f t="shared" ca="1" si="1"/>
        <v>21.85</v>
      </c>
    </row>
    <row r="15" spans="1:15" x14ac:dyDescent="0.25">
      <c r="A15">
        <v>14</v>
      </c>
      <c r="B15" t="s">
        <v>48</v>
      </c>
      <c r="C15" s="27" t="s">
        <v>49</v>
      </c>
      <c r="D15" s="28">
        <v>90</v>
      </c>
      <c r="E15" s="28" t="s">
        <v>50</v>
      </c>
      <c r="F15" s="28">
        <v>9</v>
      </c>
      <c r="G15" s="28">
        <v>1</v>
      </c>
      <c r="H15" s="28">
        <v>2</v>
      </c>
      <c r="I15" s="28">
        <v>1</v>
      </c>
      <c r="J15" s="28">
        <v>3</v>
      </c>
      <c r="K15" s="2">
        <f t="shared" ca="1" si="0"/>
        <v>1455</v>
      </c>
      <c r="L15" s="6">
        <f>+G15*resumen!$J$3</f>
        <v>1000</v>
      </c>
      <c r="M15" s="6">
        <f ca="1">+K15*resumen!$K$3</f>
        <v>14.55</v>
      </c>
      <c r="N15" s="6">
        <f>+J15*resumen!$L$3</f>
        <v>15</v>
      </c>
      <c r="O15" s="6">
        <f t="shared" ca="1" si="1"/>
        <v>1029.55</v>
      </c>
    </row>
    <row r="16" spans="1:15" x14ac:dyDescent="0.25">
      <c r="A16">
        <v>15</v>
      </c>
      <c r="B16" t="s">
        <v>51</v>
      </c>
      <c r="C16" s="27" t="s">
        <v>52</v>
      </c>
      <c r="D16" s="28">
        <v>51</v>
      </c>
      <c r="E16" s="28" t="s">
        <v>53</v>
      </c>
      <c r="F16" s="28">
        <v>5</v>
      </c>
      <c r="G16" s="28">
        <v>0</v>
      </c>
      <c r="H16" s="28">
        <v>2</v>
      </c>
      <c r="I16" s="28">
        <v>0</v>
      </c>
      <c r="J16" s="28">
        <v>1</v>
      </c>
      <c r="K16" s="2">
        <f t="shared" ca="1" si="0"/>
        <v>1416</v>
      </c>
      <c r="L16" s="6">
        <f>+G16*resumen!$J$3</f>
        <v>0</v>
      </c>
      <c r="M16" s="6">
        <f ca="1">+K16*resumen!$K$3</f>
        <v>14.16</v>
      </c>
      <c r="N16" s="6">
        <f>+J16*resumen!$L$3</f>
        <v>5</v>
      </c>
      <c r="O16" s="6">
        <f t="shared" ca="1" si="1"/>
        <v>19.16</v>
      </c>
    </row>
    <row r="17" spans="1:15" x14ac:dyDescent="0.25">
      <c r="A17">
        <v>16</v>
      </c>
      <c r="B17" t="s">
        <v>54</v>
      </c>
      <c r="C17" s="27" t="s">
        <v>55</v>
      </c>
      <c r="D17" s="28">
        <v>74</v>
      </c>
      <c r="E17" s="28" t="s">
        <v>56</v>
      </c>
      <c r="F17" s="28">
        <v>7</v>
      </c>
      <c r="G17" s="28">
        <v>0</v>
      </c>
      <c r="H17" s="28">
        <v>2</v>
      </c>
      <c r="I17" s="28">
        <v>0</v>
      </c>
      <c r="J17" s="28">
        <v>3</v>
      </c>
      <c r="K17" s="2">
        <f t="shared" ca="1" si="0"/>
        <v>1390</v>
      </c>
      <c r="L17" s="6">
        <f>+G17*resumen!$J$3</f>
        <v>0</v>
      </c>
      <c r="M17" s="6">
        <f ca="1">+K17*resumen!$K$3</f>
        <v>13.9</v>
      </c>
      <c r="N17" s="6">
        <f>+J17*resumen!$L$3</f>
        <v>15</v>
      </c>
      <c r="O17" s="6">
        <f t="shared" ca="1" si="1"/>
        <v>28.9</v>
      </c>
    </row>
    <row r="18" spans="1:15" x14ac:dyDescent="0.25">
      <c r="A18">
        <v>17</v>
      </c>
      <c r="B18" t="s">
        <v>57</v>
      </c>
      <c r="C18" s="27" t="s">
        <v>58</v>
      </c>
      <c r="D18" s="28">
        <v>25</v>
      </c>
      <c r="E18" s="28" t="s">
        <v>59</v>
      </c>
      <c r="F18" s="28">
        <v>3</v>
      </c>
      <c r="G18" s="28">
        <v>1</v>
      </c>
      <c r="H18" s="28">
        <v>3</v>
      </c>
      <c r="I18" s="28">
        <v>1</v>
      </c>
      <c r="J18" s="28">
        <v>3</v>
      </c>
      <c r="K18" s="2">
        <f t="shared" ca="1" si="0"/>
        <v>1090</v>
      </c>
      <c r="L18" s="6">
        <f>+G18*resumen!$J$3</f>
        <v>1000</v>
      </c>
      <c r="M18" s="6">
        <f ca="1">+K18*resumen!$K$3</f>
        <v>10.9</v>
      </c>
      <c r="N18" s="6">
        <f>+J18*resumen!$L$3</f>
        <v>15</v>
      </c>
      <c r="O18" s="6">
        <f t="shared" ca="1" si="1"/>
        <v>1025.9000000000001</v>
      </c>
    </row>
    <row r="19" spans="1:15" x14ac:dyDescent="0.25">
      <c r="A19">
        <v>18</v>
      </c>
      <c r="B19" t="s">
        <v>60</v>
      </c>
      <c r="C19" s="27" t="s">
        <v>61</v>
      </c>
      <c r="D19" s="28">
        <v>30</v>
      </c>
      <c r="E19" s="28" t="s">
        <v>62</v>
      </c>
      <c r="F19" s="28">
        <v>3</v>
      </c>
      <c r="G19" s="28">
        <v>0</v>
      </c>
      <c r="H19" s="28">
        <v>2</v>
      </c>
      <c r="I19" s="28">
        <v>0</v>
      </c>
      <c r="J19" s="28">
        <v>0</v>
      </c>
      <c r="K19" s="2">
        <f t="shared" ca="1" si="0"/>
        <v>1072</v>
      </c>
      <c r="L19" s="6">
        <f>+G19*resumen!$J$3</f>
        <v>0</v>
      </c>
      <c r="M19" s="6">
        <f ca="1">+K19*resumen!$K$3</f>
        <v>10.72</v>
      </c>
      <c r="N19" s="6">
        <f>+J19*resumen!$L$3</f>
        <v>0</v>
      </c>
      <c r="O19" s="6">
        <f t="shared" ca="1" si="1"/>
        <v>10.72</v>
      </c>
    </row>
    <row r="20" spans="1:15" x14ac:dyDescent="0.25">
      <c r="A20">
        <v>19</v>
      </c>
      <c r="B20" t="s">
        <v>63</v>
      </c>
      <c r="C20" s="27" t="s">
        <v>64</v>
      </c>
      <c r="D20" s="28">
        <v>5</v>
      </c>
      <c r="E20" s="28" t="s">
        <v>65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">
        <f t="shared" ca="1" si="0"/>
        <v>961</v>
      </c>
      <c r="L20" s="6">
        <f>+G20*resumen!$J$3</f>
        <v>1000</v>
      </c>
      <c r="M20" s="6">
        <f ca="1">+K20*resumen!$K$3</f>
        <v>9.61</v>
      </c>
      <c r="N20" s="6">
        <f>+J20*resumen!$L$3</f>
        <v>5</v>
      </c>
      <c r="O20" s="6">
        <f t="shared" ca="1" si="1"/>
        <v>1014.61</v>
      </c>
    </row>
    <row r="21" spans="1:15" x14ac:dyDescent="0.25">
      <c r="A21">
        <v>20</v>
      </c>
      <c r="B21" t="s">
        <v>66</v>
      </c>
      <c r="C21" s="27" t="s">
        <v>67</v>
      </c>
      <c r="D21" s="28">
        <v>42</v>
      </c>
      <c r="E21" s="28" t="s">
        <v>68</v>
      </c>
      <c r="F21" s="28">
        <v>5</v>
      </c>
      <c r="G21" s="28">
        <v>1</v>
      </c>
      <c r="H21" s="28">
        <v>2</v>
      </c>
      <c r="I21" s="28">
        <v>1</v>
      </c>
      <c r="J21" s="28">
        <v>2</v>
      </c>
      <c r="K21" s="2">
        <f t="shared" ca="1" si="0"/>
        <v>887</v>
      </c>
      <c r="L21" s="6">
        <f>+G21*resumen!$J$3</f>
        <v>1000</v>
      </c>
      <c r="M21" s="6">
        <f ca="1">+K21*resumen!$K$3</f>
        <v>8.870000000000001</v>
      </c>
      <c r="N21" s="6">
        <f>+J21*resumen!$L$3</f>
        <v>10</v>
      </c>
      <c r="O21" s="6">
        <f t="shared" ca="1" si="1"/>
        <v>1018.87</v>
      </c>
    </row>
    <row r="22" spans="1:15" x14ac:dyDescent="0.25">
      <c r="A22">
        <v>21</v>
      </c>
      <c r="B22" t="s">
        <v>69</v>
      </c>
      <c r="C22" s="27" t="s">
        <v>70</v>
      </c>
      <c r="D22" s="28">
        <v>29</v>
      </c>
      <c r="E22" s="28" t="s">
        <v>71</v>
      </c>
      <c r="F22" s="28">
        <v>3</v>
      </c>
      <c r="G22" s="28">
        <v>0</v>
      </c>
      <c r="H22" s="28">
        <v>1</v>
      </c>
      <c r="I22" s="28">
        <v>1</v>
      </c>
      <c r="J22" s="28">
        <v>1</v>
      </c>
      <c r="K22" s="2">
        <f t="shared" ca="1" si="0"/>
        <v>861</v>
      </c>
      <c r="L22" s="6">
        <f>+G22*resumen!$J$3</f>
        <v>0</v>
      </c>
      <c r="M22" s="6">
        <f ca="1">+K22*resumen!$K$3</f>
        <v>8.61</v>
      </c>
      <c r="N22" s="6">
        <f>+J22*resumen!$L$3</f>
        <v>5</v>
      </c>
      <c r="O22" s="6">
        <f t="shared" ca="1" si="1"/>
        <v>13.61</v>
      </c>
    </row>
    <row r="23" spans="1:15" x14ac:dyDescent="0.25">
      <c r="A23">
        <v>22</v>
      </c>
      <c r="B23" t="s">
        <v>72</v>
      </c>
      <c r="C23" s="27" t="s">
        <v>73</v>
      </c>
      <c r="D23" s="28">
        <v>1</v>
      </c>
      <c r="E23" s="28" t="s">
        <v>74</v>
      </c>
      <c r="F23">
        <v>1</v>
      </c>
      <c r="G23" s="28">
        <v>1</v>
      </c>
      <c r="H23" s="28">
        <v>3</v>
      </c>
      <c r="I23" s="28">
        <v>0</v>
      </c>
      <c r="J23" s="28">
        <v>0</v>
      </c>
      <c r="K23" s="2">
        <f t="shared" ca="1" si="0"/>
        <v>773</v>
      </c>
      <c r="L23" s="6">
        <f>+G23*resumen!$J$3</f>
        <v>1000</v>
      </c>
      <c r="M23" s="6">
        <f ca="1">+K23*resumen!$K$3</f>
        <v>7.73</v>
      </c>
      <c r="N23" s="6">
        <f>+J23*resumen!$L$3</f>
        <v>0</v>
      </c>
      <c r="O23" s="6">
        <f t="shared" ca="1" si="1"/>
        <v>1007.73</v>
      </c>
    </row>
    <row r="24" spans="1:15" x14ac:dyDescent="0.25">
      <c r="A24">
        <v>23</v>
      </c>
      <c r="B24" t="s">
        <v>75</v>
      </c>
      <c r="C24" s="27" t="s">
        <v>76</v>
      </c>
      <c r="D24" s="28">
        <v>96</v>
      </c>
      <c r="E24" s="28" t="s">
        <v>77</v>
      </c>
      <c r="F24" s="28">
        <v>9</v>
      </c>
      <c r="G24" s="28">
        <v>0</v>
      </c>
      <c r="H24" s="28">
        <v>1</v>
      </c>
      <c r="I24" s="28">
        <v>1</v>
      </c>
      <c r="J24" s="28">
        <v>2</v>
      </c>
      <c r="K24" s="2">
        <f t="shared" ca="1" si="0"/>
        <v>698</v>
      </c>
      <c r="L24" s="6">
        <f>+G24*resumen!$J$3</f>
        <v>0</v>
      </c>
      <c r="M24" s="6">
        <f ca="1">+K24*resumen!$K$3</f>
        <v>6.98</v>
      </c>
      <c r="N24" s="6">
        <f>+J24*resumen!$L$3</f>
        <v>10</v>
      </c>
      <c r="O24" s="6">
        <f t="shared" ca="1" si="1"/>
        <v>16.98</v>
      </c>
    </row>
    <row r="25" spans="1:15" x14ac:dyDescent="0.25">
      <c r="A25">
        <v>24</v>
      </c>
      <c r="B25" t="s">
        <v>78</v>
      </c>
      <c r="C25" s="27" t="s">
        <v>79</v>
      </c>
      <c r="D25" s="28">
        <v>80</v>
      </c>
      <c r="E25" s="28" t="s">
        <v>80</v>
      </c>
      <c r="F25" s="28">
        <v>8</v>
      </c>
      <c r="G25" s="28">
        <v>1</v>
      </c>
      <c r="H25" s="28">
        <v>1</v>
      </c>
      <c r="I25" s="28">
        <v>1</v>
      </c>
      <c r="J25" s="28">
        <v>2</v>
      </c>
      <c r="K25" s="2">
        <f t="shared" ca="1" si="0"/>
        <v>359</v>
      </c>
      <c r="L25" s="6">
        <f>+G25*resumen!$J$3</f>
        <v>1000</v>
      </c>
      <c r="M25" s="6">
        <f ca="1">+K25*resumen!$K$3</f>
        <v>3.59</v>
      </c>
      <c r="N25" s="6">
        <f>+J25*resumen!$L$3</f>
        <v>10</v>
      </c>
      <c r="O25" s="6">
        <f t="shared" ca="1" si="1"/>
        <v>1013.59</v>
      </c>
    </row>
    <row r="26" spans="1:15" x14ac:dyDescent="0.25">
      <c r="A26">
        <v>25</v>
      </c>
      <c r="B26" t="s">
        <v>81</v>
      </c>
      <c r="C26" s="27" t="s">
        <v>82</v>
      </c>
      <c r="D26" s="28">
        <v>36</v>
      </c>
      <c r="E26" s="28" t="s">
        <v>83</v>
      </c>
      <c r="F26" s="28">
        <v>4</v>
      </c>
      <c r="G26" s="28">
        <v>0</v>
      </c>
      <c r="H26" s="28">
        <v>3</v>
      </c>
      <c r="I26" s="28">
        <v>1</v>
      </c>
      <c r="J26" s="28">
        <v>1</v>
      </c>
      <c r="K26" s="2">
        <f t="shared" ca="1" si="0"/>
        <v>301</v>
      </c>
      <c r="L26" s="6">
        <f>+G26*resumen!$J$3</f>
        <v>0</v>
      </c>
      <c r="M26" s="6">
        <f ca="1">+K26*resumen!$K$3</f>
        <v>3.0100000000000002</v>
      </c>
      <c r="N26" s="6">
        <f>+J26*resumen!$L$3</f>
        <v>5</v>
      </c>
      <c r="O26" s="6">
        <f t="shared" ca="1" si="1"/>
        <v>8.01</v>
      </c>
    </row>
    <row r="27" spans="1:15" x14ac:dyDescent="0.25">
      <c r="A27">
        <v>26</v>
      </c>
      <c r="B27" t="s">
        <v>84</v>
      </c>
      <c r="C27" s="27" t="s">
        <v>85</v>
      </c>
      <c r="D27" s="28">
        <v>62</v>
      </c>
      <c r="E27" s="28" t="s">
        <v>86</v>
      </c>
      <c r="F27" s="28">
        <v>6</v>
      </c>
      <c r="G27" s="28">
        <v>0</v>
      </c>
      <c r="H27" s="28">
        <v>3</v>
      </c>
      <c r="I27" s="28">
        <v>0</v>
      </c>
      <c r="J27" s="28">
        <v>2</v>
      </c>
      <c r="K27" s="2">
        <f t="shared" ca="1" si="0"/>
        <v>56</v>
      </c>
      <c r="L27" s="6">
        <f>+G27*resumen!$J$3</f>
        <v>0</v>
      </c>
      <c r="M27" s="6">
        <f ca="1">+K27*resumen!$K$3</f>
        <v>0.56000000000000005</v>
      </c>
      <c r="N27" s="6">
        <f>+J27*resumen!$L$3</f>
        <v>10</v>
      </c>
      <c r="O27" s="6">
        <f t="shared" ca="1" si="1"/>
        <v>10.56</v>
      </c>
    </row>
    <row r="28" spans="1:15" x14ac:dyDescent="0.25">
      <c r="A28">
        <v>27</v>
      </c>
      <c r="B28" t="s">
        <v>87</v>
      </c>
      <c r="C28" s="27" t="s">
        <v>88</v>
      </c>
      <c r="D28" s="28">
        <v>59</v>
      </c>
      <c r="E28" s="28" t="s">
        <v>89</v>
      </c>
      <c r="F28" s="28">
        <v>6</v>
      </c>
      <c r="G28" s="28">
        <v>0</v>
      </c>
      <c r="H28" s="28">
        <v>2</v>
      </c>
      <c r="I28" s="28">
        <v>1</v>
      </c>
      <c r="J28" s="28">
        <v>1</v>
      </c>
      <c r="K28" s="2">
        <f t="shared" ca="1" si="0"/>
        <v>2552</v>
      </c>
      <c r="L28" s="6">
        <f>+G28*resumen!$J$3</f>
        <v>0</v>
      </c>
      <c r="M28" s="6">
        <f ca="1">+K28*resumen!$K$3</f>
        <v>25.52</v>
      </c>
      <c r="N28" s="6">
        <f>+J28*resumen!$L$3</f>
        <v>5</v>
      </c>
      <c r="O28" s="6">
        <f t="shared" ca="1" si="1"/>
        <v>30.52</v>
      </c>
    </row>
    <row r="29" spans="1:15" x14ac:dyDescent="0.25">
      <c r="A29">
        <v>28</v>
      </c>
      <c r="B29" t="s">
        <v>90</v>
      </c>
      <c r="C29" s="27" t="s">
        <v>91</v>
      </c>
      <c r="D29" s="28">
        <v>35</v>
      </c>
      <c r="E29" s="28" t="s">
        <v>92</v>
      </c>
      <c r="F29" s="28">
        <v>4</v>
      </c>
      <c r="G29" s="28">
        <v>1</v>
      </c>
      <c r="H29" s="28">
        <v>3</v>
      </c>
      <c r="I29" s="28">
        <v>0</v>
      </c>
      <c r="J29" s="28">
        <v>1</v>
      </c>
      <c r="K29" s="2">
        <f t="shared" ca="1" si="0"/>
        <v>2363</v>
      </c>
      <c r="L29" s="6">
        <f>+G29*resumen!$J$3</f>
        <v>1000</v>
      </c>
      <c r="M29" s="6">
        <f ca="1">+K29*resumen!$K$3</f>
        <v>23.63</v>
      </c>
      <c r="N29" s="6">
        <f>+J29*resumen!$L$3</f>
        <v>5</v>
      </c>
      <c r="O29" s="6">
        <f t="shared" ca="1" si="1"/>
        <v>1028.6300000000001</v>
      </c>
    </row>
    <row r="30" spans="1:15" x14ac:dyDescent="0.25">
      <c r="A30">
        <v>29</v>
      </c>
      <c r="B30" t="s">
        <v>93</v>
      </c>
      <c r="C30" s="27" t="s">
        <v>94</v>
      </c>
      <c r="D30" s="28">
        <v>65</v>
      </c>
      <c r="E30" s="28" t="s">
        <v>95</v>
      </c>
      <c r="F30" s="28">
        <v>6</v>
      </c>
      <c r="G30" s="28">
        <v>1</v>
      </c>
      <c r="H30" s="28">
        <v>3</v>
      </c>
      <c r="I30" s="28">
        <v>0</v>
      </c>
      <c r="J30" s="28">
        <v>1</v>
      </c>
      <c r="K30" s="2">
        <f t="shared" ca="1" si="0"/>
        <v>2330</v>
      </c>
      <c r="L30" s="6">
        <f>+G30*resumen!$J$3</f>
        <v>1000</v>
      </c>
      <c r="M30" s="6">
        <f ca="1">+K30*resumen!$K$3</f>
        <v>23.3</v>
      </c>
      <c r="N30" s="6">
        <f>+J30*resumen!$L$3</f>
        <v>5</v>
      </c>
      <c r="O30" s="6">
        <f t="shared" ca="1" si="1"/>
        <v>1028.3</v>
      </c>
    </row>
    <row r="31" spans="1:15" x14ac:dyDescent="0.25">
      <c r="A31">
        <v>30</v>
      </c>
      <c r="B31" t="s">
        <v>96</v>
      </c>
      <c r="C31" s="27" t="s">
        <v>97</v>
      </c>
      <c r="D31" s="28">
        <v>56</v>
      </c>
      <c r="E31" s="28" t="s">
        <v>98</v>
      </c>
      <c r="F31" s="28">
        <v>5</v>
      </c>
      <c r="G31" s="28">
        <v>1</v>
      </c>
      <c r="H31" s="28">
        <v>2</v>
      </c>
      <c r="I31" s="28">
        <v>1</v>
      </c>
      <c r="J31" s="28">
        <v>1</v>
      </c>
      <c r="K31" s="2">
        <f t="shared" ca="1" si="0"/>
        <v>2311</v>
      </c>
      <c r="L31" s="6">
        <f>+G31*resumen!$J$3</f>
        <v>1000</v>
      </c>
      <c r="M31" s="6">
        <f ca="1">+K31*resumen!$K$3</f>
        <v>23.11</v>
      </c>
      <c r="N31" s="6">
        <f>+J31*resumen!$L$3</f>
        <v>5</v>
      </c>
      <c r="O31" s="6">
        <f t="shared" ca="1" si="1"/>
        <v>1028.1100000000001</v>
      </c>
    </row>
    <row r="32" spans="1:15" x14ac:dyDescent="0.25">
      <c r="A32">
        <v>31</v>
      </c>
      <c r="B32" t="s">
        <v>99</v>
      </c>
      <c r="C32" s="27" t="s">
        <v>100</v>
      </c>
      <c r="D32" s="28">
        <v>70</v>
      </c>
      <c r="E32" s="28" t="s">
        <v>101</v>
      </c>
      <c r="F32" s="28">
        <v>7</v>
      </c>
      <c r="G32" s="28">
        <v>1</v>
      </c>
      <c r="H32" s="28">
        <v>2</v>
      </c>
      <c r="I32" s="28">
        <v>0</v>
      </c>
      <c r="J32" s="28">
        <v>1</v>
      </c>
      <c r="K32" s="2">
        <f t="shared" ca="1" si="0"/>
        <v>2128</v>
      </c>
      <c r="L32" s="6">
        <f>+G32*resumen!$J$3</f>
        <v>1000</v>
      </c>
      <c r="M32" s="6">
        <f ca="1">+K32*resumen!$K$3</f>
        <v>21.28</v>
      </c>
      <c r="N32" s="6">
        <f>+J32*resumen!$L$3</f>
        <v>5</v>
      </c>
      <c r="O32" s="6">
        <f t="shared" ca="1" si="1"/>
        <v>1026.28</v>
      </c>
    </row>
    <row r="33" spans="1:15" x14ac:dyDescent="0.25">
      <c r="A33">
        <v>32</v>
      </c>
      <c r="B33" t="s">
        <v>102</v>
      </c>
      <c r="C33" s="27" t="s">
        <v>103</v>
      </c>
      <c r="D33" s="28">
        <v>76</v>
      </c>
      <c r="E33" s="28" t="s">
        <v>104</v>
      </c>
      <c r="F33" s="28">
        <v>7</v>
      </c>
      <c r="G33" s="28">
        <v>1</v>
      </c>
      <c r="H33" s="28">
        <v>2</v>
      </c>
      <c r="I33" s="28">
        <v>0</v>
      </c>
      <c r="J33" s="28">
        <v>0</v>
      </c>
      <c r="K33" s="2">
        <f t="shared" ca="1" si="0"/>
        <v>2028</v>
      </c>
      <c r="L33" s="6">
        <f>+G33*resumen!$J$3</f>
        <v>1000</v>
      </c>
      <c r="M33" s="6">
        <f ca="1">+K33*resumen!$K$3</f>
        <v>20.28</v>
      </c>
      <c r="N33" s="6">
        <f>+J33*resumen!$L$3</f>
        <v>0</v>
      </c>
      <c r="O33" s="6">
        <f t="shared" ca="1" si="1"/>
        <v>1020.28</v>
      </c>
    </row>
    <row r="34" spans="1:15" x14ac:dyDescent="0.25">
      <c r="A34">
        <v>33</v>
      </c>
      <c r="B34" t="s">
        <v>105</v>
      </c>
      <c r="C34" s="27" t="s">
        <v>106</v>
      </c>
      <c r="D34" s="28">
        <v>87</v>
      </c>
      <c r="E34" s="28" t="s">
        <v>107</v>
      </c>
      <c r="F34">
        <v>8</v>
      </c>
      <c r="G34" s="28">
        <v>0</v>
      </c>
      <c r="H34" s="28">
        <v>2</v>
      </c>
      <c r="I34" s="28">
        <v>0</v>
      </c>
      <c r="J34" s="28">
        <v>1</v>
      </c>
      <c r="K34" s="2">
        <f t="shared" ca="1" si="0"/>
        <v>1999</v>
      </c>
      <c r="L34" s="6">
        <f>+G34*resumen!$J$3</f>
        <v>0</v>
      </c>
      <c r="M34" s="6">
        <f ca="1">+K34*resumen!$K$3</f>
        <v>19.990000000000002</v>
      </c>
      <c r="N34" s="6">
        <f>+J34*resumen!$L$3</f>
        <v>5</v>
      </c>
      <c r="O34" s="6">
        <f t="shared" ca="1" si="1"/>
        <v>24.990000000000002</v>
      </c>
    </row>
    <row r="35" spans="1:15" x14ac:dyDescent="0.25">
      <c r="A35">
        <v>34</v>
      </c>
      <c r="B35" t="s">
        <v>108</v>
      </c>
      <c r="C35" s="27" t="s">
        <v>109</v>
      </c>
      <c r="D35" s="28">
        <v>75</v>
      </c>
      <c r="E35" s="28" t="s">
        <v>110</v>
      </c>
      <c r="F35" s="28">
        <v>7</v>
      </c>
      <c r="G35" s="28">
        <v>1</v>
      </c>
      <c r="H35" s="28">
        <v>3</v>
      </c>
      <c r="I35" s="28">
        <v>0</v>
      </c>
      <c r="J35" s="28">
        <v>3</v>
      </c>
      <c r="K35" s="2">
        <f t="shared" ca="1" si="0"/>
        <v>1936</v>
      </c>
      <c r="L35" s="6">
        <f>+G35*resumen!$J$3</f>
        <v>1000</v>
      </c>
      <c r="M35" s="6">
        <f ca="1">+K35*resumen!$K$3</f>
        <v>19.36</v>
      </c>
      <c r="N35" s="6">
        <f>+J35*resumen!$L$3</f>
        <v>15</v>
      </c>
      <c r="O35" s="6">
        <f t="shared" ca="1" si="1"/>
        <v>1034.3600000000001</v>
      </c>
    </row>
    <row r="36" spans="1:15" x14ac:dyDescent="0.25">
      <c r="A36">
        <v>35</v>
      </c>
      <c r="B36" t="s">
        <v>111</v>
      </c>
      <c r="C36" s="27" t="s">
        <v>112</v>
      </c>
      <c r="D36" s="28">
        <v>25</v>
      </c>
      <c r="E36" s="28" t="s">
        <v>113</v>
      </c>
      <c r="F36" s="28">
        <v>3</v>
      </c>
      <c r="G36" s="28">
        <v>1</v>
      </c>
      <c r="H36" s="28">
        <v>1</v>
      </c>
      <c r="I36" s="28">
        <v>1</v>
      </c>
      <c r="J36" s="28">
        <v>3</v>
      </c>
      <c r="K36" s="2">
        <f t="shared" ca="1" si="0"/>
        <v>1864</v>
      </c>
      <c r="L36" s="6">
        <f>+G36*resumen!$J$3</f>
        <v>1000</v>
      </c>
      <c r="M36" s="6">
        <f ca="1">+K36*resumen!$K$3</f>
        <v>18.64</v>
      </c>
      <c r="N36" s="6">
        <f>+J36*resumen!$L$3</f>
        <v>15</v>
      </c>
      <c r="O36" s="6">
        <f t="shared" ca="1" si="1"/>
        <v>1033.6399999999999</v>
      </c>
    </row>
    <row r="37" spans="1:15" x14ac:dyDescent="0.25">
      <c r="A37">
        <v>36</v>
      </c>
      <c r="B37" t="s">
        <v>114</v>
      </c>
      <c r="C37" s="27" t="s">
        <v>115</v>
      </c>
      <c r="D37" s="28">
        <v>83</v>
      </c>
      <c r="E37" s="28" t="s">
        <v>116</v>
      </c>
      <c r="F37" s="28">
        <v>8</v>
      </c>
      <c r="G37" s="28">
        <v>0</v>
      </c>
      <c r="H37" s="28">
        <v>1</v>
      </c>
      <c r="I37" s="28">
        <v>0</v>
      </c>
      <c r="J37" s="28">
        <v>0</v>
      </c>
      <c r="K37" s="2">
        <f t="shared" ca="1" si="0"/>
        <v>1859</v>
      </c>
      <c r="L37" s="6">
        <f>+G37*resumen!$J$3</f>
        <v>0</v>
      </c>
      <c r="M37" s="6">
        <f ca="1">+K37*resumen!$K$3</f>
        <v>18.59</v>
      </c>
      <c r="N37" s="6">
        <f>+J37*resumen!$L$3</f>
        <v>0</v>
      </c>
      <c r="O37" s="6">
        <f t="shared" ca="1" si="1"/>
        <v>18.59</v>
      </c>
    </row>
    <row r="38" spans="1:15" x14ac:dyDescent="0.25">
      <c r="A38">
        <v>37</v>
      </c>
      <c r="B38" t="s">
        <v>117</v>
      </c>
      <c r="C38" s="27" t="s">
        <v>118</v>
      </c>
      <c r="D38" s="28">
        <v>71</v>
      </c>
      <c r="E38" s="28" t="s">
        <v>119</v>
      </c>
      <c r="F38" s="28">
        <v>7</v>
      </c>
      <c r="G38" s="28">
        <v>0</v>
      </c>
      <c r="H38" s="28">
        <v>3</v>
      </c>
      <c r="I38" s="28">
        <v>1</v>
      </c>
      <c r="J38" s="28">
        <v>0</v>
      </c>
      <c r="K38" s="2">
        <f t="shared" ca="1" si="0"/>
        <v>1643</v>
      </c>
      <c r="L38" s="6">
        <f>+G38*resumen!$J$3</f>
        <v>0</v>
      </c>
      <c r="M38" s="6">
        <f ca="1">+K38*resumen!$K$3</f>
        <v>16.43</v>
      </c>
      <c r="N38" s="6">
        <f>+J38*resumen!$L$3</f>
        <v>0</v>
      </c>
      <c r="O38" s="6">
        <f t="shared" ca="1" si="1"/>
        <v>16.43</v>
      </c>
    </row>
    <row r="39" spans="1:15" x14ac:dyDescent="0.25">
      <c r="A39">
        <v>38</v>
      </c>
      <c r="B39" t="s">
        <v>120</v>
      </c>
      <c r="C39" s="27" t="s">
        <v>121</v>
      </c>
      <c r="D39" s="28">
        <v>64</v>
      </c>
      <c r="E39" s="28" t="s">
        <v>122</v>
      </c>
      <c r="F39" s="28">
        <v>6</v>
      </c>
      <c r="G39" s="28">
        <v>1</v>
      </c>
      <c r="H39" s="28">
        <v>3</v>
      </c>
      <c r="I39" s="28">
        <v>1</v>
      </c>
      <c r="J39" s="28">
        <v>0</v>
      </c>
      <c r="K39" s="2">
        <f t="shared" ca="1" si="0"/>
        <v>1384</v>
      </c>
      <c r="L39" s="6">
        <f>+G39*resumen!$J$3</f>
        <v>1000</v>
      </c>
      <c r="M39" s="6">
        <f ca="1">+K39*resumen!$K$3</f>
        <v>13.84</v>
      </c>
      <c r="N39" s="6">
        <f>+J39*resumen!$L$3</f>
        <v>0</v>
      </c>
      <c r="O39" s="6">
        <f t="shared" ca="1" si="1"/>
        <v>1013.84</v>
      </c>
    </row>
    <row r="40" spans="1:15" x14ac:dyDescent="0.25">
      <c r="A40">
        <v>39</v>
      </c>
      <c r="B40" t="s">
        <v>123</v>
      </c>
      <c r="C40" s="27" t="s">
        <v>124</v>
      </c>
      <c r="D40" s="28">
        <v>67</v>
      </c>
      <c r="E40" s="28" t="s">
        <v>125</v>
      </c>
      <c r="F40" s="28">
        <v>7</v>
      </c>
      <c r="G40" s="28">
        <v>0</v>
      </c>
      <c r="H40" s="28">
        <v>2</v>
      </c>
      <c r="I40" s="28">
        <v>0</v>
      </c>
      <c r="J40" s="28">
        <v>2</v>
      </c>
      <c r="K40" s="2">
        <f t="shared" ca="1" si="0"/>
        <v>1293</v>
      </c>
      <c r="L40" s="6">
        <f>+G40*resumen!$J$3</f>
        <v>0</v>
      </c>
      <c r="M40" s="6">
        <f ca="1">+K40*resumen!$K$3</f>
        <v>12.93</v>
      </c>
      <c r="N40" s="6">
        <f>+J40*resumen!$L$3</f>
        <v>10</v>
      </c>
      <c r="O40" s="6">
        <f t="shared" ca="1" si="1"/>
        <v>22.93</v>
      </c>
    </row>
    <row r="41" spans="1:15" x14ac:dyDescent="0.25">
      <c r="A41">
        <v>40</v>
      </c>
      <c r="B41" t="s">
        <v>126</v>
      </c>
      <c r="C41" s="27" t="s">
        <v>127</v>
      </c>
      <c r="D41" s="28">
        <v>89</v>
      </c>
      <c r="E41" s="28" t="s">
        <v>128</v>
      </c>
      <c r="F41" s="28">
        <v>9</v>
      </c>
      <c r="G41" s="28">
        <v>1</v>
      </c>
      <c r="H41" s="28">
        <v>3</v>
      </c>
      <c r="I41" s="28">
        <v>0</v>
      </c>
      <c r="J41" s="28">
        <v>2</v>
      </c>
      <c r="K41" s="2">
        <f t="shared" ca="1" si="0"/>
        <v>1261</v>
      </c>
      <c r="L41" s="6">
        <f>+G41*resumen!$J$3</f>
        <v>1000</v>
      </c>
      <c r="M41" s="6">
        <f ca="1">+K41*resumen!$K$3</f>
        <v>12.61</v>
      </c>
      <c r="N41" s="6">
        <f>+J41*resumen!$L$3</f>
        <v>10</v>
      </c>
      <c r="O41" s="6">
        <f t="shared" ca="1" si="1"/>
        <v>1022.61</v>
      </c>
    </row>
    <row r="42" spans="1:15" x14ac:dyDescent="0.25">
      <c r="A42">
        <v>41</v>
      </c>
      <c r="B42" t="s">
        <v>129</v>
      </c>
      <c r="C42" s="27" t="s">
        <v>130</v>
      </c>
      <c r="D42" s="28">
        <v>70</v>
      </c>
      <c r="E42" s="28" t="s">
        <v>131</v>
      </c>
      <c r="F42" s="28">
        <v>7</v>
      </c>
      <c r="G42" s="28">
        <v>0</v>
      </c>
      <c r="H42" s="28">
        <v>2</v>
      </c>
      <c r="I42" s="28">
        <v>0</v>
      </c>
      <c r="J42" s="28">
        <v>0</v>
      </c>
      <c r="K42" s="2">
        <f t="shared" ca="1" si="0"/>
        <v>1147</v>
      </c>
      <c r="L42" s="6">
        <f>+G42*resumen!$J$3</f>
        <v>0</v>
      </c>
      <c r="M42" s="6">
        <f ca="1">+K42*resumen!$K$3</f>
        <v>11.47</v>
      </c>
      <c r="N42" s="6">
        <f>+J42*resumen!$L$3</f>
        <v>0</v>
      </c>
      <c r="O42" s="6">
        <f t="shared" ca="1" si="1"/>
        <v>11.47</v>
      </c>
    </row>
    <row r="43" spans="1:15" x14ac:dyDescent="0.25">
      <c r="A43">
        <v>42</v>
      </c>
      <c r="B43" t="s">
        <v>132</v>
      </c>
      <c r="C43" s="27" t="s">
        <v>133</v>
      </c>
      <c r="D43" s="28">
        <v>4</v>
      </c>
      <c r="E43" s="28" t="s">
        <v>134</v>
      </c>
      <c r="F43" s="28">
        <v>1</v>
      </c>
      <c r="G43" s="28">
        <v>1</v>
      </c>
      <c r="H43" s="28">
        <v>1</v>
      </c>
      <c r="I43" s="28">
        <v>1</v>
      </c>
      <c r="J43" s="28">
        <v>3</v>
      </c>
      <c r="K43" s="2">
        <f t="shared" ca="1" si="0"/>
        <v>1059</v>
      </c>
      <c r="L43" s="6">
        <f>+G43*resumen!$J$3</f>
        <v>1000</v>
      </c>
      <c r="M43" s="6">
        <f ca="1">+K43*resumen!$K$3</f>
        <v>10.59</v>
      </c>
      <c r="N43" s="6">
        <f>+J43*resumen!$L$3</f>
        <v>15</v>
      </c>
      <c r="O43" s="6">
        <f t="shared" ca="1" si="1"/>
        <v>1025.5900000000001</v>
      </c>
    </row>
    <row r="44" spans="1:15" x14ac:dyDescent="0.25">
      <c r="A44">
        <v>43</v>
      </c>
      <c r="B44" t="s">
        <v>135</v>
      </c>
      <c r="C44" s="27" t="s">
        <v>136</v>
      </c>
      <c r="D44" s="28">
        <v>59</v>
      </c>
      <c r="E44" s="28" t="s">
        <v>137</v>
      </c>
      <c r="F44" s="28">
        <v>6</v>
      </c>
      <c r="G44" s="28">
        <v>0</v>
      </c>
      <c r="H44" s="28">
        <v>3</v>
      </c>
      <c r="I44" s="28">
        <v>0</v>
      </c>
      <c r="J44" s="28">
        <v>3</v>
      </c>
      <c r="K44" s="2">
        <f t="shared" ca="1" si="0"/>
        <v>938</v>
      </c>
      <c r="L44" s="6">
        <f>+G44*resumen!$J$3</f>
        <v>0</v>
      </c>
      <c r="M44" s="6">
        <f ca="1">+K44*resumen!$K$3</f>
        <v>9.3800000000000008</v>
      </c>
      <c r="N44" s="6">
        <f>+J44*resumen!$L$3</f>
        <v>15</v>
      </c>
      <c r="O44" s="6">
        <f t="shared" ca="1" si="1"/>
        <v>24.380000000000003</v>
      </c>
    </row>
    <row r="45" spans="1:15" x14ac:dyDescent="0.25">
      <c r="A45">
        <v>44</v>
      </c>
      <c r="B45" t="s">
        <v>138</v>
      </c>
      <c r="C45" s="27" t="s">
        <v>139</v>
      </c>
      <c r="D45" s="28">
        <v>21</v>
      </c>
      <c r="E45" s="28" t="s">
        <v>140</v>
      </c>
      <c r="F45" s="28">
        <v>2</v>
      </c>
      <c r="G45" s="28">
        <v>0</v>
      </c>
      <c r="H45" s="28">
        <v>3</v>
      </c>
      <c r="I45" s="28">
        <v>1</v>
      </c>
      <c r="J45" s="28">
        <v>0</v>
      </c>
      <c r="K45" s="2">
        <f t="shared" ca="1" si="0"/>
        <v>697</v>
      </c>
      <c r="L45" s="6">
        <f>+G45*resumen!$J$3</f>
        <v>0</v>
      </c>
      <c r="M45" s="6">
        <f ca="1">+K45*resumen!$K$3</f>
        <v>6.97</v>
      </c>
      <c r="N45" s="6">
        <f>+J45*resumen!$L$3</f>
        <v>0</v>
      </c>
      <c r="O45" s="6">
        <f t="shared" ca="1" si="1"/>
        <v>6.97</v>
      </c>
    </row>
    <row r="46" spans="1:15" x14ac:dyDescent="0.25">
      <c r="A46">
        <v>45</v>
      </c>
      <c r="B46" t="s">
        <v>141</v>
      </c>
      <c r="C46" s="27" t="s">
        <v>142</v>
      </c>
      <c r="D46" s="28">
        <v>31</v>
      </c>
      <c r="E46" s="28" t="s">
        <v>143</v>
      </c>
      <c r="F46" s="28">
        <v>3</v>
      </c>
      <c r="G46" s="28">
        <v>1</v>
      </c>
      <c r="H46" s="28">
        <v>3</v>
      </c>
      <c r="I46" s="28">
        <v>0</v>
      </c>
      <c r="J46" s="28">
        <v>0</v>
      </c>
      <c r="K46" s="2">
        <f t="shared" ca="1" si="0"/>
        <v>693</v>
      </c>
      <c r="L46" s="6">
        <f>+G46*resumen!$J$3</f>
        <v>1000</v>
      </c>
      <c r="M46" s="6">
        <f ca="1">+K46*resumen!$K$3</f>
        <v>6.93</v>
      </c>
      <c r="N46" s="6">
        <f>+J46*resumen!$L$3</f>
        <v>0</v>
      </c>
      <c r="O46" s="6">
        <f t="shared" ca="1" si="1"/>
        <v>1006.93</v>
      </c>
    </row>
    <row r="47" spans="1:15" x14ac:dyDescent="0.25">
      <c r="A47">
        <v>46</v>
      </c>
      <c r="B47" t="s">
        <v>144</v>
      </c>
      <c r="C47" s="27" t="s">
        <v>145</v>
      </c>
      <c r="D47" s="28">
        <v>68</v>
      </c>
      <c r="E47" s="28" t="s">
        <v>146</v>
      </c>
      <c r="F47" s="28">
        <v>7</v>
      </c>
      <c r="G47" s="28">
        <v>1</v>
      </c>
      <c r="H47" s="28">
        <v>3</v>
      </c>
      <c r="I47" s="28">
        <v>0</v>
      </c>
      <c r="J47" s="28">
        <v>0</v>
      </c>
      <c r="K47" s="2">
        <f t="shared" ca="1" si="0"/>
        <v>561</v>
      </c>
      <c r="L47" s="6">
        <f>+G47*resumen!$J$3</f>
        <v>1000</v>
      </c>
      <c r="M47" s="6">
        <f ca="1">+K47*resumen!$K$3</f>
        <v>5.61</v>
      </c>
      <c r="N47" s="6">
        <f>+J47*resumen!$L$3</f>
        <v>0</v>
      </c>
      <c r="O47" s="6">
        <f t="shared" ca="1" si="1"/>
        <v>1005.61</v>
      </c>
    </row>
    <row r="48" spans="1:15" x14ac:dyDescent="0.25">
      <c r="A48">
        <v>47</v>
      </c>
      <c r="B48" t="s">
        <v>147</v>
      </c>
      <c r="C48" s="27" t="s">
        <v>148</v>
      </c>
      <c r="D48" s="28">
        <v>27</v>
      </c>
      <c r="E48" s="28" t="s">
        <v>149</v>
      </c>
      <c r="F48" s="28">
        <v>3</v>
      </c>
      <c r="G48" s="28">
        <v>0</v>
      </c>
      <c r="H48" s="28">
        <v>2</v>
      </c>
      <c r="I48" s="28">
        <v>1</v>
      </c>
      <c r="J48" s="28">
        <v>2</v>
      </c>
      <c r="K48" s="2">
        <f t="shared" ca="1" si="0"/>
        <v>546</v>
      </c>
      <c r="L48" s="6">
        <f>+G48*resumen!$J$3</f>
        <v>0</v>
      </c>
      <c r="M48" s="6">
        <f ca="1">+K48*resumen!$K$3</f>
        <v>5.46</v>
      </c>
      <c r="N48" s="6">
        <f>+J48*resumen!$L$3</f>
        <v>10</v>
      </c>
      <c r="O48" s="6">
        <f t="shared" ca="1" si="1"/>
        <v>15.46</v>
      </c>
    </row>
    <row r="49" spans="1:15" x14ac:dyDescent="0.25">
      <c r="A49">
        <v>48</v>
      </c>
      <c r="B49" t="s">
        <v>150</v>
      </c>
      <c r="C49" s="27" t="s">
        <v>151</v>
      </c>
      <c r="D49" s="28">
        <v>21</v>
      </c>
      <c r="E49" s="28" t="s">
        <v>152</v>
      </c>
      <c r="F49" s="28">
        <v>2</v>
      </c>
      <c r="G49" s="28">
        <v>0</v>
      </c>
      <c r="H49" s="28">
        <v>1</v>
      </c>
      <c r="I49" s="28">
        <v>1</v>
      </c>
      <c r="J49" s="28">
        <v>3</v>
      </c>
      <c r="K49" s="2">
        <f t="shared" ca="1" si="0"/>
        <v>429</v>
      </c>
      <c r="L49" s="6">
        <f>+G49*resumen!$J$3</f>
        <v>0</v>
      </c>
      <c r="M49" s="6">
        <f ca="1">+K49*resumen!$K$3</f>
        <v>4.29</v>
      </c>
      <c r="N49" s="6">
        <f>+J49*resumen!$L$3</f>
        <v>15</v>
      </c>
      <c r="O49" s="6">
        <f t="shared" ca="1" si="1"/>
        <v>19.29</v>
      </c>
    </row>
    <row r="50" spans="1:15" x14ac:dyDescent="0.25">
      <c r="A50">
        <v>49</v>
      </c>
      <c r="B50" t="s">
        <v>153</v>
      </c>
      <c r="C50" s="27" t="s">
        <v>154</v>
      </c>
      <c r="D50" s="28">
        <v>83</v>
      </c>
      <c r="E50" s="28" t="s">
        <v>155</v>
      </c>
      <c r="F50" s="28">
        <v>8</v>
      </c>
      <c r="G50" s="28">
        <v>0</v>
      </c>
      <c r="H50" s="28">
        <v>3</v>
      </c>
      <c r="I50" s="28">
        <v>0</v>
      </c>
      <c r="J50" s="28">
        <v>1</v>
      </c>
      <c r="K50" s="2">
        <f t="shared" ca="1" si="0"/>
        <v>418</v>
      </c>
      <c r="L50" s="6">
        <f>+G50*resumen!$J$3</f>
        <v>0</v>
      </c>
      <c r="M50" s="6">
        <f ca="1">+K50*resumen!$K$3</f>
        <v>4.18</v>
      </c>
      <c r="N50" s="6">
        <f>+J50*resumen!$L$3</f>
        <v>5</v>
      </c>
      <c r="O50" s="6">
        <f t="shared" ca="1" si="1"/>
        <v>9.18</v>
      </c>
    </row>
    <row r="51" spans="1:15" x14ac:dyDescent="0.25">
      <c r="A51">
        <v>50</v>
      </c>
      <c r="B51" t="s">
        <v>156</v>
      </c>
      <c r="C51" s="27" t="s">
        <v>157</v>
      </c>
      <c r="D51" s="28">
        <v>6</v>
      </c>
      <c r="E51" s="28" t="s">
        <v>158</v>
      </c>
      <c r="F51" s="28">
        <v>1</v>
      </c>
      <c r="G51" s="28">
        <v>1</v>
      </c>
      <c r="H51" s="28">
        <v>2</v>
      </c>
      <c r="I51" s="28">
        <v>1</v>
      </c>
      <c r="J51" s="28">
        <v>2</v>
      </c>
      <c r="K51" s="2">
        <f t="shared" ca="1" si="0"/>
        <v>402</v>
      </c>
      <c r="L51" s="6">
        <f>+G51*resumen!$J$3</f>
        <v>1000</v>
      </c>
      <c r="M51" s="6">
        <f ca="1">+K51*resumen!$K$3</f>
        <v>4.0200000000000005</v>
      </c>
      <c r="N51" s="6">
        <f>+J51*resumen!$L$3</f>
        <v>10</v>
      </c>
      <c r="O51" s="6">
        <f t="shared" ca="1" si="1"/>
        <v>1014.02</v>
      </c>
    </row>
    <row r="52" spans="1:15" x14ac:dyDescent="0.25">
      <c r="A52">
        <v>51</v>
      </c>
      <c r="B52" t="s">
        <v>159</v>
      </c>
      <c r="C52" s="27" t="s">
        <v>160</v>
      </c>
      <c r="D52" s="28">
        <v>88</v>
      </c>
      <c r="E52" s="28" t="s">
        <v>161</v>
      </c>
      <c r="F52">
        <v>8</v>
      </c>
      <c r="G52" s="28">
        <v>1</v>
      </c>
      <c r="H52" s="28">
        <v>1</v>
      </c>
      <c r="I52" s="28">
        <v>0</v>
      </c>
      <c r="J52" s="28">
        <v>0</v>
      </c>
      <c r="K52" s="2">
        <f t="shared" ca="1" si="0"/>
        <v>291</v>
      </c>
      <c r="L52" s="6">
        <f>+G52*resumen!$J$3</f>
        <v>1000</v>
      </c>
      <c r="M52" s="6">
        <f ca="1">+K52*resumen!$K$3</f>
        <v>2.91</v>
      </c>
      <c r="N52" s="6">
        <f>+J52*resumen!$L$3</f>
        <v>0</v>
      </c>
      <c r="O52" s="6">
        <f t="shared" ca="1" si="1"/>
        <v>1002.91</v>
      </c>
    </row>
    <row r="53" spans="1:15" x14ac:dyDescent="0.25">
      <c r="A53">
        <v>52</v>
      </c>
      <c r="B53" t="s">
        <v>162</v>
      </c>
      <c r="C53" s="27" t="s">
        <v>163</v>
      </c>
      <c r="D53" s="28">
        <v>76</v>
      </c>
      <c r="E53" s="28" t="s">
        <v>164</v>
      </c>
      <c r="F53" s="28">
        <v>7</v>
      </c>
      <c r="G53" s="28">
        <v>0</v>
      </c>
      <c r="H53" s="28">
        <v>2</v>
      </c>
      <c r="I53" s="28">
        <v>0</v>
      </c>
      <c r="J53" s="28">
        <v>1</v>
      </c>
      <c r="K53" s="2">
        <f t="shared" ca="1" si="0"/>
        <v>2873</v>
      </c>
      <c r="L53" s="6">
        <f>+G53*resumen!$J$3</f>
        <v>0</v>
      </c>
      <c r="M53" s="6">
        <f ca="1">+K53*resumen!$K$3</f>
        <v>28.73</v>
      </c>
      <c r="N53" s="6">
        <f>+J53*resumen!$L$3</f>
        <v>5</v>
      </c>
      <c r="O53" s="6">
        <f t="shared" ca="1" si="1"/>
        <v>33.730000000000004</v>
      </c>
    </row>
    <row r="54" spans="1:15" x14ac:dyDescent="0.25">
      <c r="A54">
        <v>53</v>
      </c>
      <c r="B54" t="s">
        <v>165</v>
      </c>
      <c r="C54" s="27" t="s">
        <v>166</v>
      </c>
      <c r="D54" s="28">
        <v>85</v>
      </c>
      <c r="E54" s="28" t="s">
        <v>167</v>
      </c>
      <c r="F54" s="28">
        <v>8</v>
      </c>
      <c r="G54" s="28">
        <v>1</v>
      </c>
      <c r="H54" s="28">
        <v>2</v>
      </c>
      <c r="I54" s="28">
        <v>1</v>
      </c>
      <c r="J54" s="28">
        <v>3</v>
      </c>
      <c r="K54" s="2">
        <f t="shared" ca="1" si="0"/>
        <v>2749</v>
      </c>
      <c r="L54" s="6">
        <f>+G54*resumen!$J$3</f>
        <v>1000</v>
      </c>
      <c r="M54" s="6">
        <f ca="1">+K54*resumen!$K$3</f>
        <v>27.490000000000002</v>
      </c>
      <c r="N54" s="6">
        <f>+J54*resumen!$L$3</f>
        <v>15</v>
      </c>
      <c r="O54" s="6">
        <f t="shared" ca="1" si="1"/>
        <v>1042.49</v>
      </c>
    </row>
    <row r="55" spans="1:15" x14ac:dyDescent="0.25">
      <c r="A55">
        <v>54</v>
      </c>
      <c r="B55" t="s">
        <v>168</v>
      </c>
      <c r="C55" s="27" t="s">
        <v>169</v>
      </c>
      <c r="D55" s="28">
        <v>55</v>
      </c>
      <c r="E55" s="28" t="s">
        <v>170</v>
      </c>
      <c r="F55" s="28">
        <v>5</v>
      </c>
      <c r="G55" s="28">
        <v>0</v>
      </c>
      <c r="H55" s="28">
        <v>2</v>
      </c>
      <c r="I55" s="28">
        <v>0</v>
      </c>
      <c r="J55" s="28">
        <v>1</v>
      </c>
      <c r="K55" s="2">
        <f t="shared" ca="1" si="0"/>
        <v>2572</v>
      </c>
      <c r="L55" s="6">
        <f>+G55*resumen!$J$3</f>
        <v>0</v>
      </c>
      <c r="M55" s="6">
        <f ca="1">+K55*resumen!$K$3</f>
        <v>25.72</v>
      </c>
      <c r="N55" s="6">
        <f>+J55*resumen!$L$3</f>
        <v>5</v>
      </c>
      <c r="O55" s="6">
        <f t="shared" ca="1" si="1"/>
        <v>30.72</v>
      </c>
    </row>
    <row r="56" spans="1:15" x14ac:dyDescent="0.25">
      <c r="A56">
        <v>55</v>
      </c>
      <c r="B56" t="s">
        <v>171</v>
      </c>
      <c r="C56" s="27" t="s">
        <v>172</v>
      </c>
      <c r="D56" s="28">
        <v>18</v>
      </c>
      <c r="E56" s="28" t="s">
        <v>173</v>
      </c>
      <c r="F56" s="28">
        <v>2</v>
      </c>
      <c r="G56" s="28">
        <v>0</v>
      </c>
      <c r="H56" s="28">
        <v>2</v>
      </c>
      <c r="I56" s="28">
        <v>0</v>
      </c>
      <c r="J56" s="28">
        <v>1</v>
      </c>
      <c r="K56" s="2">
        <f t="shared" ca="1" si="0"/>
        <v>2370</v>
      </c>
      <c r="L56" s="6">
        <f>+G56*resumen!$J$3</f>
        <v>0</v>
      </c>
      <c r="M56" s="6">
        <f ca="1">+K56*resumen!$K$3</f>
        <v>23.7</v>
      </c>
      <c r="N56" s="6">
        <f>+J56*resumen!$L$3</f>
        <v>5</v>
      </c>
      <c r="O56" s="6">
        <f t="shared" ca="1" si="1"/>
        <v>28.7</v>
      </c>
    </row>
    <row r="57" spans="1:15" x14ac:dyDescent="0.25">
      <c r="A57">
        <v>56</v>
      </c>
      <c r="B57" t="s">
        <v>174</v>
      </c>
      <c r="C57" s="27" t="s">
        <v>175</v>
      </c>
      <c r="D57" s="28">
        <v>50</v>
      </c>
      <c r="E57" s="28" t="s">
        <v>176</v>
      </c>
      <c r="F57" s="28">
        <v>5</v>
      </c>
      <c r="G57" s="28">
        <v>1</v>
      </c>
      <c r="H57" s="28">
        <v>2</v>
      </c>
      <c r="I57" s="28">
        <v>1</v>
      </c>
      <c r="J57" s="28">
        <v>0</v>
      </c>
      <c r="K57" s="2">
        <f t="shared" ca="1" si="0"/>
        <v>2296</v>
      </c>
      <c r="L57" s="6">
        <f>+G57*resumen!$J$3</f>
        <v>1000</v>
      </c>
      <c r="M57" s="6">
        <f ca="1">+K57*resumen!$K$3</f>
        <v>22.96</v>
      </c>
      <c r="N57" s="6">
        <f>+J57*resumen!$L$3</f>
        <v>0</v>
      </c>
      <c r="O57" s="6">
        <f t="shared" ca="1" si="1"/>
        <v>1022.96</v>
      </c>
    </row>
    <row r="58" spans="1:15" x14ac:dyDescent="0.25">
      <c r="A58">
        <v>57</v>
      </c>
      <c r="B58" t="s">
        <v>177</v>
      </c>
      <c r="C58" s="27" t="s">
        <v>178</v>
      </c>
      <c r="D58" s="28">
        <v>25</v>
      </c>
      <c r="E58" s="28" t="s">
        <v>179</v>
      </c>
      <c r="F58" s="28">
        <v>3</v>
      </c>
      <c r="G58" s="28">
        <v>0</v>
      </c>
      <c r="H58" s="28">
        <v>2</v>
      </c>
      <c r="I58" s="28">
        <v>1</v>
      </c>
      <c r="J58" s="28">
        <v>0</v>
      </c>
      <c r="K58" s="2">
        <f t="shared" ca="1" si="0"/>
        <v>2264</v>
      </c>
      <c r="L58" s="6">
        <f>+G58*resumen!$J$3</f>
        <v>0</v>
      </c>
      <c r="M58" s="6">
        <f ca="1">+K58*resumen!$K$3</f>
        <v>22.64</v>
      </c>
      <c r="N58" s="6">
        <f>+J58*resumen!$L$3</f>
        <v>0</v>
      </c>
      <c r="O58" s="6">
        <f t="shared" ca="1" si="1"/>
        <v>22.64</v>
      </c>
    </row>
    <row r="59" spans="1:15" x14ac:dyDescent="0.25">
      <c r="A59">
        <v>58</v>
      </c>
      <c r="B59" t="s">
        <v>180</v>
      </c>
      <c r="C59" s="27" t="s">
        <v>181</v>
      </c>
      <c r="D59" s="28">
        <v>18</v>
      </c>
      <c r="E59" s="28" t="s">
        <v>182</v>
      </c>
      <c r="F59" s="28">
        <v>2</v>
      </c>
      <c r="G59" s="28">
        <v>1</v>
      </c>
      <c r="H59" s="28">
        <v>1</v>
      </c>
      <c r="I59" s="28">
        <v>0</v>
      </c>
      <c r="J59" s="28">
        <v>3</v>
      </c>
      <c r="K59" s="2">
        <f t="shared" ca="1" si="0"/>
        <v>2239</v>
      </c>
      <c r="L59" s="6">
        <f>+G59*resumen!$J$3</f>
        <v>1000</v>
      </c>
      <c r="M59" s="6">
        <f ca="1">+K59*resumen!$K$3</f>
        <v>22.39</v>
      </c>
      <c r="N59" s="6">
        <f>+J59*resumen!$L$3</f>
        <v>15</v>
      </c>
      <c r="O59" s="6">
        <f t="shared" ca="1" si="1"/>
        <v>1037.3899999999999</v>
      </c>
    </row>
    <row r="60" spans="1:15" x14ac:dyDescent="0.25">
      <c r="A60">
        <v>59</v>
      </c>
      <c r="B60" t="s">
        <v>183</v>
      </c>
      <c r="C60" s="27" t="s">
        <v>184</v>
      </c>
      <c r="D60" s="28">
        <v>56</v>
      </c>
      <c r="E60" s="28" t="s">
        <v>185</v>
      </c>
      <c r="F60" s="28">
        <v>5</v>
      </c>
      <c r="G60" s="28">
        <v>0</v>
      </c>
      <c r="H60" s="28">
        <v>3</v>
      </c>
      <c r="I60" s="28">
        <v>1</v>
      </c>
      <c r="J60" s="28">
        <v>0</v>
      </c>
      <c r="K60" s="2">
        <f t="shared" ca="1" si="0"/>
        <v>2144</v>
      </c>
      <c r="L60" s="6">
        <f>+G60*resumen!$J$3</f>
        <v>0</v>
      </c>
      <c r="M60" s="6">
        <f ca="1">+K60*resumen!$K$3</f>
        <v>21.44</v>
      </c>
      <c r="N60" s="6">
        <f>+J60*resumen!$L$3</f>
        <v>0</v>
      </c>
      <c r="O60" s="6">
        <f t="shared" ca="1" si="1"/>
        <v>21.44</v>
      </c>
    </row>
    <row r="61" spans="1:15" x14ac:dyDescent="0.25">
      <c r="A61">
        <v>60</v>
      </c>
      <c r="B61" t="s">
        <v>186</v>
      </c>
      <c r="C61" s="27" t="s">
        <v>187</v>
      </c>
      <c r="D61" s="28">
        <v>97</v>
      </c>
      <c r="E61" s="28" t="s">
        <v>188</v>
      </c>
      <c r="F61" s="28">
        <v>9</v>
      </c>
      <c r="G61" s="28">
        <v>1</v>
      </c>
      <c r="H61" s="28">
        <v>1</v>
      </c>
      <c r="I61" s="28">
        <v>1</v>
      </c>
      <c r="J61" s="28">
        <v>2</v>
      </c>
      <c r="K61" s="2">
        <f t="shared" ca="1" si="0"/>
        <v>2085</v>
      </c>
      <c r="L61" s="6">
        <f>+G61*resumen!$J$3</f>
        <v>1000</v>
      </c>
      <c r="M61" s="6">
        <f ca="1">+K61*resumen!$K$3</f>
        <v>20.85</v>
      </c>
      <c r="N61" s="6">
        <f>+J61*resumen!$L$3</f>
        <v>10</v>
      </c>
      <c r="O61" s="6">
        <f t="shared" ca="1" si="1"/>
        <v>1030.8499999999999</v>
      </c>
    </row>
    <row r="62" spans="1:15" x14ac:dyDescent="0.25">
      <c r="A62">
        <v>61</v>
      </c>
      <c r="B62" t="s">
        <v>189</v>
      </c>
      <c r="C62" s="27" t="s">
        <v>190</v>
      </c>
      <c r="D62" s="28">
        <v>76</v>
      </c>
      <c r="E62" s="28" t="s">
        <v>191</v>
      </c>
      <c r="F62" s="28">
        <v>7</v>
      </c>
      <c r="G62" s="28">
        <v>1</v>
      </c>
      <c r="H62" s="28">
        <v>2</v>
      </c>
      <c r="I62" s="28">
        <v>0</v>
      </c>
      <c r="J62" s="28">
        <v>3</v>
      </c>
      <c r="K62" s="2">
        <f t="shared" ca="1" si="0"/>
        <v>1927</v>
      </c>
      <c r="L62" s="6">
        <f>+G62*resumen!$J$3</f>
        <v>1000</v>
      </c>
      <c r="M62" s="6">
        <f ca="1">+K62*resumen!$K$3</f>
        <v>19.27</v>
      </c>
      <c r="N62" s="6">
        <f>+J62*resumen!$L$3</f>
        <v>15</v>
      </c>
      <c r="O62" s="6">
        <f t="shared" ca="1" si="1"/>
        <v>1034.27</v>
      </c>
    </row>
    <row r="63" spans="1:15" x14ac:dyDescent="0.25">
      <c r="A63">
        <v>62</v>
      </c>
      <c r="B63" t="s">
        <v>192</v>
      </c>
      <c r="C63" s="27" t="s">
        <v>193</v>
      </c>
      <c r="D63" s="28">
        <v>45</v>
      </c>
      <c r="E63" s="28" t="s">
        <v>194</v>
      </c>
      <c r="F63" s="28">
        <v>5</v>
      </c>
      <c r="G63" s="28">
        <v>0</v>
      </c>
      <c r="H63" s="28">
        <v>2</v>
      </c>
      <c r="I63" s="28">
        <v>0</v>
      </c>
      <c r="J63" s="28">
        <v>1</v>
      </c>
      <c r="K63" s="2">
        <f t="shared" ca="1" si="0"/>
        <v>1637</v>
      </c>
      <c r="L63" s="6">
        <f>+G63*resumen!$J$3</f>
        <v>0</v>
      </c>
      <c r="M63" s="6">
        <f ca="1">+K63*resumen!$K$3</f>
        <v>16.37</v>
      </c>
      <c r="N63" s="6">
        <f>+J63*resumen!$L$3</f>
        <v>5</v>
      </c>
      <c r="O63" s="6">
        <f t="shared" ca="1" si="1"/>
        <v>21.37</v>
      </c>
    </row>
    <row r="64" spans="1:15" x14ac:dyDescent="0.25">
      <c r="A64">
        <v>63</v>
      </c>
      <c r="B64" t="s">
        <v>195</v>
      </c>
      <c r="C64" s="27" t="s">
        <v>196</v>
      </c>
      <c r="D64" s="28">
        <v>28</v>
      </c>
      <c r="E64" s="28" t="s">
        <v>197</v>
      </c>
      <c r="F64" s="28">
        <v>3</v>
      </c>
      <c r="G64" s="28">
        <v>0</v>
      </c>
      <c r="H64" s="28">
        <v>2</v>
      </c>
      <c r="I64" s="28">
        <v>1</v>
      </c>
      <c r="J64" s="28">
        <v>0</v>
      </c>
      <c r="K64" s="2">
        <f t="shared" ca="1" si="0"/>
        <v>1513</v>
      </c>
      <c r="L64" s="6">
        <f>+G64*resumen!$J$3</f>
        <v>0</v>
      </c>
      <c r="M64" s="6">
        <f ca="1">+K64*resumen!$K$3</f>
        <v>15.13</v>
      </c>
      <c r="N64" s="6">
        <f>+J64*resumen!$L$3</f>
        <v>0</v>
      </c>
      <c r="O64" s="6">
        <f t="shared" ca="1" si="1"/>
        <v>15.13</v>
      </c>
    </row>
    <row r="65" spans="1:15" x14ac:dyDescent="0.25">
      <c r="A65">
        <v>64</v>
      </c>
      <c r="B65" t="s">
        <v>198</v>
      </c>
      <c r="C65" s="27" t="s">
        <v>199</v>
      </c>
      <c r="D65" s="28">
        <v>82</v>
      </c>
      <c r="E65" s="28" t="s">
        <v>200</v>
      </c>
      <c r="F65" s="28">
        <v>8</v>
      </c>
      <c r="G65" s="28">
        <v>1</v>
      </c>
      <c r="H65" s="28">
        <v>3</v>
      </c>
      <c r="I65" s="28">
        <v>1</v>
      </c>
      <c r="J65" s="28">
        <v>1</v>
      </c>
      <c r="K65" s="2">
        <f t="shared" ca="1" si="0"/>
        <v>1462</v>
      </c>
      <c r="L65" s="6">
        <f>+G65*resumen!$J$3</f>
        <v>1000</v>
      </c>
      <c r="M65" s="6">
        <f ca="1">+K65*resumen!$K$3</f>
        <v>14.620000000000001</v>
      </c>
      <c r="N65" s="6">
        <f>+J65*resumen!$L$3</f>
        <v>5</v>
      </c>
      <c r="O65" s="6">
        <f t="shared" ca="1" si="1"/>
        <v>1019.62</v>
      </c>
    </row>
    <row r="66" spans="1:15" x14ac:dyDescent="0.25">
      <c r="A66">
        <v>65</v>
      </c>
      <c r="B66" t="s">
        <v>201</v>
      </c>
      <c r="C66" s="27" t="s">
        <v>202</v>
      </c>
      <c r="D66" s="28">
        <v>7</v>
      </c>
      <c r="E66" s="28" t="s">
        <v>203</v>
      </c>
      <c r="F66" s="28">
        <v>1</v>
      </c>
      <c r="G66" s="28">
        <v>0</v>
      </c>
      <c r="H66" s="28">
        <v>2</v>
      </c>
      <c r="I66" s="28">
        <v>0</v>
      </c>
      <c r="J66" s="28">
        <v>3</v>
      </c>
      <c r="K66" s="2">
        <f t="shared" ref="K66:K129" ca="1" si="2">+DAYS360(C66,TODAY())</f>
        <v>1372</v>
      </c>
      <c r="L66" s="6">
        <f>+G66*resumen!$J$3</f>
        <v>0</v>
      </c>
      <c r="M66" s="6">
        <f ca="1">+K66*resumen!$K$3</f>
        <v>13.72</v>
      </c>
      <c r="N66" s="6">
        <f>+J66*resumen!$L$3</f>
        <v>15</v>
      </c>
      <c r="O66" s="6">
        <f t="shared" ca="1" si="1"/>
        <v>28.72</v>
      </c>
    </row>
    <row r="67" spans="1:15" x14ac:dyDescent="0.25">
      <c r="A67">
        <v>66</v>
      </c>
      <c r="B67" t="s">
        <v>204</v>
      </c>
      <c r="C67" s="27" t="s">
        <v>205</v>
      </c>
      <c r="D67" s="28">
        <v>65</v>
      </c>
      <c r="E67" s="28" t="s">
        <v>206</v>
      </c>
      <c r="F67">
        <v>7</v>
      </c>
      <c r="G67" s="28">
        <v>0</v>
      </c>
      <c r="H67" s="28">
        <v>1</v>
      </c>
      <c r="I67" s="28">
        <v>0</v>
      </c>
      <c r="J67" s="28">
        <v>0</v>
      </c>
      <c r="K67" s="2">
        <f t="shared" ca="1" si="2"/>
        <v>1246</v>
      </c>
      <c r="L67" s="6">
        <f>+G67*resumen!$J$3</f>
        <v>0</v>
      </c>
      <c r="M67" s="6">
        <f ca="1">+K67*resumen!$K$3</f>
        <v>12.46</v>
      </c>
      <c r="N67" s="6">
        <f>+J67*resumen!$L$3</f>
        <v>0</v>
      </c>
      <c r="O67" s="6">
        <f t="shared" ref="O67:O130" ca="1" si="3">+SUM(L67:N67)</f>
        <v>12.46</v>
      </c>
    </row>
    <row r="68" spans="1:15" x14ac:dyDescent="0.25">
      <c r="A68">
        <v>67</v>
      </c>
      <c r="B68" t="s">
        <v>207</v>
      </c>
      <c r="C68" s="27" t="s">
        <v>208</v>
      </c>
      <c r="D68" s="28">
        <v>47</v>
      </c>
      <c r="E68" s="28" t="s">
        <v>209</v>
      </c>
      <c r="F68" s="28">
        <v>5</v>
      </c>
      <c r="G68" s="28">
        <v>0</v>
      </c>
      <c r="H68" s="28">
        <v>2</v>
      </c>
      <c r="I68" s="28">
        <v>0</v>
      </c>
      <c r="J68" s="28">
        <v>2</v>
      </c>
      <c r="K68" s="2">
        <f t="shared" ca="1" si="2"/>
        <v>1241</v>
      </c>
      <c r="L68" s="6">
        <f>+G68*resumen!$J$3</f>
        <v>0</v>
      </c>
      <c r="M68" s="6">
        <f ca="1">+K68*resumen!$K$3</f>
        <v>12.41</v>
      </c>
      <c r="N68" s="6">
        <f>+J68*resumen!$L$3</f>
        <v>10</v>
      </c>
      <c r="O68" s="6">
        <f t="shared" ca="1" si="3"/>
        <v>22.41</v>
      </c>
    </row>
    <row r="69" spans="1:15" x14ac:dyDescent="0.25">
      <c r="A69">
        <v>68</v>
      </c>
      <c r="B69" t="s">
        <v>210</v>
      </c>
      <c r="C69" s="27" t="s">
        <v>211</v>
      </c>
      <c r="D69" s="28">
        <v>83</v>
      </c>
      <c r="E69" s="28" t="s">
        <v>212</v>
      </c>
      <c r="F69" s="28">
        <v>8</v>
      </c>
      <c r="G69" s="28">
        <v>1</v>
      </c>
      <c r="H69" s="28">
        <v>1</v>
      </c>
      <c r="I69" s="28">
        <v>0</v>
      </c>
      <c r="J69" s="28">
        <v>0</v>
      </c>
      <c r="K69" s="2">
        <f t="shared" ca="1" si="2"/>
        <v>1045</v>
      </c>
      <c r="L69" s="6">
        <f>+G69*resumen!$J$3</f>
        <v>1000</v>
      </c>
      <c r="M69" s="6">
        <f ca="1">+K69*resumen!$K$3</f>
        <v>10.450000000000001</v>
      </c>
      <c r="N69" s="6">
        <f>+J69*resumen!$L$3</f>
        <v>0</v>
      </c>
      <c r="O69" s="6">
        <f t="shared" ca="1" si="3"/>
        <v>1010.45</v>
      </c>
    </row>
    <row r="70" spans="1:15" x14ac:dyDescent="0.25">
      <c r="A70">
        <v>69</v>
      </c>
      <c r="B70" t="s">
        <v>213</v>
      </c>
      <c r="C70" s="27" t="s">
        <v>214</v>
      </c>
      <c r="D70" s="28">
        <v>91</v>
      </c>
      <c r="E70" s="28" t="s">
        <v>215</v>
      </c>
      <c r="F70" s="28">
        <v>9</v>
      </c>
      <c r="G70" s="28">
        <v>1</v>
      </c>
      <c r="H70" s="28">
        <v>3</v>
      </c>
      <c r="I70" s="28">
        <v>0</v>
      </c>
      <c r="J70" s="28">
        <v>2</v>
      </c>
      <c r="K70" s="2">
        <f t="shared" ca="1" si="2"/>
        <v>599</v>
      </c>
      <c r="L70" s="6">
        <f>+G70*resumen!$J$3</f>
        <v>1000</v>
      </c>
      <c r="M70" s="6">
        <f ca="1">+K70*resumen!$K$3</f>
        <v>5.99</v>
      </c>
      <c r="N70" s="6">
        <f>+J70*resumen!$L$3</f>
        <v>10</v>
      </c>
      <c r="O70" s="6">
        <f t="shared" ca="1" si="3"/>
        <v>1015.99</v>
      </c>
    </row>
    <row r="71" spans="1:15" x14ac:dyDescent="0.25">
      <c r="A71">
        <v>70</v>
      </c>
      <c r="B71" t="s">
        <v>216</v>
      </c>
      <c r="C71" s="27" t="s">
        <v>217</v>
      </c>
      <c r="D71" s="28">
        <v>39</v>
      </c>
      <c r="E71" s="28" t="s">
        <v>218</v>
      </c>
      <c r="F71" s="28">
        <v>4</v>
      </c>
      <c r="G71" s="28">
        <v>1</v>
      </c>
      <c r="H71" s="28">
        <v>1</v>
      </c>
      <c r="I71" s="28">
        <v>1</v>
      </c>
      <c r="J71" s="28">
        <v>2</v>
      </c>
      <c r="K71" s="2">
        <f t="shared" ca="1" si="2"/>
        <v>528</v>
      </c>
      <c r="L71" s="6">
        <f>+G71*resumen!$J$3</f>
        <v>1000</v>
      </c>
      <c r="M71" s="6">
        <f ca="1">+K71*resumen!$K$3</f>
        <v>5.28</v>
      </c>
      <c r="N71" s="6">
        <f>+J71*resumen!$L$3</f>
        <v>10</v>
      </c>
      <c r="O71" s="6">
        <f t="shared" ca="1" si="3"/>
        <v>1015.28</v>
      </c>
    </row>
    <row r="72" spans="1:15" x14ac:dyDescent="0.25">
      <c r="A72">
        <v>71</v>
      </c>
      <c r="B72" t="s">
        <v>219</v>
      </c>
      <c r="C72" s="27" t="s">
        <v>220</v>
      </c>
      <c r="D72" s="28">
        <v>29</v>
      </c>
      <c r="E72" s="28" t="s">
        <v>221</v>
      </c>
      <c r="F72" s="28">
        <v>3</v>
      </c>
      <c r="G72" s="28">
        <v>0</v>
      </c>
      <c r="H72" s="28">
        <v>2</v>
      </c>
      <c r="I72" s="28">
        <v>0</v>
      </c>
      <c r="J72" s="28">
        <v>3</v>
      </c>
      <c r="K72" s="2">
        <f t="shared" ca="1" si="2"/>
        <v>437</v>
      </c>
      <c r="L72" s="6">
        <f>+G72*resumen!$J$3</f>
        <v>0</v>
      </c>
      <c r="M72" s="6">
        <f ca="1">+K72*resumen!$K$3</f>
        <v>4.37</v>
      </c>
      <c r="N72" s="6">
        <f>+J72*resumen!$L$3</f>
        <v>15</v>
      </c>
      <c r="O72" s="6">
        <f t="shared" ca="1" si="3"/>
        <v>19.37</v>
      </c>
    </row>
    <row r="73" spans="1:15" x14ac:dyDescent="0.25">
      <c r="A73">
        <v>72</v>
      </c>
      <c r="B73" t="s">
        <v>222</v>
      </c>
      <c r="C73" s="27" t="s">
        <v>79</v>
      </c>
      <c r="D73" s="28">
        <v>16</v>
      </c>
      <c r="E73" s="28" t="s">
        <v>223</v>
      </c>
      <c r="F73" s="28">
        <v>2</v>
      </c>
      <c r="G73" s="28">
        <v>1</v>
      </c>
      <c r="H73" s="28">
        <v>3</v>
      </c>
      <c r="I73" s="28">
        <v>1</v>
      </c>
      <c r="J73" s="28">
        <v>0</v>
      </c>
      <c r="K73" s="2">
        <f t="shared" ca="1" si="2"/>
        <v>359</v>
      </c>
      <c r="L73" s="6">
        <f>+G73*resumen!$J$3</f>
        <v>1000</v>
      </c>
      <c r="M73" s="6">
        <f ca="1">+K73*resumen!$K$3</f>
        <v>3.59</v>
      </c>
      <c r="N73" s="6">
        <f>+J73*resumen!$L$3</f>
        <v>0</v>
      </c>
      <c r="O73" s="6">
        <f t="shared" ca="1" si="3"/>
        <v>1003.59</v>
      </c>
    </row>
    <row r="74" spans="1:15" x14ac:dyDescent="0.25">
      <c r="A74">
        <v>73</v>
      </c>
      <c r="B74" t="s">
        <v>224</v>
      </c>
      <c r="C74" s="27" t="s">
        <v>225</v>
      </c>
      <c r="D74" s="28">
        <v>17</v>
      </c>
      <c r="E74" s="28" t="s">
        <v>226</v>
      </c>
      <c r="F74" s="28">
        <v>2</v>
      </c>
      <c r="G74" s="28">
        <v>1</v>
      </c>
      <c r="H74" s="28">
        <v>2</v>
      </c>
      <c r="I74" s="28">
        <v>0</v>
      </c>
      <c r="J74" s="28">
        <v>1</v>
      </c>
      <c r="K74" s="2">
        <f t="shared" ca="1" si="2"/>
        <v>348</v>
      </c>
      <c r="L74" s="6">
        <f>+G74*resumen!$J$3</f>
        <v>1000</v>
      </c>
      <c r="M74" s="6">
        <f ca="1">+K74*resumen!$K$3</f>
        <v>3.48</v>
      </c>
      <c r="N74" s="6">
        <f>+J74*resumen!$L$3</f>
        <v>5</v>
      </c>
      <c r="O74" s="6">
        <f t="shared" ca="1" si="3"/>
        <v>1008.48</v>
      </c>
    </row>
    <row r="75" spans="1:15" x14ac:dyDescent="0.25">
      <c r="A75">
        <v>74</v>
      </c>
      <c r="B75" t="s">
        <v>227</v>
      </c>
      <c r="C75" s="27" t="s">
        <v>228</v>
      </c>
      <c r="D75" s="28">
        <v>67</v>
      </c>
      <c r="E75" s="28" t="s">
        <v>229</v>
      </c>
      <c r="F75" s="28">
        <v>7</v>
      </c>
      <c r="G75" s="28">
        <v>0</v>
      </c>
      <c r="H75" s="28">
        <v>1</v>
      </c>
      <c r="I75" s="28">
        <v>0</v>
      </c>
      <c r="J75" s="28">
        <v>1</v>
      </c>
      <c r="K75" s="2">
        <f t="shared" ca="1" si="2"/>
        <v>345</v>
      </c>
      <c r="L75" s="6">
        <f>+G75*resumen!$J$3</f>
        <v>0</v>
      </c>
      <c r="M75" s="6">
        <f ca="1">+K75*resumen!$K$3</f>
        <v>3.45</v>
      </c>
      <c r="N75" s="6">
        <f>+J75*resumen!$L$3</f>
        <v>5</v>
      </c>
      <c r="O75" s="6">
        <f t="shared" ca="1" si="3"/>
        <v>8.4499999999999993</v>
      </c>
    </row>
    <row r="76" spans="1:15" x14ac:dyDescent="0.25">
      <c r="A76">
        <v>75</v>
      </c>
      <c r="B76" t="s">
        <v>230</v>
      </c>
      <c r="C76" s="27" t="s">
        <v>231</v>
      </c>
      <c r="D76">
        <v>20</v>
      </c>
      <c r="E76" s="28" t="s">
        <v>232</v>
      </c>
      <c r="F76" s="28">
        <v>2</v>
      </c>
      <c r="G76" s="28">
        <v>1</v>
      </c>
      <c r="H76" s="28">
        <v>2</v>
      </c>
      <c r="I76" s="28">
        <v>0</v>
      </c>
      <c r="J76" s="28">
        <v>3</v>
      </c>
      <c r="K76" s="2">
        <f t="shared" ca="1" si="2"/>
        <v>307</v>
      </c>
      <c r="L76" s="6">
        <f>+G76*resumen!$J$3</f>
        <v>1000</v>
      </c>
      <c r="M76" s="6">
        <f ca="1">+K76*resumen!$K$3</f>
        <v>3.0700000000000003</v>
      </c>
      <c r="N76" s="6">
        <f>+J76*resumen!$L$3</f>
        <v>15</v>
      </c>
      <c r="O76" s="6">
        <f t="shared" ca="1" si="3"/>
        <v>1018.07</v>
      </c>
    </row>
    <row r="77" spans="1:15" x14ac:dyDescent="0.25">
      <c r="A77">
        <v>76</v>
      </c>
      <c r="B77" t="s">
        <v>233</v>
      </c>
      <c r="C77" s="27" t="s">
        <v>234</v>
      </c>
      <c r="D77" s="28">
        <v>51</v>
      </c>
      <c r="E77" s="28" t="s">
        <v>235</v>
      </c>
      <c r="F77" s="28">
        <v>5</v>
      </c>
      <c r="G77" s="28">
        <v>1</v>
      </c>
      <c r="H77" s="30">
        <v>1</v>
      </c>
      <c r="I77">
        <v>1</v>
      </c>
      <c r="J77" s="28">
        <v>0</v>
      </c>
      <c r="K77" s="2">
        <f t="shared" ca="1" si="2"/>
        <v>87</v>
      </c>
      <c r="L77" s="6">
        <f>+G77*resumen!$J$3</f>
        <v>1000</v>
      </c>
      <c r="M77" s="6">
        <f ca="1">+K77*resumen!$K$3</f>
        <v>0.87</v>
      </c>
      <c r="N77" s="6">
        <f>+J77*resumen!$L$3</f>
        <v>0</v>
      </c>
      <c r="O77" s="6">
        <f t="shared" ca="1" si="3"/>
        <v>1000.87</v>
      </c>
    </row>
    <row r="78" spans="1:15" x14ac:dyDescent="0.25">
      <c r="A78">
        <v>77</v>
      </c>
      <c r="B78" t="s">
        <v>236</v>
      </c>
      <c r="C78" s="27" t="s">
        <v>237</v>
      </c>
      <c r="D78" s="28">
        <v>77</v>
      </c>
      <c r="E78" s="28" t="s">
        <v>238</v>
      </c>
      <c r="F78" s="28">
        <v>7</v>
      </c>
      <c r="G78" s="28">
        <v>0</v>
      </c>
      <c r="H78" s="28">
        <v>2</v>
      </c>
      <c r="I78" s="28">
        <v>0</v>
      </c>
      <c r="J78" s="28">
        <v>0</v>
      </c>
      <c r="K78" s="2">
        <f t="shared" ca="1" si="2"/>
        <v>751</v>
      </c>
      <c r="L78" s="6">
        <f>+G78*resumen!$J$3</f>
        <v>0</v>
      </c>
      <c r="M78" s="6">
        <f ca="1">+K78*resumen!$K$3</f>
        <v>7.51</v>
      </c>
      <c r="N78" s="6">
        <f>+J78*resumen!$L$3</f>
        <v>0</v>
      </c>
      <c r="O78" s="6">
        <f t="shared" ca="1" si="3"/>
        <v>7.51</v>
      </c>
    </row>
    <row r="79" spans="1:15" x14ac:dyDescent="0.25">
      <c r="A79">
        <v>78</v>
      </c>
      <c r="B79" t="s">
        <v>239</v>
      </c>
      <c r="C79" s="27" t="s">
        <v>240</v>
      </c>
      <c r="D79" s="28">
        <v>24</v>
      </c>
      <c r="E79" s="28" t="s">
        <v>241</v>
      </c>
      <c r="F79" s="28">
        <v>3</v>
      </c>
      <c r="G79" s="28">
        <v>1</v>
      </c>
      <c r="H79" s="28">
        <v>1</v>
      </c>
      <c r="I79" s="28">
        <v>1</v>
      </c>
      <c r="J79" s="28">
        <v>0</v>
      </c>
      <c r="K79" s="2">
        <f t="shared" ca="1" si="2"/>
        <v>745</v>
      </c>
      <c r="L79" s="6">
        <f>+G79*resumen!$J$3</f>
        <v>1000</v>
      </c>
      <c r="M79" s="6">
        <f ca="1">+K79*resumen!$K$3</f>
        <v>7.45</v>
      </c>
      <c r="N79" s="6">
        <f>+J79*resumen!$L$3</f>
        <v>0</v>
      </c>
      <c r="O79" s="6">
        <f t="shared" ca="1" si="3"/>
        <v>1007.45</v>
      </c>
    </row>
    <row r="80" spans="1:15" x14ac:dyDescent="0.25">
      <c r="A80">
        <v>79</v>
      </c>
      <c r="B80" t="s">
        <v>242</v>
      </c>
      <c r="C80" s="27" t="s">
        <v>243</v>
      </c>
      <c r="D80" s="28">
        <v>87</v>
      </c>
      <c r="E80" s="28" t="s">
        <v>244</v>
      </c>
      <c r="F80">
        <v>8</v>
      </c>
      <c r="G80" s="28">
        <v>1</v>
      </c>
      <c r="H80" s="28">
        <v>2</v>
      </c>
      <c r="I80" s="28">
        <v>1</v>
      </c>
      <c r="J80" s="28">
        <v>3</v>
      </c>
      <c r="K80" s="2">
        <f t="shared" ca="1" si="2"/>
        <v>704</v>
      </c>
      <c r="L80" s="6">
        <f>+G80*resumen!$J$3</f>
        <v>1000</v>
      </c>
      <c r="M80" s="6">
        <f ca="1">+K80*resumen!$K$3</f>
        <v>7.04</v>
      </c>
      <c r="N80" s="6">
        <f>+J80*resumen!$L$3</f>
        <v>15</v>
      </c>
      <c r="O80" s="6">
        <f t="shared" ca="1" si="3"/>
        <v>1022.04</v>
      </c>
    </row>
    <row r="81" spans="1:15" x14ac:dyDescent="0.25">
      <c r="A81">
        <v>80</v>
      </c>
      <c r="B81" t="s">
        <v>245</v>
      </c>
      <c r="C81" s="27" t="s">
        <v>246</v>
      </c>
      <c r="D81">
        <v>45</v>
      </c>
      <c r="E81" s="28" t="s">
        <v>247</v>
      </c>
      <c r="F81" s="28">
        <v>5</v>
      </c>
      <c r="G81" s="28">
        <v>0</v>
      </c>
      <c r="H81" s="28">
        <v>1</v>
      </c>
      <c r="I81" s="28">
        <v>1</v>
      </c>
      <c r="J81" s="28">
        <v>1</v>
      </c>
      <c r="K81" s="2">
        <f t="shared" ca="1" si="2"/>
        <v>664</v>
      </c>
      <c r="L81" s="6">
        <f>+G81*resumen!$J$3</f>
        <v>0</v>
      </c>
      <c r="M81" s="6">
        <f ca="1">+K81*resumen!$K$3</f>
        <v>6.6400000000000006</v>
      </c>
      <c r="N81" s="6">
        <f>+J81*resumen!$L$3</f>
        <v>5</v>
      </c>
      <c r="O81" s="6">
        <f t="shared" ca="1" si="3"/>
        <v>11.64</v>
      </c>
    </row>
    <row r="82" spans="1:15" x14ac:dyDescent="0.25">
      <c r="A82">
        <v>81</v>
      </c>
      <c r="B82" t="s">
        <v>248</v>
      </c>
      <c r="C82" s="27" t="s">
        <v>249</v>
      </c>
      <c r="D82" s="28">
        <v>83</v>
      </c>
      <c r="E82" s="28" t="s">
        <v>250</v>
      </c>
      <c r="F82">
        <v>8</v>
      </c>
      <c r="G82" s="28">
        <v>1</v>
      </c>
      <c r="H82" s="28">
        <v>3</v>
      </c>
      <c r="I82" s="28">
        <v>1</v>
      </c>
      <c r="J82" s="28">
        <v>3</v>
      </c>
      <c r="K82" s="2">
        <f t="shared" ca="1" si="2"/>
        <v>655</v>
      </c>
      <c r="L82" s="6">
        <f>+G82*resumen!$J$3</f>
        <v>1000</v>
      </c>
      <c r="M82" s="6">
        <f ca="1">+K82*resumen!$K$3</f>
        <v>6.55</v>
      </c>
      <c r="N82" s="6">
        <f>+J82*resumen!$L$3</f>
        <v>15</v>
      </c>
      <c r="O82" s="6">
        <f t="shared" ca="1" si="3"/>
        <v>1021.55</v>
      </c>
    </row>
    <row r="83" spans="1:15" x14ac:dyDescent="0.25">
      <c r="A83">
        <v>82</v>
      </c>
      <c r="B83" t="s">
        <v>251</v>
      </c>
      <c r="C83" s="27" t="s">
        <v>252</v>
      </c>
      <c r="D83" s="28">
        <v>91</v>
      </c>
      <c r="E83" s="28" t="s">
        <v>253</v>
      </c>
      <c r="F83" s="28">
        <v>9</v>
      </c>
      <c r="G83" s="28">
        <v>0</v>
      </c>
      <c r="H83" s="28">
        <v>3</v>
      </c>
      <c r="I83" s="28">
        <v>0</v>
      </c>
      <c r="J83" s="28">
        <v>3</v>
      </c>
      <c r="K83" s="2">
        <f t="shared" ca="1" si="2"/>
        <v>647</v>
      </c>
      <c r="L83" s="6">
        <f>+G83*resumen!$J$3</f>
        <v>0</v>
      </c>
      <c r="M83" s="6">
        <f ca="1">+K83*resumen!$K$3</f>
        <v>6.47</v>
      </c>
      <c r="N83" s="6">
        <f>+J83*resumen!$L$3</f>
        <v>15</v>
      </c>
      <c r="O83" s="6">
        <f t="shared" ca="1" si="3"/>
        <v>21.47</v>
      </c>
    </row>
    <row r="84" spans="1:15" x14ac:dyDescent="0.25">
      <c r="A84">
        <v>83</v>
      </c>
      <c r="B84" t="s">
        <v>254</v>
      </c>
      <c r="C84" s="27" t="s">
        <v>255</v>
      </c>
      <c r="D84" s="28">
        <v>45</v>
      </c>
      <c r="E84" s="28" t="s">
        <v>256</v>
      </c>
      <c r="F84" s="28">
        <v>5</v>
      </c>
      <c r="G84" s="28">
        <v>0</v>
      </c>
      <c r="H84" s="28">
        <v>3</v>
      </c>
      <c r="I84" s="28">
        <v>0</v>
      </c>
      <c r="J84" s="28">
        <v>2</v>
      </c>
      <c r="K84" s="2">
        <f t="shared" ca="1" si="2"/>
        <v>588</v>
      </c>
      <c r="L84" s="6">
        <f>+G84*resumen!$J$3</f>
        <v>0</v>
      </c>
      <c r="M84" s="6">
        <f ca="1">+K84*resumen!$K$3</f>
        <v>5.88</v>
      </c>
      <c r="N84" s="6">
        <f>+J84*resumen!$L$3</f>
        <v>10</v>
      </c>
      <c r="O84" s="6">
        <f t="shared" ca="1" si="3"/>
        <v>15.879999999999999</v>
      </c>
    </row>
    <row r="85" spans="1:15" x14ac:dyDescent="0.25">
      <c r="A85">
        <v>84</v>
      </c>
      <c r="B85" t="s">
        <v>257</v>
      </c>
      <c r="C85" s="27" t="s">
        <v>148</v>
      </c>
      <c r="D85" s="28">
        <v>10</v>
      </c>
      <c r="E85" s="28" t="s">
        <v>258</v>
      </c>
      <c r="F85">
        <v>2</v>
      </c>
      <c r="G85" s="28">
        <v>1</v>
      </c>
      <c r="H85" s="28">
        <v>1</v>
      </c>
      <c r="I85" s="28">
        <v>0</v>
      </c>
      <c r="J85" s="28">
        <v>0</v>
      </c>
      <c r="K85" s="2">
        <f t="shared" ca="1" si="2"/>
        <v>546</v>
      </c>
      <c r="L85" s="6">
        <f>+G85*resumen!$J$3</f>
        <v>1000</v>
      </c>
      <c r="M85" s="6">
        <f ca="1">+K85*resumen!$K$3</f>
        <v>5.46</v>
      </c>
      <c r="N85" s="6">
        <f>+J85*resumen!$L$3</f>
        <v>0</v>
      </c>
      <c r="O85" s="6">
        <f t="shared" ca="1" si="3"/>
        <v>1005.46</v>
      </c>
    </row>
    <row r="86" spans="1:15" x14ac:dyDescent="0.25">
      <c r="A86">
        <v>85</v>
      </c>
      <c r="B86" t="s">
        <v>259</v>
      </c>
      <c r="C86" s="27" t="s">
        <v>260</v>
      </c>
      <c r="D86" s="28">
        <v>68</v>
      </c>
      <c r="E86" s="28" t="s">
        <v>261</v>
      </c>
      <c r="F86" s="28">
        <v>7</v>
      </c>
      <c r="G86" s="28">
        <v>0</v>
      </c>
      <c r="H86" s="28">
        <v>2</v>
      </c>
      <c r="I86" s="28">
        <v>1</v>
      </c>
      <c r="J86" s="28">
        <v>0</v>
      </c>
      <c r="K86" s="2">
        <f t="shared" ca="1" si="2"/>
        <v>525</v>
      </c>
      <c r="L86" s="6">
        <f>+G86*resumen!$J$3</f>
        <v>0</v>
      </c>
      <c r="M86" s="6">
        <f ca="1">+K86*resumen!$K$3</f>
        <v>5.25</v>
      </c>
      <c r="N86" s="6">
        <f>+J86*resumen!$L$3</f>
        <v>0</v>
      </c>
      <c r="O86" s="6">
        <f t="shared" ca="1" si="3"/>
        <v>5.25</v>
      </c>
    </row>
    <row r="87" spans="1:15" x14ac:dyDescent="0.25">
      <c r="A87">
        <v>86</v>
      </c>
      <c r="B87" t="s">
        <v>262</v>
      </c>
      <c r="C87" s="27" t="s">
        <v>263</v>
      </c>
      <c r="D87" s="28">
        <v>64</v>
      </c>
      <c r="E87" s="28" t="s">
        <v>264</v>
      </c>
      <c r="F87" s="28">
        <v>6</v>
      </c>
      <c r="G87" s="28">
        <v>0</v>
      </c>
      <c r="H87" s="28">
        <v>1</v>
      </c>
      <c r="I87" s="28">
        <v>0</v>
      </c>
      <c r="J87" s="28">
        <v>3</v>
      </c>
      <c r="K87" s="2">
        <f t="shared" ca="1" si="2"/>
        <v>469</v>
      </c>
      <c r="L87" s="6">
        <f>+G87*resumen!$J$3</f>
        <v>0</v>
      </c>
      <c r="M87" s="6">
        <f ca="1">+K87*resumen!$K$3</f>
        <v>4.6900000000000004</v>
      </c>
      <c r="N87" s="6">
        <f>+J87*resumen!$L$3</f>
        <v>15</v>
      </c>
      <c r="O87" s="6">
        <f t="shared" ca="1" si="3"/>
        <v>19.690000000000001</v>
      </c>
    </row>
    <row r="88" spans="1:15" x14ac:dyDescent="0.25">
      <c r="A88">
        <v>87</v>
      </c>
      <c r="B88" t="s">
        <v>265</v>
      </c>
      <c r="C88" s="27" t="s">
        <v>266</v>
      </c>
      <c r="D88" s="28">
        <v>59</v>
      </c>
      <c r="E88" s="28" t="s">
        <v>267</v>
      </c>
      <c r="F88" s="28">
        <v>6</v>
      </c>
      <c r="G88" s="28">
        <v>0</v>
      </c>
      <c r="H88" s="28">
        <v>2</v>
      </c>
      <c r="I88" s="28">
        <v>1</v>
      </c>
      <c r="J88" s="28">
        <v>0</v>
      </c>
      <c r="K88" s="2">
        <f t="shared" ca="1" si="2"/>
        <v>465</v>
      </c>
      <c r="L88" s="6">
        <f>+G88*resumen!$J$3</f>
        <v>0</v>
      </c>
      <c r="M88" s="6">
        <f ca="1">+K88*resumen!$K$3</f>
        <v>4.6500000000000004</v>
      </c>
      <c r="N88" s="6">
        <f>+J88*resumen!$L$3</f>
        <v>0</v>
      </c>
      <c r="O88" s="6">
        <f t="shared" ca="1" si="3"/>
        <v>4.6500000000000004</v>
      </c>
    </row>
    <row r="89" spans="1:15" x14ac:dyDescent="0.25">
      <c r="A89">
        <v>88</v>
      </c>
      <c r="B89" t="s">
        <v>268</v>
      </c>
      <c r="C89" s="27" t="s">
        <v>269</v>
      </c>
      <c r="D89" s="28">
        <v>69</v>
      </c>
      <c r="E89" s="28" t="s">
        <v>270</v>
      </c>
      <c r="F89" s="28">
        <v>7</v>
      </c>
      <c r="G89" s="28">
        <v>1</v>
      </c>
      <c r="H89" s="28">
        <v>1</v>
      </c>
      <c r="I89" s="28">
        <v>1</v>
      </c>
      <c r="J89" s="28">
        <v>1</v>
      </c>
      <c r="K89" s="2">
        <f t="shared" ca="1" si="2"/>
        <v>288</v>
      </c>
      <c r="L89" s="6">
        <f>+G89*resumen!$J$3</f>
        <v>1000</v>
      </c>
      <c r="M89" s="6">
        <f ca="1">+K89*resumen!$K$3</f>
        <v>2.88</v>
      </c>
      <c r="N89" s="6">
        <f>+J89*resumen!$L$3</f>
        <v>5</v>
      </c>
      <c r="O89" s="6">
        <f t="shared" ca="1" si="3"/>
        <v>1007.88</v>
      </c>
    </row>
    <row r="90" spans="1:15" x14ac:dyDescent="0.25">
      <c r="A90">
        <v>89</v>
      </c>
      <c r="B90" t="s">
        <v>271</v>
      </c>
      <c r="C90" s="27" t="s">
        <v>272</v>
      </c>
      <c r="D90" s="28">
        <v>99</v>
      </c>
      <c r="E90" s="28" t="s">
        <v>273</v>
      </c>
      <c r="F90">
        <v>9</v>
      </c>
      <c r="G90" s="28">
        <v>1</v>
      </c>
      <c r="H90" s="28">
        <v>2</v>
      </c>
      <c r="I90" s="28">
        <v>1</v>
      </c>
      <c r="J90" s="28">
        <v>3</v>
      </c>
      <c r="K90" s="2">
        <f t="shared" ca="1" si="2"/>
        <v>261</v>
      </c>
      <c r="L90" s="6">
        <f>+G90*resumen!$J$3</f>
        <v>1000</v>
      </c>
      <c r="M90" s="6">
        <f ca="1">+K90*resumen!$K$3</f>
        <v>2.61</v>
      </c>
      <c r="N90" s="6">
        <f>+J90*resumen!$L$3</f>
        <v>15</v>
      </c>
      <c r="O90" s="6">
        <f t="shared" ca="1" si="3"/>
        <v>1017.61</v>
      </c>
    </row>
    <row r="91" spans="1:15" x14ac:dyDescent="0.25">
      <c r="A91">
        <v>90</v>
      </c>
      <c r="B91" t="s">
        <v>274</v>
      </c>
      <c r="C91" s="27" t="s">
        <v>275</v>
      </c>
      <c r="D91" s="28">
        <v>62</v>
      </c>
      <c r="E91" s="28" t="s">
        <v>276</v>
      </c>
      <c r="F91" s="28">
        <v>6</v>
      </c>
      <c r="G91" s="28">
        <v>0</v>
      </c>
      <c r="H91" s="28">
        <v>3</v>
      </c>
      <c r="I91" s="28">
        <v>1</v>
      </c>
      <c r="J91" s="28">
        <v>1</v>
      </c>
      <c r="K91" s="2">
        <f t="shared" ca="1" si="2"/>
        <v>242</v>
      </c>
      <c r="L91" s="6">
        <f>+G91*resumen!$J$3</f>
        <v>0</v>
      </c>
      <c r="M91" s="6">
        <f ca="1">+K91*resumen!$K$3</f>
        <v>2.42</v>
      </c>
      <c r="N91" s="6">
        <f>+J91*resumen!$L$3</f>
        <v>5</v>
      </c>
      <c r="O91" s="6">
        <f t="shared" ca="1" si="3"/>
        <v>7.42</v>
      </c>
    </row>
    <row r="92" spans="1:15" x14ac:dyDescent="0.25">
      <c r="A92">
        <v>91</v>
      </c>
      <c r="B92" t="s">
        <v>277</v>
      </c>
      <c r="C92" s="27" t="s">
        <v>278</v>
      </c>
      <c r="D92" s="28">
        <v>65</v>
      </c>
      <c r="E92" s="28" t="s">
        <v>279</v>
      </c>
      <c r="F92" s="28">
        <v>6</v>
      </c>
      <c r="G92" s="28">
        <v>1</v>
      </c>
      <c r="H92" s="28">
        <v>1</v>
      </c>
      <c r="I92" s="28">
        <v>1</v>
      </c>
      <c r="J92" s="28">
        <v>0</v>
      </c>
      <c r="K92" s="2">
        <f t="shared" ca="1" si="2"/>
        <v>167</v>
      </c>
      <c r="L92" s="6">
        <f>+G92*resumen!$J$3</f>
        <v>1000</v>
      </c>
      <c r="M92" s="6">
        <f ca="1">+K92*resumen!$K$3</f>
        <v>1.67</v>
      </c>
      <c r="N92" s="6">
        <f>+J92*resumen!$L$3</f>
        <v>0</v>
      </c>
      <c r="O92" s="6">
        <f t="shared" ca="1" si="3"/>
        <v>1001.67</v>
      </c>
    </row>
    <row r="93" spans="1:15" x14ac:dyDescent="0.25">
      <c r="A93">
        <v>92</v>
      </c>
      <c r="B93" t="s">
        <v>280</v>
      </c>
      <c r="C93" s="27" t="s">
        <v>281</v>
      </c>
      <c r="D93" s="28">
        <v>59</v>
      </c>
      <c r="E93" s="28" t="s">
        <v>282</v>
      </c>
      <c r="F93" s="28">
        <v>6</v>
      </c>
      <c r="G93" s="28">
        <v>1</v>
      </c>
      <c r="H93" s="28">
        <v>3</v>
      </c>
      <c r="I93" s="28">
        <v>0</v>
      </c>
      <c r="J93" s="28">
        <v>3</v>
      </c>
      <c r="K93" s="2">
        <f t="shared" ca="1" si="2"/>
        <v>154</v>
      </c>
      <c r="L93" s="6">
        <f>+G93*resumen!$J$3</f>
        <v>1000</v>
      </c>
      <c r="M93" s="6">
        <f ca="1">+K93*resumen!$K$3</f>
        <v>1.54</v>
      </c>
      <c r="N93" s="6">
        <f>+J93*resumen!$L$3</f>
        <v>15</v>
      </c>
      <c r="O93" s="6">
        <f t="shared" ca="1" si="3"/>
        <v>1016.54</v>
      </c>
    </row>
    <row r="94" spans="1:15" x14ac:dyDescent="0.25">
      <c r="A94">
        <v>93</v>
      </c>
      <c r="B94" t="s">
        <v>283</v>
      </c>
      <c r="C94" s="27" t="s">
        <v>284</v>
      </c>
      <c r="D94" s="28">
        <v>67</v>
      </c>
      <c r="E94" s="28" t="s">
        <v>285</v>
      </c>
      <c r="F94" s="28">
        <v>7</v>
      </c>
      <c r="G94" s="28">
        <v>0</v>
      </c>
      <c r="H94" s="28">
        <v>2</v>
      </c>
      <c r="I94" s="28">
        <v>1</v>
      </c>
      <c r="J94" s="28">
        <v>0</v>
      </c>
      <c r="K94" s="2">
        <f t="shared" ca="1" si="2"/>
        <v>126</v>
      </c>
      <c r="L94" s="6">
        <f>+G94*resumen!$J$3</f>
        <v>0</v>
      </c>
      <c r="M94" s="6">
        <f ca="1">+K94*resumen!$K$3</f>
        <v>1.26</v>
      </c>
      <c r="N94" s="6">
        <f>+J94*resumen!$L$3</f>
        <v>0</v>
      </c>
      <c r="O94" s="6">
        <f t="shared" ca="1" si="3"/>
        <v>1.26</v>
      </c>
    </row>
    <row r="95" spans="1:15" x14ac:dyDescent="0.25">
      <c r="A95">
        <v>94</v>
      </c>
      <c r="B95" t="s">
        <v>286</v>
      </c>
      <c r="C95" s="27" t="s">
        <v>287</v>
      </c>
      <c r="D95" s="28">
        <v>53</v>
      </c>
      <c r="E95" s="28" t="s">
        <v>288</v>
      </c>
      <c r="F95" s="28">
        <v>5</v>
      </c>
      <c r="G95" s="28">
        <v>0</v>
      </c>
      <c r="H95" s="28">
        <v>3</v>
      </c>
      <c r="I95" s="28">
        <v>0</v>
      </c>
      <c r="J95" s="28">
        <v>1</v>
      </c>
      <c r="K95" s="2">
        <f t="shared" ca="1" si="2"/>
        <v>117</v>
      </c>
      <c r="L95" s="6">
        <f>+G95*resumen!$J$3</f>
        <v>0</v>
      </c>
      <c r="M95" s="6">
        <f ca="1">+K95*resumen!$K$3</f>
        <v>1.17</v>
      </c>
      <c r="N95" s="6">
        <f>+J95*resumen!$L$3</f>
        <v>5</v>
      </c>
      <c r="O95" s="6">
        <f t="shared" ca="1" si="3"/>
        <v>6.17</v>
      </c>
    </row>
    <row r="96" spans="1:15" x14ac:dyDescent="0.25">
      <c r="A96">
        <v>95</v>
      </c>
      <c r="B96" t="s">
        <v>289</v>
      </c>
      <c r="C96" s="27" t="s">
        <v>290</v>
      </c>
      <c r="D96" s="28">
        <v>36</v>
      </c>
      <c r="E96" s="28" t="s">
        <v>291</v>
      </c>
      <c r="F96" s="28">
        <v>4</v>
      </c>
      <c r="G96" s="28">
        <v>1</v>
      </c>
      <c r="H96" s="28">
        <v>2</v>
      </c>
      <c r="I96" s="28">
        <v>0</v>
      </c>
      <c r="J96" s="28">
        <v>2</v>
      </c>
      <c r="K96" s="2">
        <f t="shared" ca="1" si="2"/>
        <v>90</v>
      </c>
      <c r="L96" s="6">
        <f>+G96*resumen!$J$3</f>
        <v>1000</v>
      </c>
      <c r="M96" s="6">
        <f ca="1">+K96*resumen!$K$3</f>
        <v>0.9</v>
      </c>
      <c r="N96" s="6">
        <f>+J96*resumen!$L$3</f>
        <v>10</v>
      </c>
      <c r="O96" s="6">
        <f t="shared" ca="1" si="3"/>
        <v>1010.9</v>
      </c>
    </row>
    <row r="97" spans="1:15" x14ac:dyDescent="0.25">
      <c r="A97">
        <v>96</v>
      </c>
      <c r="B97" t="s">
        <v>292</v>
      </c>
      <c r="C97" s="27" t="s">
        <v>293</v>
      </c>
      <c r="D97" s="28">
        <v>46</v>
      </c>
      <c r="E97" s="28" t="s">
        <v>294</v>
      </c>
      <c r="F97" s="28">
        <v>5</v>
      </c>
      <c r="G97" s="28">
        <v>0</v>
      </c>
      <c r="H97" s="28">
        <v>3</v>
      </c>
      <c r="I97" s="28">
        <v>0</v>
      </c>
      <c r="J97" s="28">
        <v>0</v>
      </c>
      <c r="K97" s="2">
        <f t="shared" ca="1" si="2"/>
        <v>78</v>
      </c>
      <c r="L97" s="6">
        <f>+G97*resumen!$J$3</f>
        <v>0</v>
      </c>
      <c r="M97" s="6">
        <f ca="1">+K97*resumen!$K$3</f>
        <v>0.78</v>
      </c>
      <c r="N97" s="6">
        <f>+J97*resumen!$L$3</f>
        <v>0</v>
      </c>
      <c r="O97" s="6">
        <f t="shared" ca="1" si="3"/>
        <v>0.78</v>
      </c>
    </row>
    <row r="98" spans="1:15" x14ac:dyDescent="0.25">
      <c r="A98">
        <v>97</v>
      </c>
      <c r="B98" t="s">
        <v>295</v>
      </c>
      <c r="C98" s="27" t="s">
        <v>296</v>
      </c>
      <c r="D98" s="28">
        <v>22</v>
      </c>
      <c r="E98" s="28" t="s">
        <v>297</v>
      </c>
      <c r="F98">
        <v>2</v>
      </c>
      <c r="G98" s="28">
        <v>0</v>
      </c>
      <c r="H98" s="28">
        <v>1</v>
      </c>
      <c r="I98" s="28">
        <v>1</v>
      </c>
      <c r="J98" s="28">
        <v>0</v>
      </c>
      <c r="K98" s="2">
        <f t="shared" ca="1" si="2"/>
        <v>72</v>
      </c>
      <c r="L98" s="6">
        <f>+G98*resumen!$J$3</f>
        <v>0</v>
      </c>
      <c r="M98" s="6">
        <f ca="1">+K98*resumen!$K$3</f>
        <v>0.72</v>
      </c>
      <c r="N98" s="6">
        <f>+J98*resumen!$L$3</f>
        <v>0</v>
      </c>
      <c r="O98" s="6">
        <f t="shared" ca="1" si="3"/>
        <v>0.72</v>
      </c>
    </row>
    <row r="99" spans="1:15" x14ac:dyDescent="0.25">
      <c r="A99">
        <v>98</v>
      </c>
      <c r="B99" t="s">
        <v>298</v>
      </c>
      <c r="C99" s="27" t="s">
        <v>299</v>
      </c>
      <c r="D99" s="28">
        <v>21</v>
      </c>
      <c r="E99" s="28" t="s">
        <v>300</v>
      </c>
      <c r="F99" s="28">
        <v>2</v>
      </c>
      <c r="G99" s="28">
        <v>0</v>
      </c>
      <c r="H99" s="28">
        <v>2</v>
      </c>
      <c r="I99" s="28">
        <v>0</v>
      </c>
      <c r="J99" s="28">
        <v>3</v>
      </c>
      <c r="K99" s="2">
        <f t="shared" ca="1" si="2"/>
        <v>34</v>
      </c>
      <c r="L99" s="6">
        <f>+G99*resumen!$J$3</f>
        <v>0</v>
      </c>
      <c r="M99" s="6">
        <f ca="1">+K99*resumen!$K$3</f>
        <v>0.34</v>
      </c>
      <c r="N99" s="6">
        <f>+J99*resumen!$L$3</f>
        <v>15</v>
      </c>
      <c r="O99" s="6">
        <f t="shared" ca="1" si="3"/>
        <v>15.34</v>
      </c>
    </row>
    <row r="100" spans="1:15" x14ac:dyDescent="0.25">
      <c r="A100">
        <v>99</v>
      </c>
      <c r="B100" t="s">
        <v>301</v>
      </c>
      <c r="C100" s="27" t="s">
        <v>302</v>
      </c>
      <c r="D100" s="28">
        <v>60</v>
      </c>
      <c r="E100" s="28" t="s">
        <v>303</v>
      </c>
      <c r="F100" s="28">
        <v>6</v>
      </c>
      <c r="G100" s="28">
        <v>0</v>
      </c>
      <c r="H100" s="28">
        <v>3</v>
      </c>
      <c r="I100" s="28">
        <v>1</v>
      </c>
      <c r="J100" s="28">
        <v>0</v>
      </c>
      <c r="K100" s="2">
        <f t="shared" ca="1" si="2"/>
        <v>30</v>
      </c>
      <c r="L100" s="6">
        <f>+G100*resumen!$J$3</f>
        <v>0</v>
      </c>
      <c r="M100" s="6">
        <f ca="1">+K100*resumen!$K$3</f>
        <v>0.3</v>
      </c>
      <c r="N100" s="6">
        <f>+J100*resumen!$L$3</f>
        <v>0</v>
      </c>
      <c r="O100" s="6">
        <f t="shared" ca="1" si="3"/>
        <v>0.3</v>
      </c>
    </row>
    <row r="101" spans="1:15" x14ac:dyDescent="0.25">
      <c r="A101">
        <v>100</v>
      </c>
      <c r="B101" t="s">
        <v>304</v>
      </c>
      <c r="C101" s="27" t="s">
        <v>305</v>
      </c>
      <c r="D101" s="28">
        <v>36</v>
      </c>
      <c r="E101" s="28" t="s">
        <v>306</v>
      </c>
      <c r="F101" s="28">
        <v>4</v>
      </c>
      <c r="G101" s="28">
        <v>0</v>
      </c>
      <c r="H101" s="28">
        <v>1</v>
      </c>
      <c r="I101" s="28">
        <v>1</v>
      </c>
      <c r="J101" s="28">
        <v>0</v>
      </c>
      <c r="K101" s="2">
        <f t="shared" ca="1" si="2"/>
        <v>692</v>
      </c>
      <c r="L101" s="6">
        <f>+G101*resumen!$J$3</f>
        <v>0</v>
      </c>
      <c r="M101" s="6">
        <f ca="1">+K101*resumen!$K$3</f>
        <v>6.92</v>
      </c>
      <c r="N101" s="6">
        <f>+J101*resumen!$L$3</f>
        <v>0</v>
      </c>
      <c r="O101" s="6">
        <f t="shared" ca="1" si="3"/>
        <v>6.92</v>
      </c>
    </row>
    <row r="102" spans="1:15" x14ac:dyDescent="0.25">
      <c r="A102">
        <v>101</v>
      </c>
      <c r="B102" t="s">
        <v>307</v>
      </c>
      <c r="C102" s="27" t="s">
        <v>308</v>
      </c>
      <c r="D102" s="28">
        <v>44</v>
      </c>
      <c r="E102" s="28" t="s">
        <v>309</v>
      </c>
      <c r="F102" s="28">
        <v>5</v>
      </c>
      <c r="G102" s="28">
        <v>1</v>
      </c>
      <c r="H102" s="28">
        <v>2</v>
      </c>
      <c r="I102" s="28">
        <v>1</v>
      </c>
      <c r="J102" s="28">
        <v>0</v>
      </c>
      <c r="K102" s="2">
        <f t="shared" ca="1" si="2"/>
        <v>675</v>
      </c>
      <c r="L102" s="6">
        <f>+G102*resumen!$J$3</f>
        <v>1000</v>
      </c>
      <c r="M102" s="6">
        <f ca="1">+K102*resumen!$K$3</f>
        <v>6.75</v>
      </c>
      <c r="N102" s="6">
        <f>+J102*resumen!$L$3</f>
        <v>0</v>
      </c>
      <c r="O102" s="6">
        <f t="shared" ca="1" si="3"/>
        <v>1006.75</v>
      </c>
    </row>
    <row r="103" spans="1:15" x14ac:dyDescent="0.25">
      <c r="A103">
        <v>102</v>
      </c>
      <c r="B103" t="s">
        <v>310</v>
      </c>
      <c r="C103" s="27" t="s">
        <v>311</v>
      </c>
      <c r="D103" s="28">
        <v>1</v>
      </c>
      <c r="E103" s="28" t="s">
        <v>312</v>
      </c>
      <c r="F103" s="28">
        <v>1</v>
      </c>
      <c r="G103" s="28">
        <v>1</v>
      </c>
      <c r="H103" s="28">
        <v>3</v>
      </c>
      <c r="I103" s="28">
        <v>1</v>
      </c>
      <c r="J103" s="28">
        <v>3</v>
      </c>
      <c r="K103" s="2">
        <f t="shared" ca="1" si="2"/>
        <v>653</v>
      </c>
      <c r="L103" s="6">
        <f>+G103*resumen!$J$3</f>
        <v>1000</v>
      </c>
      <c r="M103" s="6">
        <f ca="1">+K103*resumen!$K$3</f>
        <v>6.53</v>
      </c>
      <c r="N103" s="6">
        <f>+J103*resumen!$L$3</f>
        <v>15</v>
      </c>
      <c r="O103" s="6">
        <f t="shared" ca="1" si="3"/>
        <v>1021.53</v>
      </c>
    </row>
    <row r="104" spans="1:15" x14ac:dyDescent="0.25">
      <c r="A104">
        <v>103</v>
      </c>
      <c r="B104" t="s">
        <v>313</v>
      </c>
      <c r="C104" s="27" t="s">
        <v>314</v>
      </c>
      <c r="D104" s="28">
        <v>85</v>
      </c>
      <c r="E104" s="28" t="s">
        <v>315</v>
      </c>
      <c r="F104" s="28">
        <v>8</v>
      </c>
      <c r="G104" s="28">
        <v>1</v>
      </c>
      <c r="H104" s="28">
        <v>1</v>
      </c>
      <c r="I104" s="28">
        <v>0</v>
      </c>
      <c r="J104" s="28">
        <v>1</v>
      </c>
      <c r="K104" s="2">
        <f t="shared" ca="1" si="2"/>
        <v>643</v>
      </c>
      <c r="L104" s="6">
        <f>+G104*resumen!$J$3</f>
        <v>1000</v>
      </c>
      <c r="M104" s="6">
        <f ca="1">+K104*resumen!$K$3</f>
        <v>6.43</v>
      </c>
      <c r="N104" s="6">
        <f>+J104*resumen!$L$3</f>
        <v>5</v>
      </c>
      <c r="O104" s="6">
        <f t="shared" ca="1" si="3"/>
        <v>1011.43</v>
      </c>
    </row>
    <row r="105" spans="1:15" x14ac:dyDescent="0.25">
      <c r="A105">
        <v>104</v>
      </c>
      <c r="B105" t="s">
        <v>316</v>
      </c>
      <c r="C105" s="27" t="s">
        <v>317</v>
      </c>
      <c r="D105" s="28">
        <v>91</v>
      </c>
      <c r="E105" s="28" t="s">
        <v>318</v>
      </c>
      <c r="F105" s="28">
        <v>9</v>
      </c>
      <c r="G105" s="28">
        <v>1</v>
      </c>
      <c r="H105" s="28">
        <v>3</v>
      </c>
      <c r="I105" s="28">
        <v>1</v>
      </c>
      <c r="J105" s="28">
        <v>0</v>
      </c>
      <c r="K105" s="2">
        <f t="shared" ca="1" si="2"/>
        <v>635</v>
      </c>
      <c r="L105" s="6">
        <f>+G105*resumen!$J$3</f>
        <v>1000</v>
      </c>
      <c r="M105" s="6">
        <f ca="1">+K105*resumen!$K$3</f>
        <v>6.3500000000000005</v>
      </c>
      <c r="N105" s="6">
        <f>+J105*resumen!$L$3</f>
        <v>0</v>
      </c>
      <c r="O105" s="6">
        <f t="shared" ca="1" si="3"/>
        <v>1006.35</v>
      </c>
    </row>
    <row r="106" spans="1:15" x14ac:dyDescent="0.25">
      <c r="A106">
        <v>105</v>
      </c>
      <c r="B106" t="s">
        <v>319</v>
      </c>
      <c r="C106" s="27" t="s">
        <v>320</v>
      </c>
      <c r="D106" s="28">
        <v>59</v>
      </c>
      <c r="E106" s="28" t="s">
        <v>321</v>
      </c>
      <c r="F106" s="28">
        <v>6</v>
      </c>
      <c r="G106" s="28">
        <v>0</v>
      </c>
      <c r="H106" s="28">
        <v>2</v>
      </c>
      <c r="I106" s="28">
        <v>1</v>
      </c>
      <c r="J106" s="28">
        <v>0</v>
      </c>
      <c r="K106" s="2">
        <f t="shared" ca="1" si="2"/>
        <v>612</v>
      </c>
      <c r="L106" s="6">
        <f>+G106*resumen!$J$3</f>
        <v>0</v>
      </c>
      <c r="M106" s="6">
        <f ca="1">+K106*resumen!$K$3</f>
        <v>6.12</v>
      </c>
      <c r="N106" s="6">
        <f>+J106*resumen!$L$3</f>
        <v>0</v>
      </c>
      <c r="O106" s="6">
        <f t="shared" ca="1" si="3"/>
        <v>6.12</v>
      </c>
    </row>
    <row r="107" spans="1:15" x14ac:dyDescent="0.25">
      <c r="A107">
        <v>106</v>
      </c>
      <c r="B107" t="s">
        <v>322</v>
      </c>
      <c r="C107" s="27" t="s">
        <v>323</v>
      </c>
      <c r="D107" s="28">
        <v>78</v>
      </c>
      <c r="E107" s="28" t="s">
        <v>324</v>
      </c>
      <c r="F107" s="28">
        <v>7</v>
      </c>
      <c r="G107" s="28">
        <v>1</v>
      </c>
      <c r="H107" s="28">
        <v>3</v>
      </c>
      <c r="I107" s="28">
        <v>0</v>
      </c>
      <c r="J107" s="28">
        <v>3</v>
      </c>
      <c r="K107" s="2">
        <f t="shared" ca="1" si="2"/>
        <v>578</v>
      </c>
      <c r="L107" s="6">
        <f>+G107*resumen!$J$3</f>
        <v>1000</v>
      </c>
      <c r="M107" s="6">
        <f ca="1">+K107*resumen!$K$3</f>
        <v>5.78</v>
      </c>
      <c r="N107" s="6">
        <f>+J107*resumen!$L$3</f>
        <v>15</v>
      </c>
      <c r="O107" s="6">
        <f t="shared" ca="1" si="3"/>
        <v>1020.78</v>
      </c>
    </row>
    <row r="108" spans="1:15" x14ac:dyDescent="0.25">
      <c r="A108">
        <v>107</v>
      </c>
      <c r="B108" t="s">
        <v>325</v>
      </c>
      <c r="C108" s="27" t="s">
        <v>326</v>
      </c>
      <c r="D108" s="28">
        <v>75</v>
      </c>
      <c r="E108" s="28" t="s">
        <v>327</v>
      </c>
      <c r="F108" s="28">
        <v>7</v>
      </c>
      <c r="G108" s="28">
        <v>1</v>
      </c>
      <c r="H108" s="28">
        <v>1</v>
      </c>
      <c r="I108" s="28">
        <v>1</v>
      </c>
      <c r="J108" s="28">
        <v>2</v>
      </c>
      <c r="K108" s="2">
        <f t="shared" ca="1" si="2"/>
        <v>536</v>
      </c>
      <c r="L108" s="6">
        <f>+G108*resumen!$J$3</f>
        <v>1000</v>
      </c>
      <c r="M108" s="6">
        <f ca="1">+K108*resumen!$K$3</f>
        <v>5.36</v>
      </c>
      <c r="N108" s="6">
        <f>+J108*resumen!$L$3</f>
        <v>10</v>
      </c>
      <c r="O108" s="6">
        <f t="shared" ca="1" si="3"/>
        <v>1015.36</v>
      </c>
    </row>
    <row r="109" spans="1:15" x14ac:dyDescent="0.25">
      <c r="A109">
        <v>108</v>
      </c>
      <c r="B109" t="s">
        <v>328</v>
      </c>
      <c r="C109" s="27" t="s">
        <v>329</v>
      </c>
      <c r="D109" s="28">
        <v>86</v>
      </c>
      <c r="E109" s="28" t="s">
        <v>330</v>
      </c>
      <c r="F109" s="28">
        <v>8</v>
      </c>
      <c r="G109" s="28">
        <v>1</v>
      </c>
      <c r="H109" s="28">
        <v>3</v>
      </c>
      <c r="I109" s="28">
        <v>0</v>
      </c>
      <c r="J109" s="28">
        <v>3</v>
      </c>
      <c r="K109" s="2">
        <f t="shared" ca="1" si="2"/>
        <v>525</v>
      </c>
      <c r="L109" s="6">
        <f>+G109*resumen!$J$3</f>
        <v>1000</v>
      </c>
      <c r="M109" s="6">
        <f ca="1">+K109*resumen!$K$3</f>
        <v>5.25</v>
      </c>
      <c r="N109" s="6">
        <f>+J109*resumen!$L$3</f>
        <v>15</v>
      </c>
      <c r="O109" s="6">
        <f t="shared" ca="1" si="3"/>
        <v>1020.25</v>
      </c>
    </row>
    <row r="110" spans="1:15" x14ac:dyDescent="0.25">
      <c r="A110">
        <v>109</v>
      </c>
      <c r="B110" t="s">
        <v>331</v>
      </c>
      <c r="C110" s="27" t="s">
        <v>332</v>
      </c>
      <c r="D110" s="28">
        <v>53</v>
      </c>
      <c r="E110" s="28" t="s">
        <v>333</v>
      </c>
      <c r="F110" s="28">
        <v>5</v>
      </c>
      <c r="G110" s="28">
        <v>1</v>
      </c>
      <c r="H110" s="28">
        <v>1</v>
      </c>
      <c r="I110" s="28">
        <v>1</v>
      </c>
      <c r="J110" s="28">
        <v>3</v>
      </c>
      <c r="K110" s="2">
        <f t="shared" ca="1" si="2"/>
        <v>510</v>
      </c>
      <c r="L110" s="6">
        <f>+G110*resumen!$J$3</f>
        <v>1000</v>
      </c>
      <c r="M110" s="6">
        <f ca="1">+K110*resumen!$K$3</f>
        <v>5.1000000000000005</v>
      </c>
      <c r="N110" s="6">
        <f>+J110*resumen!$L$3</f>
        <v>15</v>
      </c>
      <c r="O110" s="6">
        <f t="shared" ca="1" si="3"/>
        <v>1020.1</v>
      </c>
    </row>
    <row r="111" spans="1:15" x14ac:dyDescent="0.25">
      <c r="A111">
        <v>110</v>
      </c>
      <c r="B111" t="s">
        <v>334</v>
      </c>
      <c r="C111" s="27" t="s">
        <v>335</v>
      </c>
      <c r="D111" s="28">
        <v>2</v>
      </c>
      <c r="E111" s="28" t="s">
        <v>336</v>
      </c>
      <c r="F111" s="28">
        <v>1</v>
      </c>
      <c r="G111" s="28">
        <v>1</v>
      </c>
      <c r="H111" s="28">
        <v>1</v>
      </c>
      <c r="I111" s="28">
        <v>1</v>
      </c>
      <c r="J111" s="28">
        <v>0</v>
      </c>
      <c r="K111" s="2">
        <f t="shared" ca="1" si="2"/>
        <v>505</v>
      </c>
      <c r="L111" s="6">
        <f>+G111*resumen!$J$3</f>
        <v>1000</v>
      </c>
      <c r="M111" s="6">
        <f ca="1">+K111*resumen!$K$3</f>
        <v>5.05</v>
      </c>
      <c r="N111" s="6">
        <f>+J111*resumen!$L$3</f>
        <v>0</v>
      </c>
      <c r="O111" s="6">
        <f t="shared" ca="1" si="3"/>
        <v>1005.05</v>
      </c>
    </row>
    <row r="112" spans="1:15" x14ac:dyDescent="0.25">
      <c r="A112">
        <v>111</v>
      </c>
      <c r="B112" t="s">
        <v>337</v>
      </c>
      <c r="C112" s="27" t="s">
        <v>338</v>
      </c>
      <c r="D112" s="28">
        <v>47</v>
      </c>
      <c r="E112" s="28" t="s">
        <v>339</v>
      </c>
      <c r="F112" s="28">
        <v>5</v>
      </c>
      <c r="G112" s="28">
        <v>1</v>
      </c>
      <c r="H112" s="28">
        <v>3</v>
      </c>
      <c r="I112" s="28">
        <v>0</v>
      </c>
      <c r="J112" s="28">
        <v>1</v>
      </c>
      <c r="K112" s="2">
        <f t="shared" ca="1" si="2"/>
        <v>497</v>
      </c>
      <c r="L112" s="6">
        <f>+G112*resumen!$J$3</f>
        <v>1000</v>
      </c>
      <c r="M112" s="6">
        <f ca="1">+K112*resumen!$K$3</f>
        <v>4.97</v>
      </c>
      <c r="N112" s="6">
        <f>+J112*resumen!$L$3</f>
        <v>5</v>
      </c>
      <c r="O112" s="6">
        <f t="shared" ca="1" si="3"/>
        <v>1009.97</v>
      </c>
    </row>
    <row r="113" spans="1:15" x14ac:dyDescent="0.25">
      <c r="A113">
        <v>112</v>
      </c>
      <c r="B113" t="s">
        <v>340</v>
      </c>
      <c r="C113" s="27" t="s">
        <v>341</v>
      </c>
      <c r="D113" s="28">
        <v>79</v>
      </c>
      <c r="E113" s="28" t="s">
        <v>342</v>
      </c>
      <c r="F113" s="28">
        <v>8</v>
      </c>
      <c r="G113" s="28">
        <v>0</v>
      </c>
      <c r="H113" s="28">
        <v>2</v>
      </c>
      <c r="I113" s="28">
        <v>0</v>
      </c>
      <c r="J113" s="28">
        <v>1</v>
      </c>
      <c r="K113" s="2">
        <f t="shared" ca="1" si="2"/>
        <v>485</v>
      </c>
      <c r="L113" s="6">
        <f>+G113*resumen!$J$3</f>
        <v>0</v>
      </c>
      <c r="M113" s="6">
        <f ca="1">+K113*resumen!$K$3</f>
        <v>4.8500000000000005</v>
      </c>
      <c r="N113" s="6">
        <f>+J113*resumen!$L$3</f>
        <v>5</v>
      </c>
      <c r="O113" s="6">
        <f t="shared" ca="1" si="3"/>
        <v>9.8500000000000014</v>
      </c>
    </row>
    <row r="114" spans="1:15" x14ac:dyDescent="0.25">
      <c r="A114">
        <v>113</v>
      </c>
      <c r="B114" t="s">
        <v>343</v>
      </c>
      <c r="C114" s="27" t="s">
        <v>344</v>
      </c>
      <c r="D114" s="28">
        <v>32</v>
      </c>
      <c r="E114" s="28" t="s">
        <v>345</v>
      </c>
      <c r="F114" s="28">
        <v>3</v>
      </c>
      <c r="G114" s="28">
        <v>1</v>
      </c>
      <c r="H114" s="28">
        <v>1</v>
      </c>
      <c r="I114" s="28">
        <v>1</v>
      </c>
      <c r="J114" s="28">
        <v>3</v>
      </c>
      <c r="K114" s="2">
        <f t="shared" ca="1" si="2"/>
        <v>388</v>
      </c>
      <c r="L114" s="6">
        <f>+G114*resumen!$J$3</f>
        <v>1000</v>
      </c>
      <c r="M114" s="6">
        <f ca="1">+K114*resumen!$K$3</f>
        <v>3.88</v>
      </c>
      <c r="N114" s="6">
        <f>+J114*resumen!$L$3</f>
        <v>15</v>
      </c>
      <c r="O114" s="6">
        <f t="shared" ca="1" si="3"/>
        <v>1018.88</v>
      </c>
    </row>
    <row r="115" spans="1:15" x14ac:dyDescent="0.25">
      <c r="A115">
        <v>114</v>
      </c>
      <c r="B115" t="s">
        <v>346</v>
      </c>
      <c r="C115" s="27" t="s">
        <v>347</v>
      </c>
      <c r="D115" s="28">
        <v>34</v>
      </c>
      <c r="E115" s="28" t="s">
        <v>348</v>
      </c>
      <c r="F115" s="28">
        <v>4</v>
      </c>
      <c r="G115" s="28">
        <v>0</v>
      </c>
      <c r="H115" s="28">
        <v>1</v>
      </c>
      <c r="I115" s="28">
        <v>0</v>
      </c>
      <c r="J115" s="28">
        <v>1</v>
      </c>
      <c r="K115" s="2">
        <f t="shared" ca="1" si="2"/>
        <v>304</v>
      </c>
      <c r="L115" s="6">
        <f>+G115*resumen!$J$3</f>
        <v>0</v>
      </c>
      <c r="M115" s="6">
        <f ca="1">+K115*resumen!$K$3</f>
        <v>3.04</v>
      </c>
      <c r="N115" s="6">
        <f>+J115*resumen!$L$3</f>
        <v>5</v>
      </c>
      <c r="O115" s="6">
        <f t="shared" ca="1" si="3"/>
        <v>8.0399999999999991</v>
      </c>
    </row>
    <row r="116" spans="1:15" x14ac:dyDescent="0.25">
      <c r="A116">
        <v>115</v>
      </c>
      <c r="B116" t="s">
        <v>349</v>
      </c>
      <c r="C116" s="27" t="s">
        <v>350</v>
      </c>
      <c r="D116" s="28">
        <v>10</v>
      </c>
      <c r="E116" s="28" t="s">
        <v>351</v>
      </c>
      <c r="F116">
        <v>1</v>
      </c>
      <c r="G116" s="28">
        <v>0</v>
      </c>
      <c r="H116" s="28">
        <v>2</v>
      </c>
      <c r="I116" s="28">
        <v>1</v>
      </c>
      <c r="J116" s="28">
        <v>0</v>
      </c>
      <c r="K116" s="2">
        <f t="shared" ca="1" si="2"/>
        <v>269</v>
      </c>
      <c r="L116" s="6">
        <f>+G116*resumen!$J$3</f>
        <v>0</v>
      </c>
      <c r="M116" s="6">
        <f ca="1">+K116*resumen!$K$3</f>
        <v>2.69</v>
      </c>
      <c r="N116" s="6">
        <f>+J116*resumen!$L$3</f>
        <v>0</v>
      </c>
      <c r="O116" s="6">
        <f t="shared" ca="1" si="3"/>
        <v>2.69</v>
      </c>
    </row>
    <row r="117" spans="1:15" x14ac:dyDescent="0.25">
      <c r="A117">
        <v>116</v>
      </c>
      <c r="B117" t="s">
        <v>352</v>
      </c>
      <c r="C117" s="27" t="s">
        <v>353</v>
      </c>
      <c r="D117" s="28">
        <v>40</v>
      </c>
      <c r="E117" s="28" t="s">
        <v>354</v>
      </c>
      <c r="F117" s="28">
        <v>4</v>
      </c>
      <c r="G117" s="28">
        <v>1</v>
      </c>
      <c r="H117" s="28">
        <v>2</v>
      </c>
      <c r="I117" s="28">
        <v>1</v>
      </c>
      <c r="J117" s="28">
        <v>2</v>
      </c>
      <c r="K117" s="2">
        <f t="shared" ca="1" si="2"/>
        <v>263</v>
      </c>
      <c r="L117" s="6">
        <f>+G117*resumen!$J$3</f>
        <v>1000</v>
      </c>
      <c r="M117" s="6">
        <f ca="1">+K117*resumen!$K$3</f>
        <v>2.63</v>
      </c>
      <c r="N117" s="6">
        <f>+J117*resumen!$L$3</f>
        <v>10</v>
      </c>
      <c r="O117" s="6">
        <f t="shared" ca="1" si="3"/>
        <v>1012.63</v>
      </c>
    </row>
    <row r="118" spans="1:15" x14ac:dyDescent="0.25">
      <c r="A118">
        <v>117</v>
      </c>
      <c r="B118" t="s">
        <v>355</v>
      </c>
      <c r="C118" s="27" t="s">
        <v>356</v>
      </c>
      <c r="D118" s="28">
        <v>79</v>
      </c>
      <c r="E118" s="28" t="s">
        <v>357</v>
      </c>
      <c r="F118" s="28">
        <v>8</v>
      </c>
      <c r="G118" s="28">
        <v>0</v>
      </c>
      <c r="H118" s="28">
        <v>3</v>
      </c>
      <c r="I118" s="28">
        <v>1</v>
      </c>
      <c r="J118" s="28">
        <v>1</v>
      </c>
      <c r="K118" s="2">
        <f t="shared" ca="1" si="2"/>
        <v>200</v>
      </c>
      <c r="L118" s="6">
        <f>+G118*resumen!$J$3</f>
        <v>0</v>
      </c>
      <c r="M118" s="6">
        <f ca="1">+K118*resumen!$K$3</f>
        <v>2</v>
      </c>
      <c r="N118" s="6">
        <f>+J118*resumen!$L$3</f>
        <v>5</v>
      </c>
      <c r="O118" s="6">
        <f t="shared" ca="1" si="3"/>
        <v>7</v>
      </c>
    </row>
    <row r="119" spans="1:15" x14ac:dyDescent="0.25">
      <c r="A119">
        <v>118</v>
      </c>
      <c r="B119" t="s">
        <v>358</v>
      </c>
      <c r="C119" s="27" t="s">
        <v>359</v>
      </c>
      <c r="D119" s="28">
        <v>7</v>
      </c>
      <c r="E119" s="28" t="s">
        <v>360</v>
      </c>
      <c r="F119" s="28">
        <v>1</v>
      </c>
      <c r="G119" s="28">
        <v>1</v>
      </c>
      <c r="H119" s="28">
        <v>2</v>
      </c>
      <c r="I119" s="28">
        <v>0</v>
      </c>
      <c r="J119" s="28">
        <v>2</v>
      </c>
      <c r="K119" s="2">
        <f t="shared" ca="1" si="2"/>
        <v>172</v>
      </c>
      <c r="L119" s="6">
        <f>+G119*resumen!$J$3</f>
        <v>1000</v>
      </c>
      <c r="M119" s="6">
        <f ca="1">+K119*resumen!$K$3</f>
        <v>1.72</v>
      </c>
      <c r="N119" s="6">
        <f>+J119*resumen!$L$3</f>
        <v>10</v>
      </c>
      <c r="O119" s="6">
        <f t="shared" ca="1" si="3"/>
        <v>1011.72</v>
      </c>
    </row>
    <row r="120" spans="1:15" x14ac:dyDescent="0.25">
      <c r="A120">
        <v>119</v>
      </c>
      <c r="B120" t="s">
        <v>361</v>
      </c>
      <c r="C120" s="27" t="s">
        <v>278</v>
      </c>
      <c r="D120" s="28">
        <v>36</v>
      </c>
      <c r="E120" s="28" t="s">
        <v>362</v>
      </c>
      <c r="F120" s="28">
        <v>4</v>
      </c>
      <c r="G120" s="28">
        <v>1</v>
      </c>
      <c r="H120" s="28">
        <v>2</v>
      </c>
      <c r="I120" s="28">
        <v>1</v>
      </c>
      <c r="J120" s="28">
        <v>3</v>
      </c>
      <c r="K120" s="2">
        <f t="shared" ca="1" si="2"/>
        <v>167</v>
      </c>
      <c r="L120" s="6">
        <f>+G120*resumen!$J$3</f>
        <v>1000</v>
      </c>
      <c r="M120" s="6">
        <f ca="1">+K120*resumen!$K$3</f>
        <v>1.67</v>
      </c>
      <c r="N120" s="6">
        <f>+J120*resumen!$L$3</f>
        <v>15</v>
      </c>
      <c r="O120" s="6">
        <f t="shared" ca="1" si="3"/>
        <v>1016.67</v>
      </c>
    </row>
    <row r="121" spans="1:15" x14ac:dyDescent="0.25">
      <c r="A121">
        <v>120</v>
      </c>
      <c r="B121" t="s">
        <v>363</v>
      </c>
      <c r="C121" s="27" t="s">
        <v>364</v>
      </c>
      <c r="D121" s="28">
        <v>21</v>
      </c>
      <c r="E121" s="28" t="s">
        <v>365</v>
      </c>
      <c r="F121" s="28">
        <v>2</v>
      </c>
      <c r="G121" s="28">
        <v>0</v>
      </c>
      <c r="H121" s="28">
        <v>2</v>
      </c>
      <c r="I121" s="28">
        <v>1</v>
      </c>
      <c r="J121" s="28">
        <v>3</v>
      </c>
      <c r="K121" s="2">
        <f t="shared" ca="1" si="2"/>
        <v>157</v>
      </c>
      <c r="L121" s="6">
        <f>+G121*resumen!$J$3</f>
        <v>0</v>
      </c>
      <c r="M121" s="6">
        <f ca="1">+K121*resumen!$K$3</f>
        <v>1.57</v>
      </c>
      <c r="N121" s="6">
        <f>+J121*resumen!$L$3</f>
        <v>15</v>
      </c>
      <c r="O121" s="6">
        <f t="shared" ca="1" si="3"/>
        <v>16.57</v>
      </c>
    </row>
    <row r="122" spans="1:15" x14ac:dyDescent="0.25">
      <c r="A122">
        <v>121</v>
      </c>
      <c r="B122" t="s">
        <v>366</v>
      </c>
      <c r="C122" s="27" t="s">
        <v>367</v>
      </c>
      <c r="D122" s="28">
        <v>46</v>
      </c>
      <c r="E122" s="28" t="s">
        <v>368</v>
      </c>
      <c r="F122" s="28">
        <v>5</v>
      </c>
      <c r="G122" s="28">
        <v>0</v>
      </c>
      <c r="H122" s="28">
        <v>2</v>
      </c>
      <c r="I122" s="28">
        <v>1</v>
      </c>
      <c r="J122" s="28">
        <v>3</v>
      </c>
      <c r="K122" s="2">
        <f t="shared" ca="1" si="2"/>
        <v>102</v>
      </c>
      <c r="L122" s="6">
        <f>+G122*resumen!$J$3</f>
        <v>0</v>
      </c>
      <c r="M122" s="6">
        <f ca="1">+K122*resumen!$K$3</f>
        <v>1.02</v>
      </c>
      <c r="N122" s="6">
        <f>+J122*resumen!$L$3</f>
        <v>15</v>
      </c>
      <c r="O122" s="6">
        <f t="shared" ca="1" si="3"/>
        <v>16.02</v>
      </c>
    </row>
    <row r="123" spans="1:15" x14ac:dyDescent="0.25">
      <c r="A123">
        <v>122</v>
      </c>
      <c r="B123" t="s">
        <v>369</v>
      </c>
      <c r="C123" s="27" t="s">
        <v>370</v>
      </c>
      <c r="D123" s="28">
        <v>58</v>
      </c>
      <c r="E123" s="28" t="s">
        <v>371</v>
      </c>
      <c r="F123" s="28">
        <v>6</v>
      </c>
      <c r="G123" s="28">
        <v>0</v>
      </c>
      <c r="H123" s="28">
        <v>3</v>
      </c>
      <c r="I123" s="28">
        <v>1</v>
      </c>
      <c r="J123" s="28">
        <v>3</v>
      </c>
      <c r="K123" s="2">
        <f t="shared" ca="1" si="2"/>
        <v>83</v>
      </c>
      <c r="L123" s="6">
        <f>+G123*resumen!$J$3</f>
        <v>0</v>
      </c>
      <c r="M123" s="6">
        <f ca="1">+K123*resumen!$K$3</f>
        <v>0.83000000000000007</v>
      </c>
      <c r="N123" s="6">
        <f>+J123*resumen!$L$3</f>
        <v>15</v>
      </c>
      <c r="O123" s="6">
        <f t="shared" ca="1" si="3"/>
        <v>15.83</v>
      </c>
    </row>
    <row r="124" spans="1:15" x14ac:dyDescent="0.25">
      <c r="A124">
        <v>123</v>
      </c>
      <c r="B124" t="s">
        <v>372</v>
      </c>
      <c r="C124" s="27" t="s">
        <v>373</v>
      </c>
      <c r="D124" s="28">
        <v>15</v>
      </c>
      <c r="E124" s="28" t="s">
        <v>374</v>
      </c>
      <c r="F124" s="28">
        <v>2</v>
      </c>
      <c r="G124" s="28">
        <v>0</v>
      </c>
      <c r="H124" s="28">
        <v>3</v>
      </c>
      <c r="I124" s="28">
        <v>0</v>
      </c>
      <c r="J124" s="28">
        <v>3</v>
      </c>
      <c r="K124" s="2">
        <f t="shared" ca="1" si="2"/>
        <v>782</v>
      </c>
      <c r="L124" s="6">
        <f>+G124*resumen!$J$3</f>
        <v>0</v>
      </c>
      <c r="M124" s="6">
        <f ca="1">+K124*resumen!$K$3</f>
        <v>7.82</v>
      </c>
      <c r="N124" s="6">
        <f>+J124*resumen!$L$3</f>
        <v>15</v>
      </c>
      <c r="O124" s="6">
        <f t="shared" ca="1" si="3"/>
        <v>22.82</v>
      </c>
    </row>
    <row r="125" spans="1:15" x14ac:dyDescent="0.25">
      <c r="A125">
        <v>124</v>
      </c>
      <c r="B125" t="s">
        <v>375</v>
      </c>
      <c r="C125" s="27" t="s">
        <v>305</v>
      </c>
      <c r="D125" s="28">
        <v>5</v>
      </c>
      <c r="E125" s="28" t="s">
        <v>376</v>
      </c>
      <c r="F125" s="28">
        <v>1</v>
      </c>
      <c r="G125" s="28">
        <v>1</v>
      </c>
      <c r="H125" s="28">
        <v>1</v>
      </c>
      <c r="I125" s="28">
        <v>1</v>
      </c>
      <c r="J125" s="28">
        <v>0</v>
      </c>
      <c r="K125" s="2">
        <f t="shared" ca="1" si="2"/>
        <v>692</v>
      </c>
      <c r="L125" s="6">
        <f>+G125*resumen!$J$3</f>
        <v>1000</v>
      </c>
      <c r="M125" s="6">
        <f ca="1">+K125*resumen!$K$3</f>
        <v>6.92</v>
      </c>
      <c r="N125" s="6">
        <f>+J125*resumen!$L$3</f>
        <v>0</v>
      </c>
      <c r="O125" s="6">
        <f t="shared" ca="1" si="3"/>
        <v>1006.92</v>
      </c>
    </row>
    <row r="126" spans="1:15" x14ac:dyDescent="0.25">
      <c r="A126">
        <v>125</v>
      </c>
      <c r="B126" t="s">
        <v>377</v>
      </c>
      <c r="C126" s="27" t="s">
        <v>378</v>
      </c>
      <c r="D126" s="28">
        <v>53</v>
      </c>
      <c r="E126" s="28" t="s">
        <v>379</v>
      </c>
      <c r="F126" s="28">
        <v>5</v>
      </c>
      <c r="G126" s="28">
        <v>1</v>
      </c>
      <c r="H126" s="28">
        <v>1</v>
      </c>
      <c r="I126" s="28">
        <v>1</v>
      </c>
      <c r="J126" s="28">
        <v>2</v>
      </c>
      <c r="K126" s="2">
        <f t="shared" ca="1" si="2"/>
        <v>668</v>
      </c>
      <c r="L126" s="6">
        <f>+G126*resumen!$J$3</f>
        <v>1000</v>
      </c>
      <c r="M126" s="6">
        <f ca="1">+K126*resumen!$K$3</f>
        <v>6.68</v>
      </c>
      <c r="N126" s="6">
        <f>+J126*resumen!$L$3</f>
        <v>10</v>
      </c>
      <c r="O126" s="6">
        <f t="shared" ca="1" si="3"/>
        <v>1016.68</v>
      </c>
    </row>
    <row r="127" spans="1:15" x14ac:dyDescent="0.25">
      <c r="A127">
        <v>126</v>
      </c>
      <c r="B127" t="s">
        <v>380</v>
      </c>
      <c r="C127" s="27" t="s">
        <v>381</v>
      </c>
      <c r="D127" s="28">
        <v>12</v>
      </c>
      <c r="E127" s="28" t="s">
        <v>382</v>
      </c>
      <c r="F127" s="28">
        <v>2</v>
      </c>
      <c r="G127" s="28">
        <v>0</v>
      </c>
      <c r="H127" s="28">
        <v>3</v>
      </c>
      <c r="I127" s="28">
        <v>1</v>
      </c>
      <c r="J127" s="28">
        <v>3</v>
      </c>
      <c r="K127" s="2">
        <f t="shared" ca="1" si="2"/>
        <v>641</v>
      </c>
      <c r="L127" s="6">
        <f>+G127*resumen!$J$3</f>
        <v>0</v>
      </c>
      <c r="M127" s="6">
        <f ca="1">+K127*resumen!$K$3</f>
        <v>6.41</v>
      </c>
      <c r="N127" s="6">
        <f>+J127*resumen!$L$3</f>
        <v>15</v>
      </c>
      <c r="O127" s="6">
        <f t="shared" ca="1" si="3"/>
        <v>21.41</v>
      </c>
    </row>
    <row r="128" spans="1:15" x14ac:dyDescent="0.25">
      <c r="A128">
        <v>127</v>
      </c>
      <c r="B128" t="s">
        <v>383</v>
      </c>
      <c r="C128" s="27" t="s">
        <v>317</v>
      </c>
      <c r="D128" s="28">
        <v>9</v>
      </c>
      <c r="E128" s="28" t="s">
        <v>384</v>
      </c>
      <c r="F128" s="28">
        <v>1</v>
      </c>
      <c r="G128" s="28">
        <v>1</v>
      </c>
      <c r="H128" s="28">
        <v>3</v>
      </c>
      <c r="I128" s="28">
        <v>0</v>
      </c>
      <c r="J128" s="28">
        <v>0</v>
      </c>
      <c r="K128" s="2">
        <f t="shared" ca="1" si="2"/>
        <v>635</v>
      </c>
      <c r="L128" s="6">
        <f>+G128*resumen!$J$3</f>
        <v>1000</v>
      </c>
      <c r="M128" s="6">
        <f ca="1">+K128*resumen!$K$3</f>
        <v>6.3500000000000005</v>
      </c>
      <c r="N128" s="6">
        <f>+J128*resumen!$L$3</f>
        <v>0</v>
      </c>
      <c r="O128" s="6">
        <f t="shared" ca="1" si="3"/>
        <v>1006.35</v>
      </c>
    </row>
    <row r="129" spans="1:15" x14ac:dyDescent="0.25">
      <c r="A129">
        <v>128</v>
      </c>
      <c r="B129" t="s">
        <v>385</v>
      </c>
      <c r="C129" s="27" t="s">
        <v>386</v>
      </c>
      <c r="D129" s="28">
        <v>97</v>
      </c>
      <c r="E129" s="28" t="s">
        <v>387</v>
      </c>
      <c r="F129" s="28">
        <v>9</v>
      </c>
      <c r="G129" s="28">
        <v>1</v>
      </c>
      <c r="H129" s="28">
        <v>3</v>
      </c>
      <c r="I129" s="28">
        <v>1</v>
      </c>
      <c r="J129" s="28">
        <v>2</v>
      </c>
      <c r="K129" s="2">
        <f t="shared" ca="1" si="2"/>
        <v>621</v>
      </c>
      <c r="L129" s="6">
        <f>+G129*resumen!$J$3</f>
        <v>1000</v>
      </c>
      <c r="M129" s="6">
        <f ca="1">+K129*resumen!$K$3</f>
        <v>6.21</v>
      </c>
      <c r="N129" s="6">
        <f>+J129*resumen!$L$3</f>
        <v>10</v>
      </c>
      <c r="O129" s="6">
        <f t="shared" ca="1" si="3"/>
        <v>1016.21</v>
      </c>
    </row>
    <row r="130" spans="1:15" x14ac:dyDescent="0.25">
      <c r="A130">
        <v>129</v>
      </c>
      <c r="B130" t="s">
        <v>388</v>
      </c>
      <c r="C130" s="27" t="s">
        <v>389</v>
      </c>
      <c r="D130" s="28">
        <v>51</v>
      </c>
      <c r="E130" s="28" t="s">
        <v>390</v>
      </c>
      <c r="F130" s="28">
        <v>5</v>
      </c>
      <c r="G130" s="28">
        <v>0</v>
      </c>
      <c r="H130" s="28">
        <v>2</v>
      </c>
      <c r="I130" s="28">
        <v>0</v>
      </c>
      <c r="J130" s="28">
        <v>0</v>
      </c>
      <c r="K130" s="2">
        <f t="shared" ref="K130:K193" ca="1" si="4">+DAYS360(C130,TODAY())</f>
        <v>503</v>
      </c>
      <c r="L130" s="6">
        <f>+G130*resumen!$J$3</f>
        <v>0</v>
      </c>
      <c r="M130" s="6">
        <f ca="1">+K130*resumen!$K$3</f>
        <v>5.03</v>
      </c>
      <c r="N130" s="6">
        <f>+J130*resumen!$L$3</f>
        <v>0</v>
      </c>
      <c r="O130" s="6">
        <f t="shared" ca="1" si="3"/>
        <v>5.03</v>
      </c>
    </row>
    <row r="131" spans="1:15" x14ac:dyDescent="0.25">
      <c r="A131">
        <v>130</v>
      </c>
      <c r="B131" t="s">
        <v>391</v>
      </c>
      <c r="C131" s="27" t="s">
        <v>392</v>
      </c>
      <c r="D131" s="28">
        <v>2</v>
      </c>
      <c r="E131" s="28" t="s">
        <v>393</v>
      </c>
      <c r="F131" s="28">
        <v>1</v>
      </c>
      <c r="G131" s="28">
        <v>1</v>
      </c>
      <c r="H131" s="28">
        <v>2</v>
      </c>
      <c r="I131" s="28">
        <v>0</v>
      </c>
      <c r="J131" s="28">
        <v>2</v>
      </c>
      <c r="K131" s="2">
        <f t="shared" ca="1" si="4"/>
        <v>498</v>
      </c>
      <c r="L131" s="6">
        <f>+G131*resumen!$J$3</f>
        <v>1000</v>
      </c>
      <c r="M131" s="6">
        <f ca="1">+K131*resumen!$K$3</f>
        <v>4.9800000000000004</v>
      </c>
      <c r="N131" s="6">
        <f>+J131*resumen!$L$3</f>
        <v>10</v>
      </c>
      <c r="O131" s="6">
        <f t="shared" ref="O131:O194" ca="1" si="5">+SUM(L131:N131)</f>
        <v>1014.98</v>
      </c>
    </row>
    <row r="132" spans="1:15" x14ac:dyDescent="0.25">
      <c r="A132">
        <v>131</v>
      </c>
      <c r="B132" t="s">
        <v>394</v>
      </c>
      <c r="C132" s="27" t="s">
        <v>395</v>
      </c>
      <c r="D132" s="28">
        <v>22</v>
      </c>
      <c r="E132" s="28" t="s">
        <v>396</v>
      </c>
      <c r="F132">
        <v>3</v>
      </c>
      <c r="G132" s="28">
        <v>1</v>
      </c>
      <c r="H132" s="28">
        <v>3</v>
      </c>
      <c r="I132" s="28">
        <v>0</v>
      </c>
      <c r="J132" s="28">
        <v>1</v>
      </c>
      <c r="K132" s="2">
        <f t="shared" ca="1" si="4"/>
        <v>486</v>
      </c>
      <c r="L132" s="6">
        <f>+G132*resumen!$J$3</f>
        <v>1000</v>
      </c>
      <c r="M132" s="6">
        <f ca="1">+K132*resumen!$K$3</f>
        <v>4.8600000000000003</v>
      </c>
      <c r="N132" s="6">
        <f>+J132*resumen!$L$3</f>
        <v>5</v>
      </c>
      <c r="O132" s="6">
        <f t="shared" ca="1" si="5"/>
        <v>1009.86</v>
      </c>
    </row>
    <row r="133" spans="1:15" x14ac:dyDescent="0.25">
      <c r="A133">
        <v>132</v>
      </c>
      <c r="B133" t="s">
        <v>397</v>
      </c>
      <c r="C133" s="27" t="s">
        <v>398</v>
      </c>
      <c r="D133" s="28">
        <v>28</v>
      </c>
      <c r="E133" s="28" t="s">
        <v>399</v>
      </c>
      <c r="F133" s="28">
        <v>3</v>
      </c>
      <c r="G133" s="28">
        <v>1</v>
      </c>
      <c r="H133" s="28">
        <v>2</v>
      </c>
      <c r="I133" s="28">
        <v>0</v>
      </c>
      <c r="J133" s="28">
        <v>3</v>
      </c>
      <c r="K133" s="2">
        <f t="shared" ca="1" si="4"/>
        <v>482</v>
      </c>
      <c r="L133" s="6">
        <f>+G133*resumen!$J$3</f>
        <v>1000</v>
      </c>
      <c r="M133" s="6">
        <f ca="1">+K133*resumen!$K$3</f>
        <v>4.82</v>
      </c>
      <c r="N133" s="6">
        <f>+J133*resumen!$L$3</f>
        <v>15</v>
      </c>
      <c r="O133" s="6">
        <f t="shared" ca="1" si="5"/>
        <v>1019.82</v>
      </c>
    </row>
    <row r="134" spans="1:15" x14ac:dyDescent="0.25">
      <c r="A134">
        <v>133</v>
      </c>
      <c r="B134" t="s">
        <v>400</v>
      </c>
      <c r="C134" s="27" t="s">
        <v>401</v>
      </c>
      <c r="D134" s="28">
        <v>47</v>
      </c>
      <c r="E134" s="28" t="s">
        <v>402</v>
      </c>
      <c r="F134" s="28">
        <v>5</v>
      </c>
      <c r="G134" s="28">
        <v>1</v>
      </c>
      <c r="H134" s="28">
        <v>2</v>
      </c>
      <c r="I134" s="28">
        <v>1</v>
      </c>
      <c r="J134" s="28">
        <v>1</v>
      </c>
      <c r="K134" s="2">
        <f t="shared" ca="1" si="4"/>
        <v>468</v>
      </c>
      <c r="L134" s="6">
        <f>+G134*resumen!$J$3</f>
        <v>1000</v>
      </c>
      <c r="M134" s="6">
        <f ca="1">+K134*resumen!$K$3</f>
        <v>4.68</v>
      </c>
      <c r="N134" s="6">
        <f>+J134*resumen!$L$3</f>
        <v>5</v>
      </c>
      <c r="O134" s="6">
        <f t="shared" ca="1" si="5"/>
        <v>1009.68</v>
      </c>
    </row>
    <row r="135" spans="1:15" x14ac:dyDescent="0.25">
      <c r="A135">
        <v>134</v>
      </c>
      <c r="B135" t="s">
        <v>403</v>
      </c>
      <c r="C135" s="27" t="s">
        <v>404</v>
      </c>
      <c r="D135" s="28">
        <v>45</v>
      </c>
      <c r="E135" s="28" t="s">
        <v>405</v>
      </c>
      <c r="F135" s="28">
        <v>5</v>
      </c>
      <c r="G135" s="28">
        <v>0</v>
      </c>
      <c r="H135" s="28">
        <v>3</v>
      </c>
      <c r="I135" s="28">
        <v>0</v>
      </c>
      <c r="J135" s="28">
        <v>1</v>
      </c>
      <c r="K135" s="2">
        <f t="shared" ca="1" si="4"/>
        <v>461</v>
      </c>
      <c r="L135" s="6">
        <f>+G135*resumen!$J$3</f>
        <v>0</v>
      </c>
      <c r="M135" s="6">
        <f ca="1">+K135*resumen!$K$3</f>
        <v>4.6100000000000003</v>
      </c>
      <c r="N135" s="6">
        <f>+J135*resumen!$L$3</f>
        <v>5</v>
      </c>
      <c r="O135" s="6">
        <f t="shared" ca="1" si="5"/>
        <v>9.61</v>
      </c>
    </row>
    <row r="136" spans="1:15" x14ac:dyDescent="0.25">
      <c r="A136">
        <v>135</v>
      </c>
      <c r="B136" t="s">
        <v>406</v>
      </c>
      <c r="C136" s="27" t="s">
        <v>407</v>
      </c>
      <c r="D136" s="28">
        <v>70</v>
      </c>
      <c r="E136" s="28" t="s">
        <v>408</v>
      </c>
      <c r="F136" s="28">
        <v>7</v>
      </c>
      <c r="G136" s="28">
        <v>0</v>
      </c>
      <c r="H136" s="28">
        <v>3</v>
      </c>
      <c r="I136" s="28">
        <v>1</v>
      </c>
      <c r="J136" s="28">
        <v>3</v>
      </c>
      <c r="K136" s="2">
        <f t="shared" ca="1" si="4"/>
        <v>378</v>
      </c>
      <c r="L136" s="6">
        <f>+G136*resumen!$J$3</f>
        <v>0</v>
      </c>
      <c r="M136" s="6">
        <f ca="1">+K136*resumen!$K$3</f>
        <v>3.7800000000000002</v>
      </c>
      <c r="N136" s="6">
        <f>+J136*resumen!$L$3</f>
        <v>15</v>
      </c>
      <c r="O136" s="6">
        <f t="shared" ca="1" si="5"/>
        <v>18.78</v>
      </c>
    </row>
    <row r="137" spans="1:15" x14ac:dyDescent="0.25">
      <c r="A137">
        <v>136</v>
      </c>
      <c r="B137" t="s">
        <v>409</v>
      </c>
      <c r="C137" s="27" t="s">
        <v>410</v>
      </c>
      <c r="D137" s="28">
        <v>92</v>
      </c>
      <c r="E137" s="28" t="s">
        <v>411</v>
      </c>
      <c r="F137" s="28">
        <v>9</v>
      </c>
      <c r="G137" s="28">
        <v>0</v>
      </c>
      <c r="H137" s="28">
        <v>2</v>
      </c>
      <c r="I137" s="28">
        <v>0</v>
      </c>
      <c r="J137" s="28">
        <v>3</v>
      </c>
      <c r="K137" s="2">
        <f t="shared" ca="1" si="4"/>
        <v>365</v>
      </c>
      <c r="L137" s="6">
        <f>+G137*resumen!$J$3</f>
        <v>0</v>
      </c>
      <c r="M137" s="6">
        <f ca="1">+K137*resumen!$K$3</f>
        <v>3.65</v>
      </c>
      <c r="N137" s="6">
        <f>+J137*resumen!$L$3</f>
        <v>15</v>
      </c>
      <c r="O137" s="6">
        <f t="shared" ca="1" si="5"/>
        <v>18.649999999999999</v>
      </c>
    </row>
    <row r="138" spans="1:15" x14ac:dyDescent="0.25">
      <c r="A138">
        <v>137</v>
      </c>
      <c r="B138" t="s">
        <v>412</v>
      </c>
      <c r="C138" s="27" t="s">
        <v>413</v>
      </c>
      <c r="D138" s="28">
        <v>47</v>
      </c>
      <c r="E138" s="28" t="s">
        <v>414</v>
      </c>
      <c r="F138" s="28">
        <v>5</v>
      </c>
      <c r="G138" s="28">
        <v>1</v>
      </c>
      <c r="H138" s="28">
        <v>1</v>
      </c>
      <c r="I138" s="28">
        <v>1</v>
      </c>
      <c r="J138" s="28">
        <v>1</v>
      </c>
      <c r="K138" s="2">
        <f t="shared" ca="1" si="4"/>
        <v>341</v>
      </c>
      <c r="L138" s="6">
        <f>+G138*resumen!$J$3</f>
        <v>1000</v>
      </c>
      <c r="M138" s="6">
        <f ca="1">+K138*resumen!$K$3</f>
        <v>3.41</v>
      </c>
      <c r="N138" s="6">
        <f>+J138*resumen!$L$3</f>
        <v>5</v>
      </c>
      <c r="O138" s="6">
        <f t="shared" ca="1" si="5"/>
        <v>1008.41</v>
      </c>
    </row>
    <row r="139" spans="1:15" x14ac:dyDescent="0.25">
      <c r="A139">
        <v>138</v>
      </c>
      <c r="B139" t="s">
        <v>415</v>
      </c>
      <c r="C139" s="27" t="s">
        <v>416</v>
      </c>
      <c r="D139" s="28">
        <v>91</v>
      </c>
      <c r="E139" s="28" t="s">
        <v>417</v>
      </c>
      <c r="F139" s="28">
        <v>9</v>
      </c>
      <c r="G139" s="28">
        <v>1</v>
      </c>
      <c r="H139" s="28">
        <v>1</v>
      </c>
      <c r="I139" s="28">
        <v>0</v>
      </c>
      <c r="J139" s="28">
        <v>3</v>
      </c>
      <c r="K139" s="2">
        <f t="shared" ca="1" si="4"/>
        <v>334</v>
      </c>
      <c r="L139" s="6">
        <f>+G139*resumen!$J$3</f>
        <v>1000</v>
      </c>
      <c r="M139" s="6">
        <f ca="1">+K139*resumen!$K$3</f>
        <v>3.34</v>
      </c>
      <c r="N139" s="6">
        <f>+J139*resumen!$L$3</f>
        <v>15</v>
      </c>
      <c r="O139" s="6">
        <f t="shared" ca="1" si="5"/>
        <v>1018.34</v>
      </c>
    </row>
    <row r="140" spans="1:15" x14ac:dyDescent="0.25">
      <c r="A140">
        <v>139</v>
      </c>
      <c r="B140" t="s">
        <v>418</v>
      </c>
      <c r="C140" s="27" t="s">
        <v>419</v>
      </c>
      <c r="D140" s="28">
        <v>70</v>
      </c>
      <c r="E140" s="28" t="s">
        <v>420</v>
      </c>
      <c r="F140" s="28">
        <v>7</v>
      </c>
      <c r="G140" s="28">
        <v>0</v>
      </c>
      <c r="H140" s="28">
        <v>3</v>
      </c>
      <c r="I140" s="28">
        <v>1</v>
      </c>
      <c r="J140" s="28">
        <v>3</v>
      </c>
      <c r="K140" s="2">
        <f t="shared" ca="1" si="4"/>
        <v>324</v>
      </c>
      <c r="L140" s="6">
        <f>+G140*resumen!$J$3</f>
        <v>0</v>
      </c>
      <c r="M140" s="6">
        <f ca="1">+K140*resumen!$K$3</f>
        <v>3.24</v>
      </c>
      <c r="N140" s="6">
        <f>+J140*resumen!$L$3</f>
        <v>15</v>
      </c>
      <c r="O140" s="6">
        <f t="shared" ca="1" si="5"/>
        <v>18.240000000000002</v>
      </c>
    </row>
    <row r="141" spans="1:15" x14ac:dyDescent="0.25">
      <c r="A141">
        <v>140</v>
      </c>
      <c r="B141" t="s">
        <v>421</v>
      </c>
      <c r="C141" s="27" t="s">
        <v>422</v>
      </c>
      <c r="D141" s="28">
        <v>99</v>
      </c>
      <c r="E141" s="28" t="s">
        <v>423</v>
      </c>
      <c r="F141" s="28">
        <v>9</v>
      </c>
      <c r="G141" s="28">
        <v>0</v>
      </c>
      <c r="H141" s="28">
        <v>3</v>
      </c>
      <c r="I141" s="28">
        <v>0</v>
      </c>
      <c r="J141" s="28">
        <v>1</v>
      </c>
      <c r="K141" s="2">
        <f t="shared" ca="1" si="4"/>
        <v>278</v>
      </c>
      <c r="L141" s="6">
        <f>+G141*resumen!$J$3</f>
        <v>0</v>
      </c>
      <c r="M141" s="6">
        <f ca="1">+K141*resumen!$K$3</f>
        <v>2.7800000000000002</v>
      </c>
      <c r="N141" s="6">
        <f>+J141*resumen!$L$3</f>
        <v>5</v>
      </c>
      <c r="O141" s="6">
        <f t="shared" ca="1" si="5"/>
        <v>7.78</v>
      </c>
    </row>
    <row r="142" spans="1:15" x14ac:dyDescent="0.25">
      <c r="A142">
        <v>141</v>
      </c>
      <c r="B142" t="s">
        <v>424</v>
      </c>
      <c r="C142" s="27" t="s">
        <v>364</v>
      </c>
      <c r="D142" s="28">
        <v>71</v>
      </c>
      <c r="E142" s="28" t="s">
        <v>425</v>
      </c>
      <c r="F142" s="28">
        <v>7</v>
      </c>
      <c r="G142" s="28">
        <v>0</v>
      </c>
      <c r="H142" s="28">
        <v>2</v>
      </c>
      <c r="I142" s="28">
        <v>1</v>
      </c>
      <c r="J142" s="28">
        <v>3</v>
      </c>
      <c r="K142" s="2">
        <f t="shared" ca="1" si="4"/>
        <v>157</v>
      </c>
      <c r="L142" s="6">
        <f>+G142*resumen!$J$3</f>
        <v>0</v>
      </c>
      <c r="M142" s="6">
        <f ca="1">+K142*resumen!$K$3</f>
        <v>1.57</v>
      </c>
      <c r="N142" s="6">
        <f>+J142*resumen!$L$3</f>
        <v>15</v>
      </c>
      <c r="O142" s="6">
        <f t="shared" ca="1" si="5"/>
        <v>16.57</v>
      </c>
    </row>
    <row r="143" spans="1:15" x14ac:dyDescent="0.25">
      <c r="A143">
        <v>142</v>
      </c>
      <c r="B143" t="s">
        <v>426</v>
      </c>
      <c r="C143" s="27" t="s">
        <v>427</v>
      </c>
      <c r="D143" s="28">
        <v>45</v>
      </c>
      <c r="E143" s="28" t="s">
        <v>428</v>
      </c>
      <c r="F143" s="28">
        <v>5</v>
      </c>
      <c r="G143" s="28">
        <v>1</v>
      </c>
      <c r="H143" s="28">
        <v>2</v>
      </c>
      <c r="I143" s="28">
        <v>1</v>
      </c>
      <c r="J143" s="28">
        <v>0</v>
      </c>
      <c r="K143" s="2">
        <f t="shared" ca="1" si="4"/>
        <v>146</v>
      </c>
      <c r="L143" s="6">
        <f>+G143*resumen!$J$3</f>
        <v>1000</v>
      </c>
      <c r="M143" s="6">
        <f ca="1">+K143*resumen!$K$3</f>
        <v>1.46</v>
      </c>
      <c r="N143" s="6">
        <f>+J143*resumen!$L$3</f>
        <v>0</v>
      </c>
      <c r="O143" s="6">
        <f t="shared" ca="1" si="5"/>
        <v>1001.46</v>
      </c>
    </row>
    <row r="144" spans="1:15" x14ac:dyDescent="0.25">
      <c r="A144">
        <v>143</v>
      </c>
      <c r="B144" t="s">
        <v>429</v>
      </c>
      <c r="C144" s="27" t="s">
        <v>430</v>
      </c>
      <c r="D144" s="28">
        <v>1</v>
      </c>
      <c r="E144" s="28" t="s">
        <v>431</v>
      </c>
      <c r="F144" s="28">
        <v>1</v>
      </c>
      <c r="G144" s="28">
        <v>1</v>
      </c>
      <c r="H144" s="28">
        <v>1</v>
      </c>
      <c r="I144" s="28">
        <v>0</v>
      </c>
      <c r="J144" s="28">
        <v>1</v>
      </c>
      <c r="K144" s="2">
        <f t="shared" ca="1" si="4"/>
        <v>145</v>
      </c>
      <c r="L144" s="6">
        <f>+G144*resumen!$J$3</f>
        <v>1000</v>
      </c>
      <c r="M144" s="6">
        <f ca="1">+K144*resumen!$K$3</f>
        <v>1.45</v>
      </c>
      <c r="N144" s="6">
        <f>+J144*resumen!$L$3</f>
        <v>5</v>
      </c>
      <c r="O144" s="6">
        <f t="shared" ca="1" si="5"/>
        <v>1006.45</v>
      </c>
    </row>
    <row r="145" spans="1:15" x14ac:dyDescent="0.25">
      <c r="A145">
        <v>144</v>
      </c>
      <c r="B145" t="s">
        <v>432</v>
      </c>
      <c r="C145" s="27" t="s">
        <v>433</v>
      </c>
      <c r="D145" s="28">
        <v>28</v>
      </c>
      <c r="E145" s="28" t="s">
        <v>434</v>
      </c>
      <c r="F145" s="28">
        <v>3</v>
      </c>
      <c r="G145" s="28">
        <v>1</v>
      </c>
      <c r="H145" s="28">
        <v>3</v>
      </c>
      <c r="I145" s="28">
        <v>0</v>
      </c>
      <c r="J145" s="28">
        <v>2</v>
      </c>
      <c r="K145" s="2">
        <f t="shared" ca="1" si="4"/>
        <v>71</v>
      </c>
      <c r="L145" s="6">
        <f>+G145*resumen!$J$3</f>
        <v>1000</v>
      </c>
      <c r="M145" s="6">
        <f ca="1">+K145*resumen!$K$3</f>
        <v>0.71</v>
      </c>
      <c r="N145" s="6">
        <f>+J145*resumen!$L$3</f>
        <v>10</v>
      </c>
      <c r="O145" s="6">
        <f t="shared" ca="1" si="5"/>
        <v>1010.71</v>
      </c>
    </row>
    <row r="146" spans="1:15" x14ac:dyDescent="0.25">
      <c r="A146">
        <v>145</v>
      </c>
      <c r="B146" t="s">
        <v>435</v>
      </c>
      <c r="C146" s="27" t="s">
        <v>436</v>
      </c>
      <c r="D146" s="28">
        <v>13</v>
      </c>
      <c r="E146" s="28" t="s">
        <v>437</v>
      </c>
      <c r="F146" s="28">
        <v>2</v>
      </c>
      <c r="G146" s="28">
        <v>1</v>
      </c>
      <c r="H146" s="28">
        <v>1</v>
      </c>
      <c r="I146" s="28">
        <v>1</v>
      </c>
      <c r="J146" s="28">
        <v>0</v>
      </c>
      <c r="K146" s="2">
        <f t="shared" ca="1" si="4"/>
        <v>55</v>
      </c>
      <c r="L146" s="6">
        <f>+G146*resumen!$J$3</f>
        <v>1000</v>
      </c>
      <c r="M146" s="6">
        <f ca="1">+K146*resumen!$K$3</f>
        <v>0.55000000000000004</v>
      </c>
      <c r="N146" s="6">
        <f>+J146*resumen!$L$3</f>
        <v>0</v>
      </c>
      <c r="O146" s="6">
        <f t="shared" ca="1" si="5"/>
        <v>1000.55</v>
      </c>
    </row>
    <row r="147" spans="1:15" x14ac:dyDescent="0.25">
      <c r="A147">
        <v>146</v>
      </c>
      <c r="B147" t="s">
        <v>438</v>
      </c>
      <c r="C147" s="27" t="s">
        <v>439</v>
      </c>
      <c r="D147" s="28">
        <v>34</v>
      </c>
      <c r="E147" s="28" t="s">
        <v>440</v>
      </c>
      <c r="F147" s="28">
        <v>4</v>
      </c>
      <c r="G147" s="28">
        <v>1</v>
      </c>
      <c r="H147" s="28">
        <v>3</v>
      </c>
      <c r="I147" s="28">
        <v>0</v>
      </c>
      <c r="J147" s="28">
        <v>3</v>
      </c>
      <c r="K147" s="2">
        <f t="shared" ca="1" si="4"/>
        <v>776</v>
      </c>
      <c r="L147" s="6">
        <f>+G147*resumen!$J$3</f>
        <v>1000</v>
      </c>
      <c r="M147" s="6">
        <f ca="1">+K147*resumen!$K$3</f>
        <v>7.76</v>
      </c>
      <c r="N147" s="6">
        <f>+J147*resumen!$L$3</f>
        <v>15</v>
      </c>
      <c r="O147" s="6">
        <f t="shared" ca="1" si="5"/>
        <v>1022.76</v>
      </c>
    </row>
    <row r="148" spans="1:15" x14ac:dyDescent="0.25">
      <c r="A148">
        <v>147</v>
      </c>
      <c r="B148" t="s">
        <v>441</v>
      </c>
      <c r="C148" s="27" t="s">
        <v>442</v>
      </c>
      <c r="D148" s="28">
        <v>39</v>
      </c>
      <c r="E148" s="28" t="s">
        <v>443</v>
      </c>
      <c r="F148" s="28">
        <v>4</v>
      </c>
      <c r="G148" s="28">
        <v>1</v>
      </c>
      <c r="H148" s="28">
        <v>2</v>
      </c>
      <c r="I148" s="28">
        <v>0</v>
      </c>
      <c r="J148" s="28">
        <v>1</v>
      </c>
      <c r="K148" s="2">
        <f t="shared" ca="1" si="4"/>
        <v>725</v>
      </c>
      <c r="L148" s="6">
        <f>+G148*resumen!$J$3</f>
        <v>1000</v>
      </c>
      <c r="M148" s="6">
        <f ca="1">+K148*resumen!$K$3</f>
        <v>7.25</v>
      </c>
      <c r="N148" s="6">
        <f>+J148*resumen!$L$3</f>
        <v>5</v>
      </c>
      <c r="O148" s="6">
        <f t="shared" ca="1" si="5"/>
        <v>1012.25</v>
      </c>
    </row>
    <row r="149" spans="1:15" x14ac:dyDescent="0.25">
      <c r="A149">
        <v>148</v>
      </c>
      <c r="B149" t="s">
        <v>444</v>
      </c>
      <c r="C149" s="27" t="s">
        <v>445</v>
      </c>
      <c r="D149" s="28">
        <v>35</v>
      </c>
      <c r="E149" s="28" t="s">
        <v>446</v>
      </c>
      <c r="F149" s="28">
        <v>4</v>
      </c>
      <c r="G149" s="28">
        <v>1</v>
      </c>
      <c r="H149" s="28">
        <v>1</v>
      </c>
      <c r="I149" s="28">
        <v>1</v>
      </c>
      <c r="J149" s="28">
        <v>1</v>
      </c>
      <c r="K149" s="2">
        <f t="shared" ca="1" si="4"/>
        <v>721</v>
      </c>
      <c r="L149" s="6">
        <f>+G149*resumen!$J$3</f>
        <v>1000</v>
      </c>
      <c r="M149" s="6">
        <f ca="1">+K149*resumen!$K$3</f>
        <v>7.21</v>
      </c>
      <c r="N149" s="6">
        <f>+J149*resumen!$L$3</f>
        <v>5</v>
      </c>
      <c r="O149" s="6">
        <f t="shared" ca="1" si="5"/>
        <v>1012.21</v>
      </c>
    </row>
    <row r="150" spans="1:15" x14ac:dyDescent="0.25">
      <c r="A150">
        <v>149</v>
      </c>
      <c r="B150" t="s">
        <v>447</v>
      </c>
      <c r="C150" s="27" t="s">
        <v>448</v>
      </c>
      <c r="D150" s="28">
        <v>53</v>
      </c>
      <c r="E150" s="28" t="s">
        <v>449</v>
      </c>
      <c r="F150" s="28">
        <v>5</v>
      </c>
      <c r="G150" s="28">
        <v>0</v>
      </c>
      <c r="H150" s="28">
        <v>1</v>
      </c>
      <c r="I150" s="28">
        <v>1</v>
      </c>
      <c r="J150" s="28">
        <v>0</v>
      </c>
      <c r="K150" s="2">
        <f t="shared" ca="1" si="4"/>
        <v>649</v>
      </c>
      <c r="L150" s="6">
        <f>+G150*resumen!$J$3</f>
        <v>0</v>
      </c>
      <c r="M150" s="6">
        <f ca="1">+K150*resumen!$K$3</f>
        <v>6.49</v>
      </c>
      <c r="N150" s="6">
        <f>+J150*resumen!$L$3</f>
        <v>0</v>
      </c>
      <c r="O150" s="6">
        <f t="shared" ca="1" si="5"/>
        <v>6.49</v>
      </c>
    </row>
    <row r="151" spans="1:15" x14ac:dyDescent="0.25">
      <c r="A151">
        <v>150</v>
      </c>
      <c r="B151" t="s">
        <v>450</v>
      </c>
      <c r="C151" s="27" t="s">
        <v>451</v>
      </c>
      <c r="D151" s="28">
        <v>6</v>
      </c>
      <c r="E151" s="28" t="s">
        <v>452</v>
      </c>
      <c r="F151" s="28">
        <v>1</v>
      </c>
      <c r="G151" s="28">
        <v>0</v>
      </c>
      <c r="H151" s="28">
        <v>3</v>
      </c>
      <c r="I151" s="28">
        <v>0</v>
      </c>
      <c r="J151" s="28">
        <v>0</v>
      </c>
      <c r="K151" s="2">
        <f t="shared" ca="1" si="4"/>
        <v>586</v>
      </c>
      <c r="L151" s="6">
        <f>+G151*resumen!$J$3</f>
        <v>0</v>
      </c>
      <c r="M151" s="6">
        <f ca="1">+K151*resumen!$K$3</f>
        <v>5.86</v>
      </c>
      <c r="N151" s="6">
        <f>+J151*resumen!$L$3</f>
        <v>0</v>
      </c>
      <c r="O151" s="6">
        <f t="shared" ca="1" si="5"/>
        <v>5.86</v>
      </c>
    </row>
    <row r="152" spans="1:15" x14ac:dyDescent="0.25">
      <c r="A152">
        <v>151</v>
      </c>
      <c r="B152" t="s">
        <v>453</v>
      </c>
      <c r="C152" s="27" t="s">
        <v>454</v>
      </c>
      <c r="D152" s="28">
        <v>63</v>
      </c>
      <c r="E152" s="28" t="s">
        <v>455</v>
      </c>
      <c r="F152" s="28">
        <v>6</v>
      </c>
      <c r="G152" s="28">
        <v>1</v>
      </c>
      <c r="H152" s="28">
        <v>3</v>
      </c>
      <c r="I152" s="28">
        <v>1</v>
      </c>
      <c r="J152" s="28">
        <v>2</v>
      </c>
      <c r="K152" s="2">
        <f t="shared" ca="1" si="4"/>
        <v>557</v>
      </c>
      <c r="L152" s="6">
        <f>+G152*resumen!$J$3</f>
        <v>1000</v>
      </c>
      <c r="M152" s="6">
        <f ca="1">+K152*resumen!$K$3</f>
        <v>5.57</v>
      </c>
      <c r="N152" s="6">
        <f>+J152*resumen!$L$3</f>
        <v>10</v>
      </c>
      <c r="O152" s="6">
        <f t="shared" ca="1" si="5"/>
        <v>1015.57</v>
      </c>
    </row>
    <row r="153" spans="1:15" x14ac:dyDescent="0.25">
      <c r="A153">
        <v>152</v>
      </c>
      <c r="B153" t="s">
        <v>456</v>
      </c>
      <c r="C153" s="27" t="s">
        <v>457</v>
      </c>
      <c r="D153" s="28">
        <v>48</v>
      </c>
      <c r="E153" s="28" t="s">
        <v>458</v>
      </c>
      <c r="F153" s="28">
        <v>5</v>
      </c>
      <c r="G153" s="28">
        <v>1</v>
      </c>
      <c r="H153" s="28">
        <v>2</v>
      </c>
      <c r="I153" s="28">
        <v>1</v>
      </c>
      <c r="J153" s="28">
        <v>0</v>
      </c>
      <c r="K153" s="2">
        <f t="shared" ca="1" si="4"/>
        <v>539</v>
      </c>
      <c r="L153" s="6">
        <f>+G153*resumen!$J$3</f>
        <v>1000</v>
      </c>
      <c r="M153" s="6">
        <f ca="1">+K153*resumen!$K$3</f>
        <v>5.39</v>
      </c>
      <c r="N153" s="6">
        <f>+J153*resumen!$L$3</f>
        <v>0</v>
      </c>
      <c r="O153" s="6">
        <f t="shared" ca="1" si="5"/>
        <v>1005.39</v>
      </c>
    </row>
    <row r="154" spans="1:15" x14ac:dyDescent="0.25">
      <c r="A154">
        <v>153</v>
      </c>
      <c r="B154" t="s">
        <v>459</v>
      </c>
      <c r="C154" s="27" t="s">
        <v>460</v>
      </c>
      <c r="D154" s="28">
        <v>7</v>
      </c>
      <c r="E154" s="28" t="s">
        <v>461</v>
      </c>
      <c r="F154" s="28">
        <v>1</v>
      </c>
      <c r="G154" s="28">
        <v>0</v>
      </c>
      <c r="H154" s="28">
        <v>2</v>
      </c>
      <c r="I154" s="28">
        <v>0</v>
      </c>
      <c r="J154" s="28">
        <v>3</v>
      </c>
      <c r="K154" s="2">
        <f t="shared" ca="1" si="4"/>
        <v>512</v>
      </c>
      <c r="L154" s="6">
        <f>+G154*resumen!$J$3</f>
        <v>0</v>
      </c>
      <c r="M154" s="6">
        <f ca="1">+K154*resumen!$K$3</f>
        <v>5.12</v>
      </c>
      <c r="N154" s="6">
        <f>+J154*resumen!$L$3</f>
        <v>15</v>
      </c>
      <c r="O154" s="6">
        <f t="shared" ca="1" si="5"/>
        <v>20.12</v>
      </c>
    </row>
    <row r="155" spans="1:15" x14ac:dyDescent="0.25">
      <c r="A155">
        <v>154</v>
      </c>
      <c r="B155" t="s">
        <v>462</v>
      </c>
      <c r="C155" s="27" t="s">
        <v>463</v>
      </c>
      <c r="D155" s="28">
        <v>52</v>
      </c>
      <c r="E155" s="28" t="s">
        <v>464</v>
      </c>
      <c r="F155" s="28">
        <v>5</v>
      </c>
      <c r="G155" s="28">
        <v>0</v>
      </c>
      <c r="H155" s="28">
        <v>1</v>
      </c>
      <c r="I155" s="28">
        <v>1</v>
      </c>
      <c r="J155" s="28">
        <v>1</v>
      </c>
      <c r="K155" s="2">
        <f t="shared" ca="1" si="4"/>
        <v>509</v>
      </c>
      <c r="L155" s="6">
        <f>+G155*resumen!$J$3</f>
        <v>0</v>
      </c>
      <c r="M155" s="6">
        <f ca="1">+K155*resumen!$K$3</f>
        <v>5.09</v>
      </c>
      <c r="N155" s="6">
        <f>+J155*resumen!$L$3</f>
        <v>5</v>
      </c>
      <c r="O155" s="6">
        <f t="shared" ca="1" si="5"/>
        <v>10.09</v>
      </c>
    </row>
    <row r="156" spans="1:15" x14ac:dyDescent="0.25">
      <c r="A156">
        <v>155</v>
      </c>
      <c r="B156" t="s">
        <v>465</v>
      </c>
      <c r="C156" s="27" t="s">
        <v>466</v>
      </c>
      <c r="D156" s="28">
        <v>34</v>
      </c>
      <c r="E156" s="28" t="s">
        <v>467</v>
      </c>
      <c r="F156" s="28">
        <v>4</v>
      </c>
      <c r="G156" s="28">
        <v>0</v>
      </c>
      <c r="H156" s="28">
        <v>1</v>
      </c>
      <c r="I156" s="28">
        <v>0</v>
      </c>
      <c r="J156" s="28">
        <v>1</v>
      </c>
      <c r="K156" s="2">
        <f t="shared" ca="1" si="4"/>
        <v>464</v>
      </c>
      <c r="L156" s="6">
        <f>+G156*resumen!$J$3</f>
        <v>0</v>
      </c>
      <c r="M156" s="6">
        <f ca="1">+K156*resumen!$K$3</f>
        <v>4.6399999999999997</v>
      </c>
      <c r="N156" s="6">
        <f>+J156*resumen!$L$3</f>
        <v>5</v>
      </c>
      <c r="O156" s="6">
        <f t="shared" ca="1" si="5"/>
        <v>9.64</v>
      </c>
    </row>
    <row r="157" spans="1:15" x14ac:dyDescent="0.25">
      <c r="A157">
        <v>156</v>
      </c>
      <c r="B157" t="s">
        <v>468</v>
      </c>
      <c r="C157" s="27" t="s">
        <v>469</v>
      </c>
      <c r="D157" s="28">
        <v>18</v>
      </c>
      <c r="E157" s="28" t="s">
        <v>470</v>
      </c>
      <c r="F157" s="28">
        <v>2</v>
      </c>
      <c r="G157" s="28">
        <v>0</v>
      </c>
      <c r="H157" s="28">
        <v>3</v>
      </c>
      <c r="I157" s="28">
        <v>0</v>
      </c>
      <c r="J157" s="28">
        <v>3</v>
      </c>
      <c r="K157" s="2">
        <f t="shared" ca="1" si="4"/>
        <v>417</v>
      </c>
      <c r="L157" s="6">
        <f>+G157*resumen!$J$3</f>
        <v>0</v>
      </c>
      <c r="M157" s="6">
        <f ca="1">+K157*resumen!$K$3</f>
        <v>4.17</v>
      </c>
      <c r="N157" s="6">
        <f>+J157*resumen!$L$3</f>
        <v>15</v>
      </c>
      <c r="O157" s="6">
        <f t="shared" ca="1" si="5"/>
        <v>19.170000000000002</v>
      </c>
    </row>
    <row r="158" spans="1:15" x14ac:dyDescent="0.25">
      <c r="A158">
        <v>157</v>
      </c>
      <c r="B158" t="s">
        <v>471</v>
      </c>
      <c r="C158" s="27" t="s">
        <v>472</v>
      </c>
      <c r="D158" s="28">
        <v>7</v>
      </c>
      <c r="E158" s="28" t="s">
        <v>473</v>
      </c>
      <c r="F158" s="28">
        <v>1</v>
      </c>
      <c r="G158" s="28">
        <v>0</v>
      </c>
      <c r="H158" s="28">
        <v>1</v>
      </c>
      <c r="I158" s="28">
        <v>1</v>
      </c>
      <c r="J158" s="28">
        <v>1</v>
      </c>
      <c r="K158" s="2">
        <f t="shared" ca="1" si="4"/>
        <v>403</v>
      </c>
      <c r="L158" s="6">
        <f>+G158*resumen!$J$3</f>
        <v>0</v>
      </c>
      <c r="M158" s="6">
        <f ca="1">+K158*resumen!$K$3</f>
        <v>4.03</v>
      </c>
      <c r="N158" s="6">
        <f>+J158*resumen!$L$3</f>
        <v>5</v>
      </c>
      <c r="O158" s="6">
        <f t="shared" ca="1" si="5"/>
        <v>9.0300000000000011</v>
      </c>
    </row>
    <row r="159" spans="1:15" x14ac:dyDescent="0.25">
      <c r="A159">
        <v>158</v>
      </c>
      <c r="B159" t="s">
        <v>474</v>
      </c>
      <c r="C159" s="27" t="s">
        <v>475</v>
      </c>
      <c r="D159" s="28">
        <v>92</v>
      </c>
      <c r="E159" s="28" t="s">
        <v>476</v>
      </c>
      <c r="F159" s="28">
        <v>9</v>
      </c>
      <c r="G159" s="28">
        <v>1</v>
      </c>
      <c r="H159" s="28">
        <v>3</v>
      </c>
      <c r="I159" s="28">
        <v>1</v>
      </c>
      <c r="J159" s="28">
        <v>3</v>
      </c>
      <c r="K159" s="2">
        <f t="shared" ca="1" si="4"/>
        <v>396</v>
      </c>
      <c r="L159" s="6">
        <f>+G159*resumen!$J$3</f>
        <v>1000</v>
      </c>
      <c r="M159" s="6">
        <f ca="1">+K159*resumen!$K$3</f>
        <v>3.96</v>
      </c>
      <c r="N159" s="6">
        <f>+J159*resumen!$L$3</f>
        <v>15</v>
      </c>
      <c r="O159" s="6">
        <f t="shared" ca="1" si="5"/>
        <v>1018.96</v>
      </c>
    </row>
    <row r="160" spans="1:15" x14ac:dyDescent="0.25">
      <c r="A160">
        <v>159</v>
      </c>
      <c r="B160" t="s">
        <v>477</v>
      </c>
      <c r="C160" s="27" t="s">
        <v>478</v>
      </c>
      <c r="D160" s="28">
        <v>14</v>
      </c>
      <c r="E160" s="28" t="s">
        <v>479</v>
      </c>
      <c r="F160" s="28">
        <v>2</v>
      </c>
      <c r="G160" s="28">
        <v>1</v>
      </c>
      <c r="H160" s="28">
        <v>2</v>
      </c>
      <c r="I160" s="28">
        <v>1</v>
      </c>
      <c r="J160" s="28">
        <v>1</v>
      </c>
      <c r="K160" s="2">
        <f t="shared" ca="1" si="4"/>
        <v>355</v>
      </c>
      <c r="L160" s="6">
        <f>+G160*resumen!$J$3</f>
        <v>1000</v>
      </c>
      <c r="M160" s="6">
        <f ca="1">+K160*resumen!$K$3</f>
        <v>3.5500000000000003</v>
      </c>
      <c r="N160" s="6">
        <f>+J160*resumen!$L$3</f>
        <v>5</v>
      </c>
      <c r="O160" s="6">
        <f t="shared" ca="1" si="5"/>
        <v>1008.55</v>
      </c>
    </row>
    <row r="161" spans="1:15" x14ac:dyDescent="0.25">
      <c r="A161">
        <v>160</v>
      </c>
      <c r="B161" t="s">
        <v>480</v>
      </c>
      <c r="C161" s="27" t="s">
        <v>416</v>
      </c>
      <c r="D161" s="28">
        <v>50</v>
      </c>
      <c r="E161" s="28" t="s">
        <v>481</v>
      </c>
      <c r="F161" s="28">
        <v>5</v>
      </c>
      <c r="G161" s="28">
        <v>0</v>
      </c>
      <c r="H161" s="28">
        <v>2</v>
      </c>
      <c r="I161" s="28">
        <v>0</v>
      </c>
      <c r="J161" s="28">
        <v>0</v>
      </c>
      <c r="K161" s="2">
        <f t="shared" ca="1" si="4"/>
        <v>334</v>
      </c>
      <c r="L161" s="6">
        <f>+G161*resumen!$J$3</f>
        <v>0</v>
      </c>
      <c r="M161" s="6">
        <f ca="1">+K161*resumen!$K$3</f>
        <v>3.34</v>
      </c>
      <c r="N161" s="6">
        <f>+J161*resumen!$L$3</f>
        <v>0</v>
      </c>
      <c r="O161" s="6">
        <f t="shared" ca="1" si="5"/>
        <v>3.34</v>
      </c>
    </row>
    <row r="162" spans="1:15" x14ac:dyDescent="0.25">
      <c r="A162">
        <v>161</v>
      </c>
      <c r="B162" t="s">
        <v>482</v>
      </c>
      <c r="C162" s="27" t="s">
        <v>483</v>
      </c>
      <c r="D162" s="28">
        <v>62</v>
      </c>
      <c r="E162" s="28" t="s">
        <v>484</v>
      </c>
      <c r="F162" s="28">
        <v>6</v>
      </c>
      <c r="G162" s="28">
        <v>0</v>
      </c>
      <c r="H162" s="28">
        <v>3</v>
      </c>
      <c r="I162" s="28">
        <v>0</v>
      </c>
      <c r="J162" s="28">
        <v>1</v>
      </c>
      <c r="K162" s="2">
        <f t="shared" ca="1" si="4"/>
        <v>327</v>
      </c>
      <c r="L162" s="6">
        <f>+G162*resumen!$J$3</f>
        <v>0</v>
      </c>
      <c r="M162" s="6">
        <f ca="1">+K162*resumen!$K$3</f>
        <v>3.27</v>
      </c>
      <c r="N162" s="6">
        <f>+J162*resumen!$L$3</f>
        <v>5</v>
      </c>
      <c r="O162" s="6">
        <f t="shared" ca="1" si="5"/>
        <v>8.27</v>
      </c>
    </row>
    <row r="163" spans="1:15" x14ac:dyDescent="0.25">
      <c r="A163">
        <v>162</v>
      </c>
      <c r="B163" t="s">
        <v>485</v>
      </c>
      <c r="C163" s="27" t="s">
        <v>486</v>
      </c>
      <c r="D163" s="28">
        <v>65</v>
      </c>
      <c r="E163" s="28" t="s">
        <v>487</v>
      </c>
      <c r="F163" s="28">
        <v>7</v>
      </c>
      <c r="G163" s="28">
        <v>1</v>
      </c>
      <c r="H163" s="28">
        <v>2</v>
      </c>
      <c r="I163" s="28">
        <v>1</v>
      </c>
      <c r="J163" s="28">
        <v>1</v>
      </c>
      <c r="K163" s="2">
        <f t="shared" ca="1" si="4"/>
        <v>296</v>
      </c>
      <c r="L163" s="6">
        <f>+G163*resumen!$J$3</f>
        <v>1000</v>
      </c>
      <c r="M163" s="6">
        <f ca="1">+K163*resumen!$K$3</f>
        <v>2.96</v>
      </c>
      <c r="N163" s="6">
        <f>+J163*resumen!$L$3</f>
        <v>5</v>
      </c>
      <c r="O163" s="6">
        <f t="shared" ca="1" si="5"/>
        <v>1007.96</v>
      </c>
    </row>
    <row r="164" spans="1:15" x14ac:dyDescent="0.25">
      <c r="A164">
        <v>163</v>
      </c>
      <c r="B164" t="s">
        <v>488</v>
      </c>
      <c r="C164" s="27" t="s">
        <v>489</v>
      </c>
      <c r="D164" s="28">
        <v>18</v>
      </c>
      <c r="E164" s="28" t="s">
        <v>490</v>
      </c>
      <c r="F164" s="28">
        <v>2</v>
      </c>
      <c r="G164" s="28">
        <v>1</v>
      </c>
      <c r="H164" s="28">
        <v>2</v>
      </c>
      <c r="I164" s="28">
        <v>0</v>
      </c>
      <c r="J164" s="28">
        <v>1</v>
      </c>
      <c r="K164" s="2">
        <f t="shared" ca="1" si="4"/>
        <v>219</v>
      </c>
      <c r="L164" s="6">
        <f>+G164*resumen!$J$3</f>
        <v>1000</v>
      </c>
      <c r="M164" s="6">
        <f ca="1">+K164*resumen!$K$3</f>
        <v>2.19</v>
      </c>
      <c r="N164" s="6">
        <f>+J164*resumen!$L$3</f>
        <v>5</v>
      </c>
      <c r="O164" s="6">
        <f t="shared" ca="1" si="5"/>
        <v>1007.19</v>
      </c>
    </row>
    <row r="165" spans="1:15" x14ac:dyDescent="0.25">
      <c r="A165">
        <v>164</v>
      </c>
      <c r="B165" t="s">
        <v>491</v>
      </c>
      <c r="C165" s="27" t="s">
        <v>492</v>
      </c>
      <c r="D165" s="28">
        <v>33</v>
      </c>
      <c r="E165" s="28" t="s">
        <v>493</v>
      </c>
      <c r="F165" s="28">
        <v>3</v>
      </c>
      <c r="G165" s="28">
        <v>1</v>
      </c>
      <c r="H165" s="28">
        <v>1</v>
      </c>
      <c r="I165" s="28">
        <v>1</v>
      </c>
      <c r="J165" s="28">
        <v>2</v>
      </c>
      <c r="K165" s="2">
        <f t="shared" ca="1" si="4"/>
        <v>215</v>
      </c>
      <c r="L165" s="6">
        <f>+G165*resumen!$J$3</f>
        <v>1000</v>
      </c>
      <c r="M165" s="6">
        <f ca="1">+K165*resumen!$K$3</f>
        <v>2.15</v>
      </c>
      <c r="N165" s="6">
        <f>+J165*resumen!$L$3</f>
        <v>10</v>
      </c>
      <c r="O165" s="6">
        <f t="shared" ca="1" si="5"/>
        <v>1012.15</v>
      </c>
    </row>
    <row r="166" spans="1:15" x14ac:dyDescent="0.25">
      <c r="A166">
        <v>165</v>
      </c>
      <c r="B166" t="s">
        <v>494</v>
      </c>
      <c r="C166" s="27" t="s">
        <v>495</v>
      </c>
      <c r="D166" s="28">
        <v>93</v>
      </c>
      <c r="E166" s="28" t="s">
        <v>496</v>
      </c>
      <c r="F166">
        <v>9</v>
      </c>
      <c r="G166" s="28">
        <v>1</v>
      </c>
      <c r="H166" s="28">
        <v>1</v>
      </c>
      <c r="I166" s="28">
        <v>1</v>
      </c>
      <c r="J166" s="28">
        <v>2</v>
      </c>
      <c r="K166" s="2">
        <f t="shared" ca="1" si="4"/>
        <v>132</v>
      </c>
      <c r="L166" s="6">
        <f>+G166*resumen!$J$3</f>
        <v>1000</v>
      </c>
      <c r="M166" s="6">
        <f ca="1">+K166*resumen!$K$3</f>
        <v>1.32</v>
      </c>
      <c r="N166" s="6">
        <f>+J166*resumen!$L$3</f>
        <v>10</v>
      </c>
      <c r="O166" s="6">
        <f t="shared" ca="1" si="5"/>
        <v>1011.32</v>
      </c>
    </row>
    <row r="167" spans="1:15" x14ac:dyDescent="0.25">
      <c r="A167">
        <v>166</v>
      </c>
      <c r="B167" t="s">
        <v>497</v>
      </c>
      <c r="C167" s="27" t="s">
        <v>498</v>
      </c>
      <c r="D167" s="28">
        <v>85</v>
      </c>
      <c r="E167" s="28" t="s">
        <v>499</v>
      </c>
      <c r="F167" s="28">
        <v>8</v>
      </c>
      <c r="G167" s="28">
        <v>0</v>
      </c>
      <c r="H167" s="28">
        <v>1</v>
      </c>
      <c r="I167" s="28">
        <v>0</v>
      </c>
      <c r="J167" s="28">
        <v>2</v>
      </c>
      <c r="K167" s="2">
        <f t="shared" ca="1" si="4"/>
        <v>85</v>
      </c>
      <c r="L167" s="6">
        <f>+G167*resumen!$J$3</f>
        <v>0</v>
      </c>
      <c r="M167" s="6">
        <f ca="1">+K167*resumen!$K$3</f>
        <v>0.85</v>
      </c>
      <c r="N167" s="6">
        <f>+J167*resumen!$L$3</f>
        <v>10</v>
      </c>
      <c r="O167" s="6">
        <f t="shared" ca="1" si="5"/>
        <v>10.85</v>
      </c>
    </row>
    <row r="168" spans="1:15" x14ac:dyDescent="0.25">
      <c r="A168">
        <v>167</v>
      </c>
      <c r="B168" t="s">
        <v>500</v>
      </c>
      <c r="C168" s="27" t="s">
        <v>501</v>
      </c>
      <c r="D168" s="28">
        <v>9</v>
      </c>
      <c r="E168" s="28" t="s">
        <v>502</v>
      </c>
      <c r="F168" s="28">
        <v>1</v>
      </c>
      <c r="G168" s="28">
        <v>0</v>
      </c>
      <c r="H168" s="28">
        <v>1</v>
      </c>
      <c r="I168" s="28">
        <v>0</v>
      </c>
      <c r="J168" s="28">
        <v>0</v>
      </c>
      <c r="K168" s="2">
        <f t="shared" ca="1" si="4"/>
        <v>49</v>
      </c>
      <c r="L168" s="6">
        <f>+G168*resumen!$J$3</f>
        <v>0</v>
      </c>
      <c r="M168" s="6">
        <f ca="1">+K168*resumen!$K$3</f>
        <v>0.49</v>
      </c>
      <c r="N168" s="6">
        <f>+J168*resumen!$L$3</f>
        <v>0</v>
      </c>
      <c r="O168" s="6">
        <f t="shared" ca="1" si="5"/>
        <v>0.49</v>
      </c>
    </row>
    <row r="169" spans="1:15" x14ac:dyDescent="0.25">
      <c r="A169">
        <v>168</v>
      </c>
      <c r="B169" t="s">
        <v>503</v>
      </c>
      <c r="C169" s="27" t="s">
        <v>504</v>
      </c>
      <c r="D169" s="28">
        <v>45</v>
      </c>
      <c r="E169" s="28" t="s">
        <v>505</v>
      </c>
      <c r="F169" s="28">
        <v>5</v>
      </c>
      <c r="G169" s="28">
        <v>0</v>
      </c>
      <c r="H169" s="28">
        <v>3</v>
      </c>
      <c r="I169" s="28">
        <v>0</v>
      </c>
      <c r="J169" s="28">
        <v>1</v>
      </c>
      <c r="K169" s="2">
        <f t="shared" ca="1" si="4"/>
        <v>35</v>
      </c>
      <c r="L169" s="6">
        <f>+G169*resumen!$J$3</f>
        <v>0</v>
      </c>
      <c r="M169" s="6">
        <f ca="1">+K169*resumen!$K$3</f>
        <v>0.35000000000000003</v>
      </c>
      <c r="N169" s="6">
        <f>+J169*resumen!$L$3</f>
        <v>5</v>
      </c>
      <c r="O169" s="6">
        <f t="shared" ca="1" si="5"/>
        <v>5.35</v>
      </c>
    </row>
    <row r="170" spans="1:15" x14ac:dyDescent="0.25">
      <c r="A170">
        <v>169</v>
      </c>
      <c r="B170" t="s">
        <v>506</v>
      </c>
      <c r="C170" s="27" t="s">
        <v>448</v>
      </c>
      <c r="D170" s="28">
        <v>73</v>
      </c>
      <c r="E170" s="28" t="s">
        <v>507</v>
      </c>
      <c r="F170" s="28">
        <v>7</v>
      </c>
      <c r="G170" s="28">
        <v>1</v>
      </c>
      <c r="H170" s="28">
        <v>2</v>
      </c>
      <c r="I170" s="28">
        <v>0</v>
      </c>
      <c r="J170" s="28">
        <v>0</v>
      </c>
      <c r="K170" s="2">
        <f t="shared" ca="1" si="4"/>
        <v>649</v>
      </c>
      <c r="L170" s="6">
        <f>+G170*resumen!$J$3</f>
        <v>1000</v>
      </c>
      <c r="M170" s="6">
        <f ca="1">+K170*resumen!$K$3</f>
        <v>6.49</v>
      </c>
      <c r="N170" s="6">
        <f>+J170*resumen!$L$3</f>
        <v>0</v>
      </c>
      <c r="O170" s="6">
        <f t="shared" ca="1" si="5"/>
        <v>1006.49</v>
      </c>
    </row>
    <row r="171" spans="1:15" x14ac:dyDescent="0.25">
      <c r="A171">
        <v>170</v>
      </c>
      <c r="B171" t="s">
        <v>508</v>
      </c>
      <c r="C171" s="27" t="s">
        <v>451</v>
      </c>
      <c r="D171" s="28">
        <v>67</v>
      </c>
      <c r="E171" s="28" t="s">
        <v>509</v>
      </c>
      <c r="F171" s="28">
        <v>7</v>
      </c>
      <c r="G171" s="28">
        <v>0</v>
      </c>
      <c r="H171" s="28">
        <v>1</v>
      </c>
      <c r="I171" s="28">
        <v>0</v>
      </c>
      <c r="J171" s="28">
        <v>3</v>
      </c>
      <c r="K171" s="2">
        <f t="shared" ca="1" si="4"/>
        <v>586</v>
      </c>
      <c r="L171" s="6">
        <f>+G171*resumen!$J$3</f>
        <v>0</v>
      </c>
      <c r="M171" s="6">
        <f ca="1">+K171*resumen!$K$3</f>
        <v>5.86</v>
      </c>
      <c r="N171" s="6">
        <f>+J171*resumen!$L$3</f>
        <v>15</v>
      </c>
      <c r="O171" s="6">
        <f t="shared" ca="1" si="5"/>
        <v>20.86</v>
      </c>
    </row>
    <row r="172" spans="1:15" x14ac:dyDescent="0.25">
      <c r="A172">
        <v>171</v>
      </c>
      <c r="B172" t="s">
        <v>510</v>
      </c>
      <c r="C172" s="27" t="s">
        <v>454</v>
      </c>
      <c r="D172" s="28">
        <v>32</v>
      </c>
      <c r="E172" s="28" t="s">
        <v>511</v>
      </c>
      <c r="F172" s="28">
        <v>3</v>
      </c>
      <c r="G172" s="28">
        <v>0</v>
      </c>
      <c r="H172" s="28">
        <v>2</v>
      </c>
      <c r="I172" s="28">
        <v>0</v>
      </c>
      <c r="J172" s="28">
        <v>3</v>
      </c>
      <c r="K172" s="2">
        <f t="shared" ca="1" si="4"/>
        <v>557</v>
      </c>
      <c r="L172" s="6">
        <f>+G172*resumen!$J$3</f>
        <v>0</v>
      </c>
      <c r="M172" s="6">
        <f ca="1">+K172*resumen!$K$3</f>
        <v>5.57</v>
      </c>
      <c r="N172" s="6">
        <f>+J172*resumen!$L$3</f>
        <v>15</v>
      </c>
      <c r="O172" s="6">
        <f t="shared" ca="1" si="5"/>
        <v>20.57</v>
      </c>
    </row>
    <row r="173" spans="1:15" x14ac:dyDescent="0.25">
      <c r="A173">
        <v>172</v>
      </c>
      <c r="B173" t="s">
        <v>512</v>
      </c>
      <c r="C173" s="27" t="s">
        <v>448</v>
      </c>
      <c r="D173" s="28">
        <v>76</v>
      </c>
      <c r="E173" s="28" t="s">
        <v>513</v>
      </c>
      <c r="F173" s="28">
        <v>7</v>
      </c>
      <c r="G173" s="28">
        <v>0</v>
      </c>
      <c r="H173" s="28">
        <v>1</v>
      </c>
      <c r="I173" s="28">
        <v>0</v>
      </c>
      <c r="J173" s="28">
        <v>3</v>
      </c>
      <c r="K173" s="2">
        <f t="shared" ca="1" si="4"/>
        <v>649</v>
      </c>
      <c r="L173" s="6">
        <f>+G173*resumen!$J$3</f>
        <v>0</v>
      </c>
      <c r="M173" s="6">
        <f ca="1">+K173*resumen!$K$3</f>
        <v>6.49</v>
      </c>
      <c r="N173" s="6">
        <f>+J173*resumen!$L$3</f>
        <v>15</v>
      </c>
      <c r="O173" s="6">
        <f t="shared" ca="1" si="5"/>
        <v>21.490000000000002</v>
      </c>
    </row>
    <row r="174" spans="1:15" x14ac:dyDescent="0.25">
      <c r="A174">
        <v>173</v>
      </c>
      <c r="B174" t="s">
        <v>514</v>
      </c>
      <c r="C174" s="27" t="s">
        <v>451</v>
      </c>
      <c r="D174" s="28">
        <v>29</v>
      </c>
      <c r="E174" s="28" t="s">
        <v>515</v>
      </c>
      <c r="F174" s="28">
        <v>3</v>
      </c>
      <c r="G174" s="28">
        <v>1</v>
      </c>
      <c r="H174" s="28">
        <v>3</v>
      </c>
      <c r="I174" s="28">
        <v>0</v>
      </c>
      <c r="J174" s="28">
        <v>2</v>
      </c>
      <c r="K174" s="2">
        <f t="shared" ca="1" si="4"/>
        <v>586</v>
      </c>
      <c r="L174" s="6">
        <f>+G174*resumen!$J$3</f>
        <v>1000</v>
      </c>
      <c r="M174" s="6">
        <f ca="1">+K174*resumen!$K$3</f>
        <v>5.86</v>
      </c>
      <c r="N174" s="6">
        <f>+J174*resumen!$L$3</f>
        <v>10</v>
      </c>
      <c r="O174" s="6">
        <f t="shared" ca="1" si="5"/>
        <v>1015.86</v>
      </c>
    </row>
    <row r="175" spans="1:15" x14ac:dyDescent="0.25">
      <c r="A175">
        <v>174</v>
      </c>
      <c r="B175" t="s">
        <v>516</v>
      </c>
      <c r="C175" s="27" t="s">
        <v>454</v>
      </c>
      <c r="D175" s="28">
        <v>43</v>
      </c>
      <c r="E175" s="28" t="s">
        <v>517</v>
      </c>
      <c r="F175" s="28">
        <v>5</v>
      </c>
      <c r="G175" s="28">
        <v>1</v>
      </c>
      <c r="H175" s="28">
        <v>3</v>
      </c>
      <c r="I175" s="28">
        <v>1</v>
      </c>
      <c r="J175" s="28">
        <v>2</v>
      </c>
      <c r="K175" s="2">
        <f t="shared" ca="1" si="4"/>
        <v>557</v>
      </c>
      <c r="L175" s="6">
        <f>+G175*resumen!$J$3</f>
        <v>1000</v>
      </c>
      <c r="M175" s="6">
        <f ca="1">+K175*resumen!$K$3</f>
        <v>5.57</v>
      </c>
      <c r="N175" s="6">
        <f>+J175*resumen!$L$3</f>
        <v>10</v>
      </c>
      <c r="O175" s="6">
        <f t="shared" ca="1" si="5"/>
        <v>1015.57</v>
      </c>
    </row>
    <row r="176" spans="1:15" x14ac:dyDescent="0.25">
      <c r="A176">
        <v>175</v>
      </c>
      <c r="B176" t="s">
        <v>518</v>
      </c>
      <c r="C176" s="27" t="s">
        <v>457</v>
      </c>
      <c r="D176" s="28">
        <v>52</v>
      </c>
      <c r="E176" s="28" t="s">
        <v>519</v>
      </c>
      <c r="F176" s="28">
        <v>5</v>
      </c>
      <c r="G176" s="28">
        <v>0</v>
      </c>
      <c r="H176" s="28">
        <v>3</v>
      </c>
      <c r="I176" s="28">
        <v>0</v>
      </c>
      <c r="J176" s="28">
        <v>0</v>
      </c>
      <c r="K176" s="2">
        <f t="shared" ca="1" si="4"/>
        <v>539</v>
      </c>
      <c r="L176" s="6">
        <f>+G176*resumen!$J$3</f>
        <v>0</v>
      </c>
      <c r="M176" s="6">
        <f ca="1">+K176*resumen!$K$3</f>
        <v>5.39</v>
      </c>
      <c r="N176" s="6">
        <f>+J176*resumen!$L$3</f>
        <v>0</v>
      </c>
      <c r="O176" s="6">
        <f t="shared" ca="1" si="5"/>
        <v>5.39</v>
      </c>
    </row>
    <row r="177" spans="1:15" x14ac:dyDescent="0.25">
      <c r="A177">
        <v>176</v>
      </c>
      <c r="B177" t="s">
        <v>520</v>
      </c>
      <c r="C177" s="27" t="s">
        <v>460</v>
      </c>
      <c r="D177" s="28">
        <v>77</v>
      </c>
      <c r="E177" s="28" t="s">
        <v>521</v>
      </c>
      <c r="F177" s="28">
        <v>7</v>
      </c>
      <c r="G177" s="28">
        <v>1</v>
      </c>
      <c r="H177" s="28">
        <v>1</v>
      </c>
      <c r="I177" s="28">
        <v>0</v>
      </c>
      <c r="J177" s="28">
        <v>0</v>
      </c>
      <c r="K177" s="2">
        <f t="shared" ca="1" si="4"/>
        <v>512</v>
      </c>
      <c r="L177" s="6">
        <f>+G177*resumen!$J$3</f>
        <v>1000</v>
      </c>
      <c r="M177" s="6">
        <f ca="1">+K177*resumen!$K$3</f>
        <v>5.12</v>
      </c>
      <c r="N177" s="6">
        <f>+J177*resumen!$L$3</f>
        <v>0</v>
      </c>
      <c r="O177" s="6">
        <f t="shared" ca="1" si="5"/>
        <v>1005.12</v>
      </c>
    </row>
    <row r="178" spans="1:15" x14ac:dyDescent="0.25">
      <c r="A178">
        <v>177</v>
      </c>
      <c r="B178" t="s">
        <v>522</v>
      </c>
      <c r="C178" s="27" t="s">
        <v>523</v>
      </c>
      <c r="D178" s="28">
        <v>81</v>
      </c>
      <c r="E178" s="28" t="s">
        <v>524</v>
      </c>
      <c r="F178" s="28">
        <v>8</v>
      </c>
      <c r="G178" s="28">
        <v>1</v>
      </c>
      <c r="H178" s="28">
        <v>2</v>
      </c>
      <c r="I178" s="28">
        <v>1</v>
      </c>
      <c r="J178" s="28">
        <v>1</v>
      </c>
      <c r="K178" s="2">
        <f t="shared" ca="1" si="4"/>
        <v>780</v>
      </c>
      <c r="L178" s="6">
        <f>+G178*resumen!$J$3</f>
        <v>1000</v>
      </c>
      <c r="M178" s="6">
        <f ca="1">+K178*resumen!$K$3</f>
        <v>7.8</v>
      </c>
      <c r="N178" s="6">
        <f>+J178*resumen!$L$3</f>
        <v>5</v>
      </c>
      <c r="O178" s="6">
        <f t="shared" ca="1" si="5"/>
        <v>1012.8</v>
      </c>
    </row>
    <row r="179" spans="1:15" x14ac:dyDescent="0.25">
      <c r="A179">
        <v>178</v>
      </c>
      <c r="B179" t="s">
        <v>525</v>
      </c>
      <c r="C179" s="27" t="s">
        <v>73</v>
      </c>
      <c r="D179" s="28">
        <v>43</v>
      </c>
      <c r="E179" s="28" t="s">
        <v>526</v>
      </c>
      <c r="F179" s="28">
        <v>5</v>
      </c>
      <c r="G179" s="28">
        <v>0</v>
      </c>
      <c r="H179" s="28">
        <v>3</v>
      </c>
      <c r="I179" s="28">
        <v>1</v>
      </c>
      <c r="J179" s="28">
        <v>1</v>
      </c>
      <c r="K179" s="2">
        <f t="shared" ca="1" si="4"/>
        <v>773</v>
      </c>
      <c r="L179" s="6">
        <f>+G179*resumen!$J$3</f>
        <v>0</v>
      </c>
      <c r="M179" s="6">
        <f ca="1">+K179*resumen!$K$3</f>
        <v>7.73</v>
      </c>
      <c r="N179" s="6">
        <f>+J179*resumen!$L$3</f>
        <v>5</v>
      </c>
      <c r="O179" s="6">
        <f t="shared" ca="1" si="5"/>
        <v>12.73</v>
      </c>
    </row>
    <row r="180" spans="1:15" x14ac:dyDescent="0.25">
      <c r="A180">
        <v>179</v>
      </c>
      <c r="B180" t="s">
        <v>527</v>
      </c>
      <c r="C180" s="27" t="s">
        <v>528</v>
      </c>
      <c r="D180" s="28">
        <v>27</v>
      </c>
      <c r="E180" s="28" t="s">
        <v>529</v>
      </c>
      <c r="F180" s="28">
        <v>3</v>
      </c>
      <c r="G180" s="28">
        <v>1</v>
      </c>
      <c r="H180" s="28">
        <v>3</v>
      </c>
      <c r="I180" s="28">
        <v>0</v>
      </c>
      <c r="J180" s="28">
        <v>0</v>
      </c>
      <c r="K180" s="2">
        <f t="shared" ca="1" si="4"/>
        <v>759</v>
      </c>
      <c r="L180" s="6">
        <f>+G180*resumen!$J$3</f>
        <v>1000</v>
      </c>
      <c r="M180" s="6">
        <f ca="1">+K180*resumen!$K$3</f>
        <v>7.59</v>
      </c>
      <c r="N180" s="6">
        <f>+J180*resumen!$L$3</f>
        <v>0</v>
      </c>
      <c r="O180" s="6">
        <f t="shared" ca="1" si="5"/>
        <v>1007.59</v>
      </c>
    </row>
    <row r="181" spans="1:15" x14ac:dyDescent="0.25">
      <c r="A181">
        <v>180</v>
      </c>
      <c r="B181" t="s">
        <v>530</v>
      </c>
      <c r="C181" s="27" t="s">
        <v>237</v>
      </c>
      <c r="D181" s="28">
        <v>21</v>
      </c>
      <c r="E181" s="28" t="s">
        <v>531</v>
      </c>
      <c r="F181" s="28">
        <v>2</v>
      </c>
      <c r="G181" s="28">
        <v>1</v>
      </c>
      <c r="H181" s="28">
        <v>1</v>
      </c>
      <c r="I181" s="28">
        <v>0</v>
      </c>
      <c r="J181" s="28">
        <v>0</v>
      </c>
      <c r="K181" s="2">
        <f t="shared" ca="1" si="4"/>
        <v>751</v>
      </c>
      <c r="L181" s="6">
        <f>+G181*resumen!$J$3</f>
        <v>1000</v>
      </c>
      <c r="M181" s="6">
        <f ca="1">+K181*resumen!$K$3</f>
        <v>7.51</v>
      </c>
      <c r="N181" s="6">
        <f>+J181*resumen!$L$3</f>
        <v>0</v>
      </c>
      <c r="O181" s="6">
        <f t="shared" ca="1" si="5"/>
        <v>1007.51</v>
      </c>
    </row>
    <row r="182" spans="1:15" x14ac:dyDescent="0.25">
      <c r="A182">
        <v>181</v>
      </c>
      <c r="B182" t="s">
        <v>532</v>
      </c>
      <c r="C182" s="27" t="s">
        <v>533</v>
      </c>
      <c r="D182" s="28">
        <v>34</v>
      </c>
      <c r="E182" s="28" t="s">
        <v>534</v>
      </c>
      <c r="F182" s="28">
        <v>4</v>
      </c>
      <c r="G182" s="28">
        <v>0</v>
      </c>
      <c r="H182" s="28">
        <v>3</v>
      </c>
      <c r="I182" s="28">
        <v>1</v>
      </c>
      <c r="J182" s="28">
        <v>1</v>
      </c>
      <c r="K182" s="2">
        <f t="shared" ca="1" si="4"/>
        <v>748</v>
      </c>
      <c r="L182" s="6">
        <f>+G182*resumen!$J$3</f>
        <v>0</v>
      </c>
      <c r="M182" s="6">
        <f ca="1">+K182*resumen!$K$3</f>
        <v>7.48</v>
      </c>
      <c r="N182" s="6">
        <f>+J182*resumen!$L$3</f>
        <v>5</v>
      </c>
      <c r="O182" s="6">
        <f t="shared" ca="1" si="5"/>
        <v>12.48</v>
      </c>
    </row>
    <row r="183" spans="1:15" x14ac:dyDescent="0.25">
      <c r="A183">
        <v>182</v>
      </c>
      <c r="B183" t="s">
        <v>535</v>
      </c>
      <c r="C183" s="27" t="s">
        <v>536</v>
      </c>
      <c r="D183">
        <v>24</v>
      </c>
      <c r="E183" s="28" t="s">
        <v>537</v>
      </c>
      <c r="F183" s="28">
        <v>3</v>
      </c>
      <c r="G183" s="28">
        <v>1</v>
      </c>
      <c r="H183" s="28">
        <v>1</v>
      </c>
      <c r="I183" s="28">
        <v>1</v>
      </c>
      <c r="J183" s="28">
        <v>1</v>
      </c>
      <c r="K183" s="2">
        <f t="shared" ca="1" si="4"/>
        <v>718</v>
      </c>
      <c r="L183" s="6">
        <f>+G183*resumen!$J$3</f>
        <v>1000</v>
      </c>
      <c r="M183" s="6">
        <f ca="1">+K183*resumen!$K$3</f>
        <v>7.18</v>
      </c>
      <c r="N183" s="6">
        <f>+J183*resumen!$L$3</f>
        <v>5</v>
      </c>
      <c r="O183" s="6">
        <f t="shared" ca="1" si="5"/>
        <v>1012.18</v>
      </c>
    </row>
    <row r="184" spans="1:15" x14ac:dyDescent="0.25">
      <c r="A184">
        <v>183</v>
      </c>
      <c r="B184" t="s">
        <v>538</v>
      </c>
      <c r="C184" s="27" t="s">
        <v>539</v>
      </c>
      <c r="D184" s="28">
        <v>27</v>
      </c>
      <c r="E184" s="28" t="s">
        <v>540</v>
      </c>
      <c r="F184" s="28">
        <v>3</v>
      </c>
      <c r="G184" s="28">
        <v>1</v>
      </c>
      <c r="H184" s="28">
        <v>3</v>
      </c>
      <c r="I184" s="28">
        <v>0</v>
      </c>
      <c r="J184" s="28">
        <v>1</v>
      </c>
      <c r="K184" s="2">
        <f t="shared" ca="1" si="4"/>
        <v>699</v>
      </c>
      <c r="L184" s="6">
        <f>+G184*resumen!$J$3</f>
        <v>1000</v>
      </c>
      <c r="M184" s="6">
        <f ca="1">+K184*resumen!$K$3</f>
        <v>6.99</v>
      </c>
      <c r="N184" s="6">
        <f>+J184*resumen!$L$3</f>
        <v>5</v>
      </c>
      <c r="O184" s="6">
        <f t="shared" ca="1" si="5"/>
        <v>1011.99</v>
      </c>
    </row>
    <row r="185" spans="1:15" x14ac:dyDescent="0.25">
      <c r="A185">
        <v>184</v>
      </c>
      <c r="B185" t="s">
        <v>541</v>
      </c>
      <c r="C185" s="27" t="s">
        <v>542</v>
      </c>
      <c r="D185" s="28">
        <v>69</v>
      </c>
      <c r="E185" s="28" t="s">
        <v>543</v>
      </c>
      <c r="F185" s="28">
        <v>7</v>
      </c>
      <c r="G185" s="28">
        <v>0</v>
      </c>
      <c r="H185" s="28">
        <v>3</v>
      </c>
      <c r="I185" s="28">
        <v>1</v>
      </c>
      <c r="J185" s="28">
        <v>1</v>
      </c>
      <c r="K185" s="2">
        <f t="shared" ca="1" si="4"/>
        <v>605</v>
      </c>
      <c r="L185" s="6">
        <f>+G185*resumen!$J$3</f>
        <v>0</v>
      </c>
      <c r="M185" s="6">
        <f ca="1">+K185*resumen!$K$3</f>
        <v>6.05</v>
      </c>
      <c r="N185" s="6">
        <f>+J185*resumen!$L$3</f>
        <v>5</v>
      </c>
      <c r="O185" s="6">
        <f t="shared" ca="1" si="5"/>
        <v>11.05</v>
      </c>
    </row>
    <row r="186" spans="1:15" x14ac:dyDescent="0.25">
      <c r="A186">
        <v>185</v>
      </c>
      <c r="B186" t="s">
        <v>544</v>
      </c>
      <c r="C186" s="27" t="s">
        <v>545</v>
      </c>
      <c r="D186" s="28">
        <v>79</v>
      </c>
      <c r="E186" s="28" t="s">
        <v>546</v>
      </c>
      <c r="F186" s="28">
        <v>8</v>
      </c>
      <c r="G186" s="28">
        <v>0</v>
      </c>
      <c r="H186" s="28">
        <v>2</v>
      </c>
      <c r="I186" s="28">
        <v>1</v>
      </c>
      <c r="J186" s="28">
        <v>3</v>
      </c>
      <c r="K186" s="2">
        <f t="shared" ca="1" si="4"/>
        <v>594</v>
      </c>
      <c r="L186" s="6">
        <f>+G186*resumen!$J$3</f>
        <v>0</v>
      </c>
      <c r="M186" s="6">
        <f ca="1">+K186*resumen!$K$3</f>
        <v>5.94</v>
      </c>
      <c r="N186" s="6">
        <f>+J186*resumen!$L$3</f>
        <v>15</v>
      </c>
      <c r="O186" s="6">
        <f t="shared" ca="1" si="5"/>
        <v>20.94</v>
      </c>
    </row>
    <row r="187" spans="1:15" x14ac:dyDescent="0.25">
      <c r="A187">
        <v>186</v>
      </c>
      <c r="B187" t="s">
        <v>547</v>
      </c>
      <c r="C187" s="27" t="s">
        <v>548</v>
      </c>
      <c r="D187" s="28">
        <v>5</v>
      </c>
      <c r="E187" s="28" t="s">
        <v>549</v>
      </c>
      <c r="F187" s="28">
        <v>1</v>
      </c>
      <c r="G187" s="28">
        <v>1</v>
      </c>
      <c r="H187" s="28">
        <v>3</v>
      </c>
      <c r="I187" s="28">
        <v>0</v>
      </c>
      <c r="J187" s="28">
        <v>2</v>
      </c>
      <c r="K187" s="2">
        <f t="shared" ca="1" si="4"/>
        <v>547</v>
      </c>
      <c r="L187" s="6">
        <f>+G187*resumen!$J$3</f>
        <v>1000</v>
      </c>
      <c r="M187" s="6">
        <f ca="1">+K187*resumen!$K$3</f>
        <v>5.47</v>
      </c>
      <c r="N187" s="6">
        <f>+J187*resumen!$L$3</f>
        <v>10</v>
      </c>
      <c r="O187" s="6">
        <f t="shared" ca="1" si="5"/>
        <v>1015.47</v>
      </c>
    </row>
    <row r="188" spans="1:15" x14ac:dyDescent="0.25">
      <c r="A188">
        <v>187</v>
      </c>
      <c r="B188" t="s">
        <v>550</v>
      </c>
      <c r="C188" s="27" t="s">
        <v>551</v>
      </c>
      <c r="D188" s="28">
        <v>77</v>
      </c>
      <c r="E188" s="28" t="s">
        <v>552</v>
      </c>
      <c r="F188" s="28">
        <v>7</v>
      </c>
      <c r="G188" s="28">
        <v>0</v>
      </c>
      <c r="H188" s="28">
        <v>1</v>
      </c>
      <c r="I188" s="28">
        <v>0</v>
      </c>
      <c r="J188" s="28">
        <v>2</v>
      </c>
      <c r="K188" s="2">
        <f t="shared" ca="1" si="4"/>
        <v>495</v>
      </c>
      <c r="L188" s="6">
        <f>+G188*resumen!$J$3</f>
        <v>0</v>
      </c>
      <c r="M188" s="6">
        <f ca="1">+K188*resumen!$K$3</f>
        <v>4.95</v>
      </c>
      <c r="N188" s="6">
        <f>+J188*resumen!$L$3</f>
        <v>10</v>
      </c>
      <c r="O188" s="6">
        <f t="shared" ca="1" si="5"/>
        <v>14.95</v>
      </c>
    </row>
    <row r="189" spans="1:15" x14ac:dyDescent="0.25">
      <c r="A189">
        <v>188</v>
      </c>
      <c r="B189" t="s">
        <v>553</v>
      </c>
      <c r="C189" s="27" t="s">
        <v>554</v>
      </c>
      <c r="D189" s="28">
        <v>40</v>
      </c>
      <c r="E189" s="28" t="s">
        <v>555</v>
      </c>
      <c r="F189" s="28">
        <v>4</v>
      </c>
      <c r="G189" s="28">
        <v>0</v>
      </c>
      <c r="H189" s="28">
        <v>2</v>
      </c>
      <c r="I189" s="28">
        <v>1</v>
      </c>
      <c r="J189" s="28">
        <v>0</v>
      </c>
      <c r="K189" s="2">
        <f t="shared" ca="1" si="4"/>
        <v>471</v>
      </c>
      <c r="L189" s="6">
        <f>+G189*resumen!$J$3</f>
        <v>0</v>
      </c>
      <c r="M189" s="6">
        <f ca="1">+K189*resumen!$K$3</f>
        <v>4.71</v>
      </c>
      <c r="N189" s="6">
        <f>+J189*resumen!$L$3</f>
        <v>0</v>
      </c>
      <c r="O189" s="6">
        <f t="shared" ca="1" si="5"/>
        <v>4.71</v>
      </c>
    </row>
    <row r="190" spans="1:15" x14ac:dyDescent="0.25">
      <c r="A190">
        <v>189</v>
      </c>
      <c r="B190" t="s">
        <v>556</v>
      </c>
      <c r="C190" s="27" t="s">
        <v>557</v>
      </c>
      <c r="D190" s="28">
        <v>39</v>
      </c>
      <c r="E190" s="28" t="s">
        <v>558</v>
      </c>
      <c r="F190" s="28">
        <v>4</v>
      </c>
      <c r="G190" s="28">
        <v>1</v>
      </c>
      <c r="H190" s="28">
        <v>2</v>
      </c>
      <c r="I190" s="28">
        <v>1</v>
      </c>
      <c r="J190" s="28">
        <v>1</v>
      </c>
      <c r="K190" s="2">
        <f t="shared" ca="1" si="4"/>
        <v>454</v>
      </c>
      <c r="L190" s="6">
        <f>+G190*resumen!$J$3</f>
        <v>1000</v>
      </c>
      <c r="M190" s="6">
        <f ca="1">+K190*resumen!$K$3</f>
        <v>4.54</v>
      </c>
      <c r="N190" s="6">
        <f>+J190*resumen!$L$3</f>
        <v>5</v>
      </c>
      <c r="O190" s="6">
        <f t="shared" ca="1" si="5"/>
        <v>1009.54</v>
      </c>
    </row>
    <row r="191" spans="1:15" x14ac:dyDescent="0.25">
      <c r="A191">
        <v>190</v>
      </c>
      <c r="B191" t="s">
        <v>559</v>
      </c>
      <c r="C191" s="27" t="s">
        <v>225</v>
      </c>
      <c r="D191" s="28">
        <v>95</v>
      </c>
      <c r="E191" s="28" t="s">
        <v>560</v>
      </c>
      <c r="F191">
        <v>9</v>
      </c>
      <c r="G191" s="28">
        <v>1</v>
      </c>
      <c r="H191" s="28">
        <v>2</v>
      </c>
      <c r="I191" s="28">
        <v>0</v>
      </c>
      <c r="J191" s="28">
        <v>1</v>
      </c>
      <c r="K191" s="2">
        <f t="shared" ca="1" si="4"/>
        <v>348</v>
      </c>
      <c r="L191" s="6">
        <f>+G191*resumen!$J$3</f>
        <v>1000</v>
      </c>
      <c r="M191" s="6">
        <f ca="1">+K191*resumen!$K$3</f>
        <v>3.48</v>
      </c>
      <c r="N191" s="6">
        <f>+J191*resumen!$L$3</f>
        <v>5</v>
      </c>
      <c r="O191" s="6">
        <f t="shared" ca="1" si="5"/>
        <v>1008.48</v>
      </c>
    </row>
    <row r="192" spans="1:15" x14ac:dyDescent="0.25">
      <c r="A192">
        <v>191</v>
      </c>
      <c r="B192" t="s">
        <v>561</v>
      </c>
      <c r="C192" s="27" t="s">
        <v>486</v>
      </c>
      <c r="D192" s="28">
        <v>1</v>
      </c>
      <c r="E192" s="28" t="s">
        <v>562</v>
      </c>
      <c r="F192" s="28">
        <v>1</v>
      </c>
      <c r="G192" s="28">
        <v>0</v>
      </c>
      <c r="H192" s="28">
        <v>3</v>
      </c>
      <c r="I192" s="28">
        <v>0</v>
      </c>
      <c r="J192" s="28">
        <v>1</v>
      </c>
      <c r="K192" s="2">
        <f t="shared" ca="1" si="4"/>
        <v>296</v>
      </c>
      <c r="L192" s="6">
        <f>+G192*resumen!$J$3</f>
        <v>0</v>
      </c>
      <c r="M192" s="6">
        <f ca="1">+K192*resumen!$K$3</f>
        <v>2.96</v>
      </c>
      <c r="N192" s="6">
        <f>+J192*resumen!$L$3</f>
        <v>5</v>
      </c>
      <c r="O192" s="6">
        <f t="shared" ca="1" si="5"/>
        <v>7.96</v>
      </c>
    </row>
    <row r="193" spans="1:15" x14ac:dyDescent="0.25">
      <c r="A193">
        <v>192</v>
      </c>
      <c r="B193" t="s">
        <v>563</v>
      </c>
      <c r="C193" s="27" t="s">
        <v>564</v>
      </c>
      <c r="D193" s="28">
        <v>75</v>
      </c>
      <c r="E193" s="28" t="s">
        <v>565</v>
      </c>
      <c r="F193" s="28">
        <v>7</v>
      </c>
      <c r="G193" s="28">
        <v>0</v>
      </c>
      <c r="H193" s="28">
        <v>2</v>
      </c>
      <c r="I193" s="28">
        <v>0</v>
      </c>
      <c r="J193" s="28">
        <v>1</v>
      </c>
      <c r="K193" s="2">
        <f t="shared" ca="1" si="4"/>
        <v>194</v>
      </c>
      <c r="L193" s="6">
        <f>+G193*resumen!$J$3</f>
        <v>0</v>
      </c>
      <c r="M193" s="6">
        <f ca="1">+K193*resumen!$K$3</f>
        <v>1.94</v>
      </c>
      <c r="N193" s="6">
        <f>+J193*resumen!$L$3</f>
        <v>5</v>
      </c>
      <c r="O193" s="6">
        <f t="shared" ca="1" si="5"/>
        <v>6.9399999999999995</v>
      </c>
    </row>
    <row r="194" spans="1:15" x14ac:dyDescent="0.25">
      <c r="A194">
        <v>193</v>
      </c>
      <c r="B194" t="s">
        <v>566</v>
      </c>
      <c r="C194" s="27" t="s">
        <v>567</v>
      </c>
      <c r="D194" s="28">
        <v>53</v>
      </c>
      <c r="E194" s="28" t="s">
        <v>568</v>
      </c>
      <c r="F194" s="28">
        <v>5</v>
      </c>
      <c r="G194" s="28">
        <v>0</v>
      </c>
      <c r="H194" s="28">
        <v>1</v>
      </c>
      <c r="I194" s="28">
        <v>1</v>
      </c>
      <c r="J194" s="28">
        <v>3</v>
      </c>
      <c r="K194" s="2">
        <f t="shared" ref="K194:K257" ca="1" si="6">+DAYS360(C194,TODAY())</f>
        <v>165</v>
      </c>
      <c r="L194" s="6">
        <f>+G194*resumen!$J$3</f>
        <v>0</v>
      </c>
      <c r="M194" s="6">
        <f ca="1">+K194*resumen!$K$3</f>
        <v>1.6500000000000001</v>
      </c>
      <c r="N194" s="6">
        <f>+J194*resumen!$L$3</f>
        <v>15</v>
      </c>
      <c r="O194" s="6">
        <f t="shared" ca="1" si="5"/>
        <v>16.649999999999999</v>
      </c>
    </row>
    <row r="195" spans="1:15" x14ac:dyDescent="0.25">
      <c r="A195">
        <v>194</v>
      </c>
      <c r="B195" t="s">
        <v>569</v>
      </c>
      <c r="C195" s="27" t="s">
        <v>570</v>
      </c>
      <c r="D195" s="28">
        <v>94</v>
      </c>
      <c r="E195" s="28" t="s">
        <v>571</v>
      </c>
      <c r="F195">
        <v>9</v>
      </c>
      <c r="G195" s="28">
        <v>1</v>
      </c>
      <c r="H195" s="28">
        <v>2</v>
      </c>
      <c r="I195" s="28">
        <v>0</v>
      </c>
      <c r="J195" s="28">
        <v>1</v>
      </c>
      <c r="K195" s="2">
        <f t="shared" ca="1" si="6"/>
        <v>160</v>
      </c>
      <c r="L195" s="6">
        <f>+G195*resumen!$J$3</f>
        <v>1000</v>
      </c>
      <c r="M195" s="6">
        <f ca="1">+K195*resumen!$K$3</f>
        <v>1.6</v>
      </c>
      <c r="N195" s="6">
        <f>+J195*resumen!$L$3</f>
        <v>5</v>
      </c>
      <c r="O195" s="6">
        <f t="shared" ref="O195:O258" ca="1" si="7">+SUM(L195:N195)</f>
        <v>1006.6</v>
      </c>
    </row>
    <row r="196" spans="1:15" x14ac:dyDescent="0.25">
      <c r="A196">
        <v>195</v>
      </c>
      <c r="B196" t="s">
        <v>572</v>
      </c>
      <c r="C196" s="27" t="s">
        <v>573</v>
      </c>
      <c r="D196" s="28">
        <v>85</v>
      </c>
      <c r="E196" s="28" t="s">
        <v>574</v>
      </c>
      <c r="F196" s="28">
        <v>8</v>
      </c>
      <c r="G196" s="28">
        <v>0</v>
      </c>
      <c r="H196" s="28">
        <v>1</v>
      </c>
      <c r="I196" s="28">
        <v>1</v>
      </c>
      <c r="J196" s="28">
        <v>1</v>
      </c>
      <c r="K196" s="2">
        <f t="shared" ca="1" si="6"/>
        <v>133</v>
      </c>
      <c r="L196" s="6">
        <f>+G196*resumen!$J$3</f>
        <v>0</v>
      </c>
      <c r="M196" s="6">
        <f ca="1">+K196*resumen!$K$3</f>
        <v>1.33</v>
      </c>
      <c r="N196" s="6">
        <f>+J196*resumen!$L$3</f>
        <v>5</v>
      </c>
      <c r="O196" s="6">
        <f t="shared" ca="1" si="7"/>
        <v>6.33</v>
      </c>
    </row>
    <row r="197" spans="1:15" x14ac:dyDescent="0.25">
      <c r="A197">
        <v>196</v>
      </c>
      <c r="B197" t="s">
        <v>575</v>
      </c>
      <c r="C197" s="27" t="s">
        <v>576</v>
      </c>
      <c r="D197" s="28">
        <v>43</v>
      </c>
      <c r="E197" s="28" t="s">
        <v>577</v>
      </c>
      <c r="F197" s="28">
        <v>5</v>
      </c>
      <c r="G197" s="28">
        <v>0</v>
      </c>
      <c r="H197" s="28">
        <v>2</v>
      </c>
      <c r="I197" s="28">
        <v>0</v>
      </c>
      <c r="J197" s="28">
        <v>3</v>
      </c>
      <c r="K197" s="2">
        <f t="shared" ca="1" si="6"/>
        <v>123</v>
      </c>
      <c r="L197" s="6">
        <f>+G197*resumen!$J$3</f>
        <v>0</v>
      </c>
      <c r="M197" s="6">
        <f ca="1">+K197*resumen!$K$3</f>
        <v>1.23</v>
      </c>
      <c r="N197" s="6">
        <f>+J197*resumen!$L$3</f>
        <v>15</v>
      </c>
      <c r="O197" s="6">
        <f t="shared" ca="1" si="7"/>
        <v>16.23</v>
      </c>
    </row>
    <row r="198" spans="1:15" x14ac:dyDescent="0.25">
      <c r="A198">
        <v>197</v>
      </c>
      <c r="B198" t="s">
        <v>578</v>
      </c>
      <c r="C198" s="27" t="s">
        <v>579</v>
      </c>
      <c r="D198" s="28">
        <v>60</v>
      </c>
      <c r="E198" s="28" t="s">
        <v>580</v>
      </c>
      <c r="F198" s="28">
        <v>6</v>
      </c>
      <c r="G198" s="28">
        <v>1</v>
      </c>
      <c r="H198" s="28">
        <v>3</v>
      </c>
      <c r="I198" s="28">
        <v>0</v>
      </c>
      <c r="J198" s="28">
        <v>1</v>
      </c>
      <c r="K198" s="2">
        <f t="shared" ca="1" si="6"/>
        <v>118</v>
      </c>
      <c r="L198" s="6">
        <f>+G198*resumen!$J$3</f>
        <v>1000</v>
      </c>
      <c r="M198" s="6">
        <f ca="1">+K198*resumen!$K$3</f>
        <v>1.18</v>
      </c>
      <c r="N198" s="6">
        <f>+J198*resumen!$L$3</f>
        <v>5</v>
      </c>
      <c r="O198" s="6">
        <f t="shared" ca="1" si="7"/>
        <v>1006.18</v>
      </c>
    </row>
    <row r="199" spans="1:15" x14ac:dyDescent="0.25">
      <c r="A199">
        <v>198</v>
      </c>
      <c r="B199" t="s">
        <v>581</v>
      </c>
      <c r="C199" s="27" t="s">
        <v>582</v>
      </c>
      <c r="D199" s="28">
        <v>71</v>
      </c>
      <c r="E199" s="28" t="s">
        <v>583</v>
      </c>
      <c r="F199" s="28">
        <v>7</v>
      </c>
      <c r="G199" s="28">
        <v>0</v>
      </c>
      <c r="H199" s="28">
        <v>3</v>
      </c>
      <c r="I199" s="28">
        <v>0</v>
      </c>
      <c r="J199" s="28">
        <v>0</v>
      </c>
      <c r="K199" s="2">
        <f t="shared" ca="1" si="6"/>
        <v>106</v>
      </c>
      <c r="L199" s="6">
        <f>+G199*resumen!$J$3</f>
        <v>0</v>
      </c>
      <c r="M199" s="6">
        <f ca="1">+K199*resumen!$K$3</f>
        <v>1.06</v>
      </c>
      <c r="N199" s="6">
        <f>+J199*resumen!$L$3</f>
        <v>0</v>
      </c>
      <c r="O199" s="6">
        <f t="shared" ca="1" si="7"/>
        <v>1.06</v>
      </c>
    </row>
    <row r="200" spans="1:15" x14ac:dyDescent="0.25">
      <c r="A200">
        <v>199</v>
      </c>
      <c r="B200" t="s">
        <v>584</v>
      </c>
      <c r="C200" s="27" t="s">
        <v>293</v>
      </c>
      <c r="D200" s="28">
        <v>84</v>
      </c>
      <c r="E200" s="28" t="s">
        <v>585</v>
      </c>
      <c r="F200">
        <v>8</v>
      </c>
      <c r="G200" s="28">
        <v>1</v>
      </c>
      <c r="H200" s="28">
        <v>2</v>
      </c>
      <c r="I200" s="28">
        <v>0</v>
      </c>
      <c r="J200" s="28">
        <v>0</v>
      </c>
      <c r="K200" s="2">
        <f t="shared" ca="1" si="6"/>
        <v>78</v>
      </c>
      <c r="L200" s="6">
        <f>+G200*resumen!$J$3</f>
        <v>1000</v>
      </c>
      <c r="M200" s="6">
        <f ca="1">+K200*resumen!$K$3</f>
        <v>0.78</v>
      </c>
      <c r="N200" s="6">
        <f>+J200*resumen!$L$3</f>
        <v>0</v>
      </c>
      <c r="O200" s="6">
        <f t="shared" ca="1" si="7"/>
        <v>1000.78</v>
      </c>
    </row>
    <row r="201" spans="1:15" x14ac:dyDescent="0.25">
      <c r="A201">
        <v>200</v>
      </c>
      <c r="B201" t="s">
        <v>586</v>
      </c>
      <c r="C201" s="27" t="s">
        <v>587</v>
      </c>
      <c r="D201" s="28">
        <v>82</v>
      </c>
      <c r="E201" s="28" t="s">
        <v>588</v>
      </c>
      <c r="F201" s="28">
        <v>8</v>
      </c>
      <c r="G201" s="28">
        <v>1</v>
      </c>
      <c r="H201" s="28">
        <v>3</v>
      </c>
      <c r="I201" s="28">
        <v>1</v>
      </c>
      <c r="J201" s="28">
        <v>3</v>
      </c>
      <c r="K201" s="2">
        <f t="shared" ca="1" si="6"/>
        <v>69</v>
      </c>
      <c r="L201" s="6">
        <f>+G201*resumen!$J$3</f>
        <v>1000</v>
      </c>
      <c r="M201" s="6">
        <f ca="1">+K201*resumen!$K$3</f>
        <v>0.69000000000000006</v>
      </c>
      <c r="N201" s="6">
        <f>+J201*resumen!$L$3</f>
        <v>15</v>
      </c>
      <c r="O201" s="6">
        <f t="shared" ca="1" si="7"/>
        <v>1015.69</v>
      </c>
    </row>
    <row r="202" spans="1:15" x14ac:dyDescent="0.25">
      <c r="A202">
        <v>201</v>
      </c>
      <c r="B202" t="s">
        <v>589</v>
      </c>
      <c r="C202" s="27" t="s">
        <v>590</v>
      </c>
      <c r="D202" s="28">
        <v>91</v>
      </c>
      <c r="E202" s="28" t="s">
        <v>591</v>
      </c>
      <c r="F202" s="28">
        <v>9</v>
      </c>
      <c r="G202" s="28">
        <v>1</v>
      </c>
      <c r="H202" s="28">
        <v>2</v>
      </c>
      <c r="I202" s="28">
        <v>0</v>
      </c>
      <c r="J202" s="28">
        <v>3</v>
      </c>
      <c r="K202" s="2">
        <f t="shared" ca="1" si="6"/>
        <v>15</v>
      </c>
      <c r="L202" s="6">
        <f>+G202*resumen!$J$3</f>
        <v>1000</v>
      </c>
      <c r="M202" s="6">
        <f ca="1">+K202*resumen!$K$3</f>
        <v>0.15</v>
      </c>
      <c r="N202" s="6">
        <f>+J202*resumen!$L$3</f>
        <v>15</v>
      </c>
      <c r="O202" s="6">
        <f t="shared" ca="1" si="7"/>
        <v>1015.15</v>
      </c>
    </row>
    <row r="203" spans="1:15" x14ac:dyDescent="0.25">
      <c r="A203">
        <v>202</v>
      </c>
      <c r="B203" t="s">
        <v>592</v>
      </c>
      <c r="C203" s="27" t="s">
        <v>593</v>
      </c>
      <c r="D203" s="28">
        <v>57</v>
      </c>
      <c r="E203" s="28" t="s">
        <v>594</v>
      </c>
      <c r="F203" s="28">
        <v>6</v>
      </c>
      <c r="G203" s="28">
        <v>0</v>
      </c>
      <c r="H203" s="28">
        <v>3</v>
      </c>
      <c r="I203" s="28">
        <v>1</v>
      </c>
      <c r="J203" s="28">
        <v>2</v>
      </c>
      <c r="K203" s="2">
        <f t="shared" ca="1" si="6"/>
        <v>766</v>
      </c>
      <c r="L203" s="6">
        <f>+G203*resumen!$J$3</f>
        <v>0</v>
      </c>
      <c r="M203" s="6">
        <f ca="1">+K203*resumen!$K$3</f>
        <v>7.66</v>
      </c>
      <c r="N203" s="6">
        <f>+J203*resumen!$L$3</f>
        <v>10</v>
      </c>
      <c r="O203" s="6">
        <f t="shared" ca="1" si="7"/>
        <v>17.66</v>
      </c>
    </row>
    <row r="204" spans="1:15" x14ac:dyDescent="0.25">
      <c r="A204">
        <v>203</v>
      </c>
      <c r="B204" t="s">
        <v>595</v>
      </c>
      <c r="C204" s="27" t="s">
        <v>596</v>
      </c>
      <c r="D204" s="28">
        <v>78</v>
      </c>
      <c r="E204" s="28" t="s">
        <v>597</v>
      </c>
      <c r="F204" s="28">
        <v>8</v>
      </c>
      <c r="G204" s="28">
        <v>0</v>
      </c>
      <c r="H204" s="28">
        <v>1</v>
      </c>
      <c r="I204" s="28">
        <v>0</v>
      </c>
      <c r="J204" s="28">
        <v>1</v>
      </c>
      <c r="K204" s="2">
        <f t="shared" ca="1" si="6"/>
        <v>752</v>
      </c>
      <c r="L204" s="6">
        <f>+G204*resumen!$J$3</f>
        <v>0</v>
      </c>
      <c r="M204" s="6">
        <f ca="1">+K204*resumen!$K$3</f>
        <v>7.5200000000000005</v>
      </c>
      <c r="N204" s="6">
        <f>+J204*resumen!$L$3</f>
        <v>5</v>
      </c>
      <c r="O204" s="6">
        <f t="shared" ca="1" si="7"/>
        <v>12.52</v>
      </c>
    </row>
    <row r="205" spans="1:15" x14ac:dyDescent="0.25">
      <c r="A205">
        <v>204</v>
      </c>
      <c r="B205" t="s">
        <v>598</v>
      </c>
      <c r="C205" s="27" t="s">
        <v>599</v>
      </c>
      <c r="D205" s="28">
        <v>32</v>
      </c>
      <c r="E205" s="28" t="s">
        <v>600</v>
      </c>
      <c r="F205" s="28">
        <v>3</v>
      </c>
      <c r="G205" s="28">
        <v>0</v>
      </c>
      <c r="H205" s="28">
        <v>3</v>
      </c>
      <c r="I205" s="28">
        <v>1</v>
      </c>
      <c r="J205" s="28">
        <v>2</v>
      </c>
      <c r="K205" s="2">
        <f t="shared" ca="1" si="6"/>
        <v>735</v>
      </c>
      <c r="L205" s="6">
        <f>+G205*resumen!$J$3</f>
        <v>0</v>
      </c>
      <c r="M205" s="6">
        <f ca="1">+K205*resumen!$K$3</f>
        <v>7.3500000000000005</v>
      </c>
      <c r="N205" s="6">
        <f>+J205*resumen!$L$3</f>
        <v>10</v>
      </c>
      <c r="O205" s="6">
        <f t="shared" ca="1" si="7"/>
        <v>17.350000000000001</v>
      </c>
    </row>
    <row r="206" spans="1:15" x14ac:dyDescent="0.25">
      <c r="A206">
        <v>205</v>
      </c>
      <c r="B206" t="s">
        <v>601</v>
      </c>
      <c r="C206" s="27" t="s">
        <v>602</v>
      </c>
      <c r="D206" s="28">
        <v>49</v>
      </c>
      <c r="E206" s="28" t="s">
        <v>603</v>
      </c>
      <c r="F206" s="28">
        <v>5</v>
      </c>
      <c r="G206" s="28">
        <v>1</v>
      </c>
      <c r="H206" s="28">
        <v>1</v>
      </c>
      <c r="I206" s="28">
        <v>0</v>
      </c>
      <c r="J206" s="28">
        <v>0</v>
      </c>
      <c r="K206" s="2">
        <f t="shared" ca="1" si="6"/>
        <v>719</v>
      </c>
      <c r="L206" s="6">
        <f>+G206*resumen!$J$3</f>
        <v>1000</v>
      </c>
      <c r="M206" s="6">
        <f ca="1">+K206*resumen!$K$3</f>
        <v>7.19</v>
      </c>
      <c r="N206" s="6">
        <f>+J206*resumen!$L$3</f>
        <v>0</v>
      </c>
      <c r="O206" s="6">
        <f t="shared" ca="1" si="7"/>
        <v>1007.19</v>
      </c>
    </row>
    <row r="207" spans="1:15" x14ac:dyDescent="0.25">
      <c r="A207">
        <v>206</v>
      </c>
      <c r="B207" t="s">
        <v>604</v>
      </c>
      <c r="C207" s="27" t="s">
        <v>605</v>
      </c>
      <c r="D207" s="28">
        <v>99</v>
      </c>
      <c r="E207" s="28" t="s">
        <v>606</v>
      </c>
      <c r="F207">
        <v>9</v>
      </c>
      <c r="G207" s="28">
        <v>1</v>
      </c>
      <c r="H207" s="28">
        <v>2</v>
      </c>
      <c r="I207" s="28">
        <v>1</v>
      </c>
      <c r="J207" s="28">
        <v>2</v>
      </c>
      <c r="K207" s="2">
        <f t="shared" ca="1" si="6"/>
        <v>687</v>
      </c>
      <c r="L207" s="6">
        <f>+G207*resumen!$J$3</f>
        <v>1000</v>
      </c>
      <c r="M207" s="6">
        <f ca="1">+K207*resumen!$K$3</f>
        <v>6.87</v>
      </c>
      <c r="N207" s="6">
        <f>+J207*resumen!$L$3</f>
        <v>10</v>
      </c>
      <c r="O207" s="6">
        <f t="shared" ca="1" si="7"/>
        <v>1016.87</v>
      </c>
    </row>
    <row r="208" spans="1:15" x14ac:dyDescent="0.25">
      <c r="A208">
        <v>207</v>
      </c>
      <c r="B208" t="s">
        <v>607</v>
      </c>
      <c r="C208" s="27" t="s">
        <v>608</v>
      </c>
      <c r="D208" s="28">
        <v>51</v>
      </c>
      <c r="E208" s="28" t="s">
        <v>609</v>
      </c>
      <c r="F208" s="28">
        <v>5</v>
      </c>
      <c r="G208" s="28">
        <v>0</v>
      </c>
      <c r="H208" s="28">
        <v>2</v>
      </c>
      <c r="I208" s="28">
        <v>0</v>
      </c>
      <c r="J208" s="28">
        <v>0</v>
      </c>
      <c r="K208" s="2">
        <f t="shared" ca="1" si="6"/>
        <v>671</v>
      </c>
      <c r="L208" s="6">
        <f>+G208*resumen!$J$3</f>
        <v>0</v>
      </c>
      <c r="M208" s="6">
        <f ca="1">+K208*resumen!$K$3</f>
        <v>6.71</v>
      </c>
      <c r="N208" s="6">
        <f>+J208*resumen!$L$3</f>
        <v>0</v>
      </c>
      <c r="O208" s="6">
        <f t="shared" ca="1" si="7"/>
        <v>6.71</v>
      </c>
    </row>
    <row r="209" spans="1:15" x14ac:dyDescent="0.25">
      <c r="A209">
        <v>208</v>
      </c>
      <c r="B209" t="s">
        <v>610</v>
      </c>
      <c r="C209" s="27" t="s">
        <v>611</v>
      </c>
      <c r="D209" s="28">
        <v>6</v>
      </c>
      <c r="E209" s="28" t="s">
        <v>612</v>
      </c>
      <c r="F209" s="28">
        <v>1</v>
      </c>
      <c r="G209" s="28">
        <v>0</v>
      </c>
      <c r="H209" s="28">
        <v>3</v>
      </c>
      <c r="I209" s="28">
        <v>1</v>
      </c>
      <c r="J209" s="28">
        <v>2</v>
      </c>
      <c r="K209" s="2">
        <f t="shared" ca="1" si="6"/>
        <v>670</v>
      </c>
      <c r="L209" s="6">
        <f>+G209*resumen!$J$3</f>
        <v>0</v>
      </c>
      <c r="M209" s="6">
        <f ca="1">+K209*resumen!$K$3</f>
        <v>6.7</v>
      </c>
      <c r="N209" s="6">
        <f>+J209*resumen!$L$3</f>
        <v>10</v>
      </c>
      <c r="O209" s="6">
        <f t="shared" ca="1" si="7"/>
        <v>16.7</v>
      </c>
    </row>
    <row r="210" spans="1:15" x14ac:dyDescent="0.25">
      <c r="A210">
        <v>209</v>
      </c>
      <c r="B210" t="s">
        <v>613</v>
      </c>
      <c r="C210" s="27" t="s">
        <v>252</v>
      </c>
      <c r="D210" s="28">
        <v>80</v>
      </c>
      <c r="E210" s="28" t="s">
        <v>614</v>
      </c>
      <c r="F210" s="28">
        <v>8</v>
      </c>
      <c r="G210" s="28">
        <v>1</v>
      </c>
      <c r="H210" s="28">
        <v>3</v>
      </c>
      <c r="I210" s="28">
        <v>1</v>
      </c>
      <c r="J210" s="28">
        <v>2</v>
      </c>
      <c r="K210" s="2">
        <f t="shared" ca="1" si="6"/>
        <v>647</v>
      </c>
      <c r="L210" s="6">
        <f>+G210*resumen!$J$3</f>
        <v>1000</v>
      </c>
      <c r="M210" s="6">
        <f ca="1">+K210*resumen!$K$3</f>
        <v>6.47</v>
      </c>
      <c r="N210" s="6">
        <f>+J210*resumen!$L$3</f>
        <v>10</v>
      </c>
      <c r="O210" s="6">
        <f t="shared" ca="1" si="7"/>
        <v>1016.47</v>
      </c>
    </row>
    <row r="211" spans="1:15" x14ac:dyDescent="0.25">
      <c r="A211">
        <v>210</v>
      </c>
      <c r="B211" t="s">
        <v>615</v>
      </c>
      <c r="C211" s="27" t="s">
        <v>616</v>
      </c>
      <c r="D211" s="28">
        <v>40</v>
      </c>
      <c r="E211" s="28" t="s">
        <v>617</v>
      </c>
      <c r="F211" s="28">
        <v>4</v>
      </c>
      <c r="G211" s="28">
        <v>1</v>
      </c>
      <c r="H211" s="28">
        <v>1</v>
      </c>
      <c r="I211" s="28">
        <v>0</v>
      </c>
      <c r="J211" s="28">
        <v>1</v>
      </c>
      <c r="K211" s="2">
        <f t="shared" ca="1" si="6"/>
        <v>646</v>
      </c>
      <c r="L211" s="6">
        <f>+G211*resumen!$J$3</f>
        <v>1000</v>
      </c>
      <c r="M211" s="6">
        <f ca="1">+K211*resumen!$K$3</f>
        <v>6.46</v>
      </c>
      <c r="N211" s="6">
        <f>+J211*resumen!$L$3</f>
        <v>5</v>
      </c>
      <c r="O211" s="6">
        <f t="shared" ca="1" si="7"/>
        <v>1011.46</v>
      </c>
    </row>
    <row r="212" spans="1:15" x14ac:dyDescent="0.25">
      <c r="A212">
        <v>211</v>
      </c>
      <c r="B212" t="s">
        <v>618</v>
      </c>
      <c r="C212" s="27" t="s">
        <v>381</v>
      </c>
      <c r="D212" s="28">
        <v>76</v>
      </c>
      <c r="E212" s="28" t="s">
        <v>619</v>
      </c>
      <c r="F212" s="28">
        <v>7</v>
      </c>
      <c r="G212" s="28">
        <v>0</v>
      </c>
      <c r="H212" s="28">
        <v>1</v>
      </c>
      <c r="I212" s="28">
        <v>0</v>
      </c>
      <c r="J212" s="28">
        <v>3</v>
      </c>
      <c r="K212" s="2">
        <f t="shared" ca="1" si="6"/>
        <v>641</v>
      </c>
      <c r="L212" s="6">
        <f>+G212*resumen!$J$3</f>
        <v>0</v>
      </c>
      <c r="M212" s="6">
        <f ca="1">+K212*resumen!$K$3</f>
        <v>6.41</v>
      </c>
      <c r="N212" s="6">
        <f>+J212*resumen!$L$3</f>
        <v>15</v>
      </c>
      <c r="O212" s="6">
        <f t="shared" ca="1" si="7"/>
        <v>21.41</v>
      </c>
    </row>
    <row r="213" spans="1:15" x14ac:dyDescent="0.25">
      <c r="A213">
        <v>212</v>
      </c>
      <c r="B213" t="s">
        <v>620</v>
      </c>
      <c r="C213" s="27" t="s">
        <v>621</v>
      </c>
      <c r="D213" s="28">
        <v>88</v>
      </c>
      <c r="E213" s="28" t="s">
        <v>622</v>
      </c>
      <c r="F213">
        <v>8</v>
      </c>
      <c r="G213" s="28">
        <v>0</v>
      </c>
      <c r="H213" s="28">
        <v>1</v>
      </c>
      <c r="I213" s="28">
        <v>1</v>
      </c>
      <c r="J213" s="28">
        <v>2</v>
      </c>
      <c r="K213" s="2">
        <f t="shared" ca="1" si="6"/>
        <v>574</v>
      </c>
      <c r="L213" s="6">
        <f>+G213*resumen!$J$3</f>
        <v>0</v>
      </c>
      <c r="M213" s="6">
        <f ca="1">+K213*resumen!$K$3</f>
        <v>5.74</v>
      </c>
      <c r="N213" s="6">
        <f>+J213*resumen!$L$3</f>
        <v>10</v>
      </c>
      <c r="O213" s="6">
        <f t="shared" ca="1" si="7"/>
        <v>15.74</v>
      </c>
    </row>
    <row r="214" spans="1:15" x14ac:dyDescent="0.25">
      <c r="A214">
        <v>213</v>
      </c>
      <c r="B214" t="s">
        <v>623</v>
      </c>
      <c r="C214" s="27" t="s">
        <v>624</v>
      </c>
      <c r="D214" s="28">
        <v>100</v>
      </c>
      <c r="E214" s="28" t="s">
        <v>625</v>
      </c>
      <c r="F214">
        <v>9</v>
      </c>
      <c r="G214" s="28">
        <v>0</v>
      </c>
      <c r="H214" s="28">
        <v>3</v>
      </c>
      <c r="I214" s="28">
        <v>1</v>
      </c>
      <c r="J214" s="28">
        <v>2</v>
      </c>
      <c r="K214" s="2">
        <f t="shared" ca="1" si="6"/>
        <v>573</v>
      </c>
      <c r="L214" s="6">
        <f>+G214*resumen!$J$3</f>
        <v>0</v>
      </c>
      <c r="M214" s="6">
        <f ca="1">+K214*resumen!$K$3</f>
        <v>5.73</v>
      </c>
      <c r="N214" s="6">
        <f>+J214*resumen!$L$3</f>
        <v>10</v>
      </c>
      <c r="O214" s="6">
        <f t="shared" ca="1" si="7"/>
        <v>15.73</v>
      </c>
    </row>
    <row r="215" spans="1:15" x14ac:dyDescent="0.25">
      <c r="A215">
        <v>214</v>
      </c>
      <c r="B215" t="s">
        <v>626</v>
      </c>
      <c r="C215" s="27" t="s">
        <v>627</v>
      </c>
      <c r="D215" s="28">
        <v>2</v>
      </c>
      <c r="E215" s="28" t="s">
        <v>628</v>
      </c>
      <c r="F215" s="28">
        <v>1</v>
      </c>
      <c r="G215" s="28">
        <v>0</v>
      </c>
      <c r="H215" s="28">
        <v>2</v>
      </c>
      <c r="I215" s="28">
        <v>0</v>
      </c>
      <c r="J215" s="28">
        <v>0</v>
      </c>
      <c r="K215" s="2">
        <f t="shared" ca="1" si="6"/>
        <v>551</v>
      </c>
      <c r="L215" s="6">
        <f>+G215*resumen!$J$3</f>
        <v>0</v>
      </c>
      <c r="M215" s="6">
        <f ca="1">+K215*resumen!$K$3</f>
        <v>5.51</v>
      </c>
      <c r="N215" s="6">
        <f>+J215*resumen!$L$3</f>
        <v>0</v>
      </c>
      <c r="O215" s="6">
        <f t="shared" ca="1" si="7"/>
        <v>5.51</v>
      </c>
    </row>
    <row r="216" spans="1:15" x14ac:dyDescent="0.25">
      <c r="A216">
        <v>215</v>
      </c>
      <c r="B216" t="s">
        <v>629</v>
      </c>
      <c r="C216" s="27" t="s">
        <v>466</v>
      </c>
      <c r="D216" s="28">
        <v>58</v>
      </c>
      <c r="E216" s="28" t="s">
        <v>630</v>
      </c>
      <c r="F216" s="28">
        <v>6</v>
      </c>
      <c r="G216" s="28">
        <v>1</v>
      </c>
      <c r="H216" s="28">
        <v>3</v>
      </c>
      <c r="I216" s="28">
        <v>0</v>
      </c>
      <c r="J216" s="28">
        <v>1</v>
      </c>
      <c r="K216" s="2">
        <f t="shared" ca="1" si="6"/>
        <v>464</v>
      </c>
      <c r="L216" s="6">
        <f>+G216*resumen!$J$3</f>
        <v>1000</v>
      </c>
      <c r="M216" s="6">
        <f ca="1">+K216*resumen!$K$3</f>
        <v>4.6399999999999997</v>
      </c>
      <c r="N216" s="6">
        <f>+J216*resumen!$L$3</f>
        <v>5</v>
      </c>
      <c r="O216" s="6">
        <f t="shared" ca="1" si="7"/>
        <v>1009.64</v>
      </c>
    </row>
    <row r="217" spans="1:15" x14ac:dyDescent="0.25">
      <c r="A217">
        <v>216</v>
      </c>
      <c r="B217" t="s">
        <v>631</v>
      </c>
      <c r="C217" s="27" t="s">
        <v>632</v>
      </c>
      <c r="D217" s="28">
        <v>63</v>
      </c>
      <c r="E217" s="28" t="s">
        <v>633</v>
      </c>
      <c r="F217" s="28">
        <v>6</v>
      </c>
      <c r="G217" s="28">
        <v>1</v>
      </c>
      <c r="H217" s="28">
        <v>2</v>
      </c>
      <c r="I217" s="28">
        <v>0</v>
      </c>
      <c r="J217" s="28">
        <v>0</v>
      </c>
      <c r="K217" s="2">
        <f t="shared" ca="1" si="6"/>
        <v>421</v>
      </c>
      <c r="L217" s="6">
        <f>+G217*resumen!$J$3</f>
        <v>1000</v>
      </c>
      <c r="M217" s="6">
        <f ca="1">+K217*resumen!$K$3</f>
        <v>4.21</v>
      </c>
      <c r="N217" s="6">
        <f>+J217*resumen!$L$3</f>
        <v>0</v>
      </c>
      <c r="O217" s="6">
        <f t="shared" ca="1" si="7"/>
        <v>1004.21</v>
      </c>
    </row>
    <row r="218" spans="1:15" x14ac:dyDescent="0.25">
      <c r="A218">
        <v>217</v>
      </c>
      <c r="B218" t="s">
        <v>634</v>
      </c>
      <c r="C218" s="27" t="s">
        <v>635</v>
      </c>
      <c r="D218" s="28">
        <v>90</v>
      </c>
      <c r="E218" s="28" t="s">
        <v>636</v>
      </c>
      <c r="F218" s="28">
        <v>9</v>
      </c>
      <c r="G218" s="28">
        <v>1</v>
      </c>
      <c r="H218" s="28">
        <v>2</v>
      </c>
      <c r="I218" s="28">
        <v>0</v>
      </c>
      <c r="J218" s="28">
        <v>3</v>
      </c>
      <c r="K218" s="2">
        <f t="shared" ca="1" si="6"/>
        <v>394</v>
      </c>
      <c r="L218" s="6">
        <f>+G218*resumen!$J$3</f>
        <v>1000</v>
      </c>
      <c r="M218" s="6">
        <f ca="1">+K218*resumen!$K$3</f>
        <v>3.94</v>
      </c>
      <c r="N218" s="6">
        <f>+J218*resumen!$L$3</f>
        <v>15</v>
      </c>
      <c r="O218" s="6">
        <f t="shared" ca="1" si="7"/>
        <v>1018.94</v>
      </c>
    </row>
    <row r="219" spans="1:15" x14ac:dyDescent="0.25">
      <c r="A219">
        <v>218</v>
      </c>
      <c r="B219" t="s">
        <v>637</v>
      </c>
      <c r="C219" s="27" t="s">
        <v>638</v>
      </c>
      <c r="D219" s="28">
        <v>20</v>
      </c>
      <c r="E219" s="28" t="s">
        <v>639</v>
      </c>
      <c r="F219" s="28">
        <v>2</v>
      </c>
      <c r="G219" s="28">
        <v>1</v>
      </c>
      <c r="H219" s="28">
        <v>2</v>
      </c>
      <c r="I219" s="28">
        <v>0</v>
      </c>
      <c r="J219" s="28">
        <v>2</v>
      </c>
      <c r="K219" s="2">
        <f t="shared" ca="1" si="6"/>
        <v>392</v>
      </c>
      <c r="L219" s="6">
        <f>+G219*resumen!$J$3</f>
        <v>1000</v>
      </c>
      <c r="M219" s="6">
        <f ca="1">+K219*resumen!$K$3</f>
        <v>3.92</v>
      </c>
      <c r="N219" s="6">
        <f>+J219*resumen!$L$3</f>
        <v>10</v>
      </c>
      <c r="O219" s="6">
        <f t="shared" ca="1" si="7"/>
        <v>1013.92</v>
      </c>
    </row>
    <row r="220" spans="1:15" x14ac:dyDescent="0.25">
      <c r="A220">
        <v>219</v>
      </c>
      <c r="B220" t="s">
        <v>640</v>
      </c>
      <c r="C220" s="27" t="s">
        <v>641</v>
      </c>
      <c r="D220" s="28">
        <v>57</v>
      </c>
      <c r="E220" s="28" t="s">
        <v>642</v>
      </c>
      <c r="F220" s="28">
        <v>6</v>
      </c>
      <c r="G220" s="28">
        <v>0</v>
      </c>
      <c r="H220" s="28">
        <v>1</v>
      </c>
      <c r="I220" s="28">
        <v>0</v>
      </c>
      <c r="J220" s="28">
        <v>1</v>
      </c>
      <c r="K220" s="2">
        <f t="shared" ca="1" si="6"/>
        <v>385</v>
      </c>
      <c r="L220" s="6">
        <f>+G220*resumen!$J$3</f>
        <v>0</v>
      </c>
      <c r="M220" s="6">
        <f ca="1">+K220*resumen!$K$3</f>
        <v>3.85</v>
      </c>
      <c r="N220" s="6">
        <f>+J220*resumen!$L$3</f>
        <v>5</v>
      </c>
      <c r="O220" s="6">
        <f t="shared" ca="1" si="7"/>
        <v>8.85</v>
      </c>
    </row>
    <row r="221" spans="1:15" x14ac:dyDescent="0.25">
      <c r="A221">
        <v>220</v>
      </c>
      <c r="B221" t="s">
        <v>643</v>
      </c>
      <c r="C221" s="27" t="s">
        <v>644</v>
      </c>
      <c r="D221" s="28">
        <v>49</v>
      </c>
      <c r="E221" s="28" t="s">
        <v>645</v>
      </c>
      <c r="F221" s="28">
        <v>5</v>
      </c>
      <c r="G221" s="28">
        <v>0</v>
      </c>
      <c r="H221" s="28">
        <v>3</v>
      </c>
      <c r="I221" s="28">
        <v>1</v>
      </c>
      <c r="J221" s="28">
        <v>2</v>
      </c>
      <c r="K221" s="2">
        <f t="shared" ca="1" si="6"/>
        <v>360</v>
      </c>
      <c r="L221" s="6">
        <f>+G221*resumen!$J$3</f>
        <v>0</v>
      </c>
      <c r="M221" s="6">
        <f ca="1">+K221*resumen!$K$3</f>
        <v>3.6</v>
      </c>
      <c r="N221" s="6">
        <f>+J221*resumen!$L$3</f>
        <v>10</v>
      </c>
      <c r="O221" s="6">
        <f t="shared" ca="1" si="7"/>
        <v>13.6</v>
      </c>
    </row>
    <row r="222" spans="1:15" x14ac:dyDescent="0.25">
      <c r="A222">
        <v>221</v>
      </c>
      <c r="B222" t="s">
        <v>646</v>
      </c>
      <c r="C222" s="27" t="s">
        <v>647</v>
      </c>
      <c r="D222" s="28">
        <v>21</v>
      </c>
      <c r="E222" s="28" t="s">
        <v>648</v>
      </c>
      <c r="F222" s="28">
        <v>2</v>
      </c>
      <c r="G222" s="28">
        <v>0</v>
      </c>
      <c r="H222" s="28">
        <v>2</v>
      </c>
      <c r="I222" s="28">
        <v>0</v>
      </c>
      <c r="J222" s="28">
        <v>0</v>
      </c>
      <c r="K222" s="2">
        <f t="shared" ca="1" si="6"/>
        <v>303</v>
      </c>
      <c r="L222" s="6">
        <f>+G222*resumen!$J$3</f>
        <v>0</v>
      </c>
      <c r="M222" s="6">
        <f ca="1">+K222*resumen!$K$3</f>
        <v>3.0300000000000002</v>
      </c>
      <c r="N222" s="6">
        <f>+J222*resumen!$L$3</f>
        <v>0</v>
      </c>
      <c r="O222" s="6">
        <f t="shared" ca="1" si="7"/>
        <v>3.0300000000000002</v>
      </c>
    </row>
    <row r="223" spans="1:15" x14ac:dyDescent="0.25">
      <c r="A223">
        <v>222</v>
      </c>
      <c r="B223" t="s">
        <v>649</v>
      </c>
      <c r="C223" s="27" t="s">
        <v>422</v>
      </c>
      <c r="D223" s="28">
        <v>13</v>
      </c>
      <c r="E223" s="28" t="s">
        <v>650</v>
      </c>
      <c r="F223" s="28">
        <v>2</v>
      </c>
      <c r="G223" s="28">
        <v>1</v>
      </c>
      <c r="H223" s="28">
        <v>3</v>
      </c>
      <c r="I223" s="28">
        <v>0</v>
      </c>
      <c r="J223" s="28">
        <v>3</v>
      </c>
      <c r="K223" s="2">
        <f t="shared" ca="1" si="6"/>
        <v>278</v>
      </c>
      <c r="L223" s="6">
        <f>+G223*resumen!$J$3</f>
        <v>1000</v>
      </c>
      <c r="M223" s="6">
        <f ca="1">+K223*resumen!$K$3</f>
        <v>2.7800000000000002</v>
      </c>
      <c r="N223" s="6">
        <f>+J223*resumen!$L$3</f>
        <v>15</v>
      </c>
      <c r="O223" s="6">
        <f t="shared" ca="1" si="7"/>
        <v>1017.78</v>
      </c>
    </row>
    <row r="224" spans="1:15" x14ac:dyDescent="0.25">
      <c r="A224">
        <v>223</v>
      </c>
      <c r="B224" t="s">
        <v>651</v>
      </c>
      <c r="C224" s="27" t="s">
        <v>652</v>
      </c>
      <c r="D224" s="28">
        <v>63</v>
      </c>
      <c r="E224" s="28" t="s">
        <v>653</v>
      </c>
      <c r="F224" s="28">
        <v>6</v>
      </c>
      <c r="G224" s="28">
        <v>1</v>
      </c>
      <c r="H224" s="28">
        <v>1</v>
      </c>
      <c r="I224" s="28">
        <v>1</v>
      </c>
      <c r="J224" s="28">
        <v>2</v>
      </c>
      <c r="K224" s="2">
        <f t="shared" ca="1" si="6"/>
        <v>254</v>
      </c>
      <c r="L224" s="6">
        <f>+G224*resumen!$J$3</f>
        <v>1000</v>
      </c>
      <c r="M224" s="6">
        <f ca="1">+K224*resumen!$K$3</f>
        <v>2.54</v>
      </c>
      <c r="N224" s="6">
        <f>+J224*resumen!$L$3</f>
        <v>10</v>
      </c>
      <c r="O224" s="6">
        <f t="shared" ca="1" si="7"/>
        <v>1012.54</v>
      </c>
    </row>
    <row r="225" spans="1:15" x14ac:dyDescent="0.25">
      <c r="A225">
        <v>224</v>
      </c>
      <c r="B225" t="s">
        <v>654</v>
      </c>
      <c r="C225" s="27" t="s">
        <v>655</v>
      </c>
      <c r="D225" s="28">
        <v>13</v>
      </c>
      <c r="E225" s="28" t="s">
        <v>656</v>
      </c>
      <c r="F225" s="28">
        <v>2</v>
      </c>
      <c r="G225" s="28">
        <v>0</v>
      </c>
      <c r="H225" s="28">
        <v>1</v>
      </c>
      <c r="I225" s="28">
        <v>0</v>
      </c>
      <c r="J225" s="28">
        <v>1</v>
      </c>
      <c r="K225" s="2">
        <f t="shared" ca="1" si="6"/>
        <v>193</v>
      </c>
      <c r="L225" s="6">
        <f>+G225*resumen!$J$3</f>
        <v>0</v>
      </c>
      <c r="M225" s="6">
        <f ca="1">+K225*resumen!$K$3</f>
        <v>1.93</v>
      </c>
      <c r="N225" s="6">
        <f>+J225*resumen!$L$3</f>
        <v>5</v>
      </c>
      <c r="O225" s="6">
        <f t="shared" ca="1" si="7"/>
        <v>6.93</v>
      </c>
    </row>
    <row r="226" spans="1:15" x14ac:dyDescent="0.25">
      <c r="A226">
        <v>225</v>
      </c>
      <c r="B226" t="s">
        <v>657</v>
      </c>
      <c r="C226" s="27" t="s">
        <v>573</v>
      </c>
      <c r="D226" s="28">
        <v>85</v>
      </c>
      <c r="E226" s="28" t="s">
        <v>658</v>
      </c>
      <c r="F226" s="28">
        <v>8</v>
      </c>
      <c r="G226" s="28">
        <v>1</v>
      </c>
      <c r="H226" s="28">
        <v>2</v>
      </c>
      <c r="I226" s="28">
        <v>1</v>
      </c>
      <c r="J226" s="28">
        <v>3</v>
      </c>
      <c r="K226" s="2">
        <f t="shared" ca="1" si="6"/>
        <v>133</v>
      </c>
      <c r="L226" s="6">
        <f>+G226*resumen!$J$3</f>
        <v>1000</v>
      </c>
      <c r="M226" s="6">
        <f ca="1">+K226*resumen!$K$3</f>
        <v>1.33</v>
      </c>
      <c r="N226" s="6">
        <f>+J226*resumen!$L$3</f>
        <v>15</v>
      </c>
      <c r="O226" s="6">
        <f t="shared" ca="1" si="7"/>
        <v>1016.33</v>
      </c>
    </row>
    <row r="227" spans="1:15" x14ac:dyDescent="0.25">
      <c r="A227">
        <v>226</v>
      </c>
      <c r="B227" t="s">
        <v>659</v>
      </c>
      <c r="C227" s="27" t="s">
        <v>660</v>
      </c>
      <c r="D227" s="28">
        <v>64</v>
      </c>
      <c r="E227" s="28" t="s">
        <v>661</v>
      </c>
      <c r="F227" s="28">
        <v>6</v>
      </c>
      <c r="G227" s="28">
        <v>0</v>
      </c>
      <c r="H227" s="28">
        <v>1</v>
      </c>
      <c r="I227" s="28">
        <v>0</v>
      </c>
      <c r="J227" s="28">
        <v>0</v>
      </c>
      <c r="K227" s="2">
        <f t="shared" ca="1" si="6"/>
        <v>36</v>
      </c>
      <c r="L227" s="6">
        <f>+G227*resumen!$J$3</f>
        <v>0</v>
      </c>
      <c r="M227" s="6">
        <f ca="1">+K227*resumen!$K$3</f>
        <v>0.36</v>
      </c>
      <c r="N227" s="6">
        <f>+J227*resumen!$L$3</f>
        <v>0</v>
      </c>
      <c r="O227" s="6">
        <f t="shared" ca="1" si="7"/>
        <v>0.36</v>
      </c>
    </row>
    <row r="228" spans="1:15" x14ac:dyDescent="0.25">
      <c r="A228">
        <v>227</v>
      </c>
      <c r="B228" t="s">
        <v>662</v>
      </c>
      <c r="C228" s="27" t="s">
        <v>663</v>
      </c>
      <c r="D228" s="28">
        <v>15</v>
      </c>
      <c r="E228" s="28" t="s">
        <v>664</v>
      </c>
      <c r="F228" s="28">
        <v>2</v>
      </c>
      <c r="G228" s="28">
        <v>1</v>
      </c>
      <c r="H228" s="28">
        <v>3</v>
      </c>
      <c r="I228" s="28">
        <v>0</v>
      </c>
      <c r="J228" s="28">
        <v>0</v>
      </c>
      <c r="K228" s="2">
        <f t="shared" ca="1" si="6"/>
        <v>720</v>
      </c>
      <c r="L228" s="6">
        <f>+G228*resumen!$J$3</f>
        <v>1000</v>
      </c>
      <c r="M228" s="6">
        <f ca="1">+K228*resumen!$K$3</f>
        <v>7.2</v>
      </c>
      <c r="N228" s="6">
        <f>+J228*resumen!$L$3</f>
        <v>0</v>
      </c>
      <c r="O228" s="6">
        <f t="shared" ca="1" si="7"/>
        <v>1007.2</v>
      </c>
    </row>
    <row r="229" spans="1:15" x14ac:dyDescent="0.25">
      <c r="A229">
        <v>228</v>
      </c>
      <c r="B229" t="s">
        <v>665</v>
      </c>
      <c r="C229" s="27" t="s">
        <v>666</v>
      </c>
      <c r="D229" s="28">
        <v>6</v>
      </c>
      <c r="E229" s="28" t="s">
        <v>667</v>
      </c>
      <c r="F229" s="28">
        <v>1</v>
      </c>
      <c r="G229" s="28">
        <v>0</v>
      </c>
      <c r="H229" s="28">
        <v>3</v>
      </c>
      <c r="I229" s="28">
        <v>1</v>
      </c>
      <c r="J229" s="28">
        <v>0</v>
      </c>
      <c r="K229" s="2">
        <f t="shared" ca="1" si="6"/>
        <v>680</v>
      </c>
      <c r="L229" s="6">
        <f>+G229*resumen!$J$3</f>
        <v>0</v>
      </c>
      <c r="M229" s="6">
        <f ca="1">+K229*resumen!$K$3</f>
        <v>6.8</v>
      </c>
      <c r="N229" s="6">
        <f>+J229*resumen!$L$3</f>
        <v>0</v>
      </c>
      <c r="O229" s="6">
        <f t="shared" ca="1" si="7"/>
        <v>6.8</v>
      </c>
    </row>
    <row r="230" spans="1:15" x14ac:dyDescent="0.25">
      <c r="A230">
        <v>229</v>
      </c>
      <c r="B230" t="s">
        <v>668</v>
      </c>
      <c r="C230" s="27" t="s">
        <v>669</v>
      </c>
      <c r="D230" s="28">
        <v>3</v>
      </c>
      <c r="E230" s="28" t="s">
        <v>670</v>
      </c>
      <c r="F230" s="28">
        <v>1</v>
      </c>
      <c r="G230" s="28">
        <v>0</v>
      </c>
      <c r="H230" s="28">
        <v>3</v>
      </c>
      <c r="I230" s="28">
        <v>0</v>
      </c>
      <c r="J230" s="28">
        <v>1</v>
      </c>
      <c r="K230" s="2">
        <f t="shared" ca="1" si="6"/>
        <v>554</v>
      </c>
      <c r="L230" s="6">
        <f>+G230*resumen!$J$3</f>
        <v>0</v>
      </c>
      <c r="M230" s="6">
        <f ca="1">+K230*resumen!$K$3</f>
        <v>5.54</v>
      </c>
      <c r="N230" s="6">
        <f>+J230*resumen!$L$3</f>
        <v>5</v>
      </c>
      <c r="O230" s="6">
        <f t="shared" ca="1" si="7"/>
        <v>10.54</v>
      </c>
    </row>
    <row r="231" spans="1:15" x14ac:dyDescent="0.25">
      <c r="A231">
        <v>230</v>
      </c>
      <c r="B231" t="s">
        <v>671</v>
      </c>
      <c r="C231" s="27" t="s">
        <v>672</v>
      </c>
      <c r="D231" s="28">
        <v>43</v>
      </c>
      <c r="E231" s="28" t="s">
        <v>673</v>
      </c>
      <c r="F231" s="28">
        <v>5</v>
      </c>
      <c r="G231" s="28">
        <v>1</v>
      </c>
      <c r="H231" s="28">
        <v>2</v>
      </c>
      <c r="I231" s="28">
        <v>1</v>
      </c>
      <c r="J231" s="28">
        <v>3</v>
      </c>
      <c r="K231" s="2">
        <f t="shared" ca="1" si="6"/>
        <v>532</v>
      </c>
      <c r="L231" s="6">
        <f>+G231*resumen!$J$3</f>
        <v>1000</v>
      </c>
      <c r="M231" s="6">
        <f ca="1">+K231*resumen!$K$3</f>
        <v>5.32</v>
      </c>
      <c r="N231" s="6">
        <f>+J231*resumen!$L$3</f>
        <v>15</v>
      </c>
      <c r="O231" s="6">
        <f t="shared" ca="1" si="7"/>
        <v>1020.32</v>
      </c>
    </row>
    <row r="232" spans="1:15" x14ac:dyDescent="0.25">
      <c r="A232">
        <v>231</v>
      </c>
      <c r="B232" t="s">
        <v>674</v>
      </c>
      <c r="C232" s="27" t="s">
        <v>675</v>
      </c>
      <c r="D232" s="28">
        <v>18</v>
      </c>
      <c r="E232" s="28" t="s">
        <v>676</v>
      </c>
      <c r="F232" s="28">
        <v>2</v>
      </c>
      <c r="G232" s="28">
        <v>1</v>
      </c>
      <c r="H232" s="28">
        <v>1</v>
      </c>
      <c r="I232" s="28">
        <v>1</v>
      </c>
      <c r="J232" s="28">
        <v>2</v>
      </c>
      <c r="K232" s="2">
        <f t="shared" ca="1" si="6"/>
        <v>524</v>
      </c>
      <c r="L232" s="6">
        <f>+G232*resumen!$J$3</f>
        <v>1000</v>
      </c>
      <c r="M232" s="6">
        <f ca="1">+K232*resumen!$K$3</f>
        <v>5.24</v>
      </c>
      <c r="N232" s="6">
        <f>+J232*resumen!$L$3</f>
        <v>10</v>
      </c>
      <c r="O232" s="6">
        <f t="shared" ca="1" si="7"/>
        <v>1015.24</v>
      </c>
    </row>
    <row r="233" spans="1:15" x14ac:dyDescent="0.25">
      <c r="A233">
        <v>232</v>
      </c>
      <c r="B233" t="s">
        <v>677</v>
      </c>
      <c r="C233" s="27" t="s">
        <v>678</v>
      </c>
      <c r="D233" s="28">
        <v>3</v>
      </c>
      <c r="E233" s="28" t="s">
        <v>679</v>
      </c>
      <c r="F233" s="28">
        <v>1</v>
      </c>
      <c r="G233" s="28">
        <v>1</v>
      </c>
      <c r="H233" s="28">
        <v>3</v>
      </c>
      <c r="I233" s="28">
        <v>0</v>
      </c>
      <c r="J233" s="28">
        <v>3</v>
      </c>
      <c r="K233" s="2">
        <f t="shared" ca="1" si="6"/>
        <v>520</v>
      </c>
      <c r="L233" s="6">
        <f>+G233*resumen!$J$3</f>
        <v>1000</v>
      </c>
      <c r="M233" s="6">
        <f ca="1">+K233*resumen!$K$3</f>
        <v>5.2</v>
      </c>
      <c r="N233" s="6">
        <f>+J233*resumen!$L$3</f>
        <v>15</v>
      </c>
      <c r="O233" s="6">
        <f t="shared" ca="1" si="7"/>
        <v>1020.2</v>
      </c>
    </row>
    <row r="234" spans="1:15" x14ac:dyDescent="0.25">
      <c r="A234">
        <v>233</v>
      </c>
      <c r="B234" t="s">
        <v>680</v>
      </c>
      <c r="C234" s="27" t="s">
        <v>681</v>
      </c>
      <c r="D234" s="28">
        <v>66</v>
      </c>
      <c r="E234" s="28" t="s">
        <v>682</v>
      </c>
      <c r="F234" s="28">
        <v>7</v>
      </c>
      <c r="G234" s="28">
        <v>0</v>
      </c>
      <c r="H234" s="28">
        <v>1</v>
      </c>
      <c r="I234" s="28">
        <v>0</v>
      </c>
      <c r="J234" s="28">
        <v>1</v>
      </c>
      <c r="K234" s="2">
        <f t="shared" ca="1" si="6"/>
        <v>427</v>
      </c>
      <c r="L234" s="6">
        <f>+G234*resumen!$J$3</f>
        <v>0</v>
      </c>
      <c r="M234" s="6">
        <f ca="1">+K234*resumen!$K$3</f>
        <v>4.2700000000000005</v>
      </c>
      <c r="N234" s="6">
        <f>+J234*resumen!$L$3</f>
        <v>5</v>
      </c>
      <c r="O234" s="6">
        <f t="shared" ca="1" si="7"/>
        <v>9.27</v>
      </c>
    </row>
    <row r="235" spans="1:15" x14ac:dyDescent="0.25">
      <c r="A235">
        <v>234</v>
      </c>
      <c r="B235" t="s">
        <v>683</v>
      </c>
      <c r="C235" s="27" t="s">
        <v>684</v>
      </c>
      <c r="D235" s="28">
        <v>46</v>
      </c>
      <c r="E235" s="28" t="s">
        <v>685</v>
      </c>
      <c r="F235" s="28">
        <v>5</v>
      </c>
      <c r="G235" s="28">
        <v>1</v>
      </c>
      <c r="H235" s="28">
        <v>2</v>
      </c>
      <c r="I235" s="28">
        <v>0</v>
      </c>
      <c r="J235" s="28">
        <v>0</v>
      </c>
      <c r="K235" s="2">
        <f t="shared" ca="1" si="6"/>
        <v>389</v>
      </c>
      <c r="L235" s="6">
        <f>+G235*resumen!$J$3</f>
        <v>1000</v>
      </c>
      <c r="M235" s="6">
        <f ca="1">+K235*resumen!$K$3</f>
        <v>3.89</v>
      </c>
      <c r="N235" s="6">
        <f>+J235*resumen!$L$3</f>
        <v>0</v>
      </c>
      <c r="O235" s="6">
        <f t="shared" ca="1" si="7"/>
        <v>1003.89</v>
      </c>
    </row>
    <row r="236" spans="1:15" x14ac:dyDescent="0.25">
      <c r="A236">
        <v>235</v>
      </c>
      <c r="B236" t="s">
        <v>686</v>
      </c>
      <c r="C236" s="27" t="s">
        <v>687</v>
      </c>
      <c r="D236" s="28">
        <v>69</v>
      </c>
      <c r="E236" s="28" t="s">
        <v>688</v>
      </c>
      <c r="F236" s="28">
        <v>7</v>
      </c>
      <c r="G236" s="28">
        <v>0</v>
      </c>
      <c r="H236" s="28">
        <v>1</v>
      </c>
      <c r="I236" s="28">
        <v>1</v>
      </c>
      <c r="J236" s="28">
        <v>1</v>
      </c>
      <c r="K236" s="2">
        <f t="shared" ca="1" si="6"/>
        <v>361</v>
      </c>
      <c r="L236" s="6">
        <f>+G236*resumen!$J$3</f>
        <v>0</v>
      </c>
      <c r="M236" s="6">
        <f ca="1">+K236*resumen!$K$3</f>
        <v>3.61</v>
      </c>
      <c r="N236" s="6">
        <f>+J236*resumen!$L$3</f>
        <v>5</v>
      </c>
      <c r="O236" s="6">
        <f t="shared" ca="1" si="7"/>
        <v>8.61</v>
      </c>
    </row>
    <row r="237" spans="1:15" x14ac:dyDescent="0.25">
      <c r="A237">
        <v>236</v>
      </c>
      <c r="B237" t="s">
        <v>689</v>
      </c>
      <c r="C237" s="27" t="s">
        <v>690</v>
      </c>
      <c r="D237">
        <v>69</v>
      </c>
      <c r="E237" s="28" t="s">
        <v>691</v>
      </c>
      <c r="F237" s="28">
        <v>7</v>
      </c>
      <c r="G237" s="28">
        <v>0</v>
      </c>
      <c r="H237" s="28">
        <v>3</v>
      </c>
      <c r="I237" s="28">
        <v>0</v>
      </c>
      <c r="J237" s="28">
        <v>0</v>
      </c>
      <c r="K237" s="2">
        <f t="shared" ca="1" si="6"/>
        <v>351</v>
      </c>
      <c r="L237" s="6">
        <f>+G237*resumen!$J$3</f>
        <v>0</v>
      </c>
      <c r="M237" s="6">
        <f ca="1">+K237*resumen!$K$3</f>
        <v>3.5100000000000002</v>
      </c>
      <c r="N237" s="6">
        <f>+J237*resumen!$L$3</f>
        <v>0</v>
      </c>
      <c r="O237" s="6">
        <f t="shared" ca="1" si="7"/>
        <v>3.5100000000000002</v>
      </c>
    </row>
    <row r="238" spans="1:15" x14ac:dyDescent="0.25">
      <c r="A238">
        <v>237</v>
      </c>
      <c r="B238" t="s">
        <v>692</v>
      </c>
      <c r="C238" s="27" t="s">
        <v>693</v>
      </c>
      <c r="D238" s="28">
        <v>85</v>
      </c>
      <c r="E238" s="28" t="s">
        <v>694</v>
      </c>
      <c r="F238" s="28">
        <v>8</v>
      </c>
      <c r="G238" s="28">
        <v>0</v>
      </c>
      <c r="H238" s="28">
        <v>3</v>
      </c>
      <c r="I238" s="28">
        <v>1</v>
      </c>
      <c r="J238" s="28">
        <v>1</v>
      </c>
      <c r="K238" s="2">
        <f t="shared" ca="1" si="6"/>
        <v>282</v>
      </c>
      <c r="L238" s="6">
        <f>+G238*resumen!$J$3</f>
        <v>0</v>
      </c>
      <c r="M238" s="6">
        <f ca="1">+K238*resumen!$K$3</f>
        <v>2.82</v>
      </c>
      <c r="N238" s="6">
        <f>+J238*resumen!$L$3</f>
        <v>5</v>
      </c>
      <c r="O238" s="6">
        <f t="shared" ca="1" si="7"/>
        <v>7.82</v>
      </c>
    </row>
    <row r="239" spans="1:15" x14ac:dyDescent="0.25">
      <c r="A239">
        <v>238</v>
      </c>
      <c r="B239" t="s">
        <v>695</v>
      </c>
      <c r="C239" s="27" t="s">
        <v>652</v>
      </c>
      <c r="D239" s="28">
        <v>21</v>
      </c>
      <c r="E239" s="28" t="s">
        <v>696</v>
      </c>
      <c r="F239" s="28">
        <v>2</v>
      </c>
      <c r="G239" s="28">
        <v>0</v>
      </c>
      <c r="H239" s="28">
        <v>3</v>
      </c>
      <c r="I239" s="28">
        <v>0</v>
      </c>
      <c r="J239" s="28">
        <v>2</v>
      </c>
      <c r="K239" s="2">
        <f t="shared" ca="1" si="6"/>
        <v>254</v>
      </c>
      <c r="L239" s="6">
        <f>+G239*resumen!$J$3</f>
        <v>0</v>
      </c>
      <c r="M239" s="6">
        <f ca="1">+K239*resumen!$K$3</f>
        <v>2.54</v>
      </c>
      <c r="N239" s="6">
        <f>+J239*resumen!$L$3</f>
        <v>10</v>
      </c>
      <c r="O239" s="6">
        <f t="shared" ca="1" si="7"/>
        <v>12.54</v>
      </c>
    </row>
    <row r="240" spans="1:15" x14ac:dyDescent="0.25">
      <c r="A240">
        <v>239</v>
      </c>
      <c r="B240" t="s">
        <v>697</v>
      </c>
      <c r="C240" s="27" t="s">
        <v>275</v>
      </c>
      <c r="D240" s="28">
        <v>52</v>
      </c>
      <c r="E240" s="28" t="s">
        <v>698</v>
      </c>
      <c r="F240" s="28">
        <v>5</v>
      </c>
      <c r="G240" s="28">
        <v>1</v>
      </c>
      <c r="H240" s="28">
        <v>3</v>
      </c>
      <c r="I240" s="28">
        <v>0</v>
      </c>
      <c r="J240" s="28">
        <v>0</v>
      </c>
      <c r="K240" s="2">
        <f t="shared" ca="1" si="6"/>
        <v>242</v>
      </c>
      <c r="L240" s="6">
        <f>+G240*resumen!$J$3</f>
        <v>1000</v>
      </c>
      <c r="M240" s="6">
        <f ca="1">+K240*resumen!$K$3</f>
        <v>2.42</v>
      </c>
      <c r="N240" s="6">
        <f>+J240*resumen!$L$3</f>
        <v>0</v>
      </c>
      <c r="O240" s="6">
        <f t="shared" ca="1" si="7"/>
        <v>1002.42</v>
      </c>
    </row>
    <row r="241" spans="1:15" x14ac:dyDescent="0.25">
      <c r="A241">
        <v>240</v>
      </c>
      <c r="B241" t="s">
        <v>699</v>
      </c>
      <c r="C241" s="27" t="s">
        <v>700</v>
      </c>
      <c r="D241" s="28">
        <v>1</v>
      </c>
      <c r="E241" s="28" t="s">
        <v>701</v>
      </c>
      <c r="F241" s="28">
        <v>1</v>
      </c>
      <c r="G241" s="28">
        <v>0</v>
      </c>
      <c r="H241" s="28">
        <v>2</v>
      </c>
      <c r="I241" s="28">
        <v>0</v>
      </c>
      <c r="J241" s="28">
        <v>2</v>
      </c>
      <c r="K241" s="2">
        <f t="shared" ca="1" si="6"/>
        <v>239</v>
      </c>
      <c r="L241" s="6">
        <f>+G241*resumen!$J$3</f>
        <v>0</v>
      </c>
      <c r="M241" s="6">
        <f ca="1">+K241*resumen!$K$3</f>
        <v>2.39</v>
      </c>
      <c r="N241" s="6">
        <f>+J241*resumen!$L$3</f>
        <v>10</v>
      </c>
      <c r="O241" s="6">
        <f t="shared" ca="1" si="7"/>
        <v>12.39</v>
      </c>
    </row>
    <row r="242" spans="1:15" x14ac:dyDescent="0.25">
      <c r="A242">
        <v>241</v>
      </c>
      <c r="B242" t="s">
        <v>702</v>
      </c>
      <c r="C242" s="27" t="s">
        <v>703</v>
      </c>
      <c r="D242" s="28">
        <v>58</v>
      </c>
      <c r="E242" s="28" t="s">
        <v>704</v>
      </c>
      <c r="F242" s="28">
        <v>6</v>
      </c>
      <c r="G242" s="28">
        <v>1</v>
      </c>
      <c r="H242" s="28">
        <v>3</v>
      </c>
      <c r="I242" s="28">
        <v>1</v>
      </c>
      <c r="J242" s="28">
        <v>3</v>
      </c>
      <c r="K242" s="2">
        <f t="shared" ca="1" si="6"/>
        <v>198</v>
      </c>
      <c r="L242" s="6">
        <f>+G242*resumen!$J$3</f>
        <v>1000</v>
      </c>
      <c r="M242" s="6">
        <f ca="1">+K242*resumen!$K$3</f>
        <v>1.98</v>
      </c>
      <c r="N242" s="6">
        <f>+J242*resumen!$L$3</f>
        <v>15</v>
      </c>
      <c r="O242" s="6">
        <f t="shared" ca="1" si="7"/>
        <v>1016.98</v>
      </c>
    </row>
    <row r="243" spans="1:15" x14ac:dyDescent="0.25">
      <c r="A243">
        <v>242</v>
      </c>
      <c r="B243" t="s">
        <v>705</v>
      </c>
      <c r="C243" s="27" t="s">
        <v>706</v>
      </c>
      <c r="D243" s="28">
        <v>14</v>
      </c>
      <c r="E243" s="28" t="s">
        <v>707</v>
      </c>
      <c r="F243" s="28">
        <v>2</v>
      </c>
      <c r="G243" s="28">
        <v>1</v>
      </c>
      <c r="H243" s="28">
        <v>2</v>
      </c>
      <c r="I243" s="28">
        <v>1</v>
      </c>
      <c r="J243" s="28">
        <v>3</v>
      </c>
      <c r="K243" s="2">
        <f t="shared" ca="1" si="6"/>
        <v>185</v>
      </c>
      <c r="L243" s="6">
        <f>+G243*resumen!$J$3</f>
        <v>1000</v>
      </c>
      <c r="M243" s="6">
        <f ca="1">+K243*resumen!$K$3</f>
        <v>1.85</v>
      </c>
      <c r="N243" s="6">
        <f>+J243*resumen!$L$3</f>
        <v>15</v>
      </c>
      <c r="O243" s="6">
        <f t="shared" ca="1" si="7"/>
        <v>1016.85</v>
      </c>
    </row>
    <row r="244" spans="1:15" x14ac:dyDescent="0.25">
      <c r="A244">
        <v>243</v>
      </c>
      <c r="B244" t="s">
        <v>708</v>
      </c>
      <c r="C244" s="27" t="s">
        <v>709</v>
      </c>
      <c r="D244" s="28">
        <v>62</v>
      </c>
      <c r="E244" s="28" t="s">
        <v>710</v>
      </c>
      <c r="F244" s="28">
        <v>6</v>
      </c>
      <c r="G244" s="28">
        <v>0</v>
      </c>
      <c r="H244" s="28">
        <v>1</v>
      </c>
      <c r="I244" s="28">
        <v>0</v>
      </c>
      <c r="J244" s="28">
        <v>0</v>
      </c>
      <c r="K244" s="2">
        <f t="shared" ca="1" si="6"/>
        <v>184</v>
      </c>
      <c r="L244" s="6">
        <f>+G244*resumen!$J$3</f>
        <v>0</v>
      </c>
      <c r="M244" s="6">
        <f ca="1">+K244*resumen!$K$3</f>
        <v>1.84</v>
      </c>
      <c r="N244" s="6">
        <f>+J244*resumen!$L$3</f>
        <v>0</v>
      </c>
      <c r="O244" s="6">
        <f t="shared" ca="1" si="7"/>
        <v>1.84</v>
      </c>
    </row>
    <row r="245" spans="1:15" x14ac:dyDescent="0.25">
      <c r="A245">
        <v>244</v>
      </c>
      <c r="B245" t="s">
        <v>711</v>
      </c>
      <c r="C245" s="27" t="s">
        <v>712</v>
      </c>
      <c r="D245" s="28">
        <v>7</v>
      </c>
      <c r="E245" s="28" t="s">
        <v>713</v>
      </c>
      <c r="F245" s="28">
        <v>1</v>
      </c>
      <c r="G245" s="28">
        <v>0</v>
      </c>
      <c r="H245" s="28">
        <v>3</v>
      </c>
      <c r="I245" s="28">
        <v>1</v>
      </c>
      <c r="J245" s="28">
        <v>1</v>
      </c>
      <c r="K245" s="2">
        <f t="shared" ca="1" si="6"/>
        <v>161</v>
      </c>
      <c r="L245" s="6">
        <f>+G245*resumen!$J$3</f>
        <v>0</v>
      </c>
      <c r="M245" s="6">
        <f ca="1">+K245*resumen!$K$3</f>
        <v>1.61</v>
      </c>
      <c r="N245" s="6">
        <f>+J245*resumen!$L$3</f>
        <v>5</v>
      </c>
      <c r="O245" s="6">
        <f t="shared" ca="1" si="7"/>
        <v>6.61</v>
      </c>
    </row>
    <row r="246" spans="1:15" x14ac:dyDescent="0.25">
      <c r="A246">
        <v>245</v>
      </c>
      <c r="B246" t="s">
        <v>714</v>
      </c>
      <c r="C246" s="27" t="s">
        <v>715</v>
      </c>
      <c r="D246" s="28">
        <v>41</v>
      </c>
      <c r="E246" s="28" t="s">
        <v>716</v>
      </c>
      <c r="F246" s="28">
        <v>5</v>
      </c>
      <c r="G246" s="28">
        <v>1</v>
      </c>
      <c r="H246" s="28">
        <v>3</v>
      </c>
      <c r="I246" s="28">
        <v>1</v>
      </c>
      <c r="J246" s="28">
        <v>0</v>
      </c>
      <c r="K246" s="2">
        <f t="shared" ca="1" si="6"/>
        <v>113</v>
      </c>
      <c r="L246" s="6">
        <f>+G246*resumen!$J$3</f>
        <v>1000</v>
      </c>
      <c r="M246" s="6">
        <f ca="1">+K246*resumen!$K$3</f>
        <v>1.1300000000000001</v>
      </c>
      <c r="N246" s="6">
        <f>+J246*resumen!$L$3</f>
        <v>0</v>
      </c>
      <c r="O246" s="6">
        <f t="shared" ca="1" si="7"/>
        <v>1001.13</v>
      </c>
    </row>
    <row r="247" spans="1:15" x14ac:dyDescent="0.25">
      <c r="A247">
        <v>246</v>
      </c>
      <c r="B247" t="s">
        <v>717</v>
      </c>
      <c r="C247" s="27" t="s">
        <v>367</v>
      </c>
      <c r="D247" s="28">
        <v>41</v>
      </c>
      <c r="E247" s="28" t="s">
        <v>718</v>
      </c>
      <c r="F247" s="28">
        <v>5</v>
      </c>
      <c r="G247" s="28">
        <v>1</v>
      </c>
      <c r="H247" s="28">
        <v>2</v>
      </c>
      <c r="I247" s="28">
        <v>0</v>
      </c>
      <c r="J247" s="28">
        <v>2</v>
      </c>
      <c r="K247" s="2">
        <f t="shared" ca="1" si="6"/>
        <v>102</v>
      </c>
      <c r="L247" s="6">
        <f>+G247*resumen!$J$3</f>
        <v>1000</v>
      </c>
      <c r="M247" s="6">
        <f ca="1">+K247*resumen!$K$3</f>
        <v>1.02</v>
      </c>
      <c r="N247" s="6">
        <f>+J247*resumen!$L$3</f>
        <v>10</v>
      </c>
      <c r="O247" s="6">
        <f t="shared" ca="1" si="7"/>
        <v>1011.02</v>
      </c>
    </row>
    <row r="248" spans="1:15" x14ac:dyDescent="0.25">
      <c r="A248">
        <v>247</v>
      </c>
      <c r="B248" t="s">
        <v>719</v>
      </c>
      <c r="C248" s="27" t="s">
        <v>720</v>
      </c>
      <c r="D248" s="28">
        <v>47</v>
      </c>
      <c r="E248" s="28" t="s">
        <v>721</v>
      </c>
      <c r="F248" s="28">
        <v>5</v>
      </c>
      <c r="G248" s="28">
        <v>0</v>
      </c>
      <c r="H248" s="28">
        <v>1</v>
      </c>
      <c r="I248" s="28">
        <v>0</v>
      </c>
      <c r="J248" s="28">
        <v>0</v>
      </c>
      <c r="K248" s="2">
        <f t="shared" ca="1" si="6"/>
        <v>92</v>
      </c>
      <c r="L248" s="6">
        <f>+G248*resumen!$J$3</f>
        <v>0</v>
      </c>
      <c r="M248" s="6">
        <f ca="1">+K248*resumen!$K$3</f>
        <v>0.92</v>
      </c>
      <c r="N248" s="6">
        <f>+J248*resumen!$L$3</f>
        <v>0</v>
      </c>
      <c r="O248" s="6">
        <f t="shared" ca="1" si="7"/>
        <v>0.92</v>
      </c>
    </row>
    <row r="249" spans="1:15" x14ac:dyDescent="0.25">
      <c r="A249">
        <v>248</v>
      </c>
      <c r="B249" t="s">
        <v>722</v>
      </c>
      <c r="C249" s="27" t="s">
        <v>723</v>
      </c>
      <c r="D249" s="28">
        <v>19</v>
      </c>
      <c r="E249" s="28" t="s">
        <v>724</v>
      </c>
      <c r="F249" s="28">
        <v>2</v>
      </c>
      <c r="G249" s="28">
        <v>1</v>
      </c>
      <c r="H249" s="28">
        <v>3</v>
      </c>
      <c r="I249" s="28">
        <v>1</v>
      </c>
      <c r="J249" s="28">
        <v>3</v>
      </c>
      <c r="K249" s="2">
        <f t="shared" ca="1" si="6"/>
        <v>82</v>
      </c>
      <c r="L249" s="6">
        <f>+G249*resumen!$J$3</f>
        <v>1000</v>
      </c>
      <c r="M249" s="6">
        <f ca="1">+K249*resumen!$K$3</f>
        <v>0.82000000000000006</v>
      </c>
      <c r="N249" s="6">
        <f>+J249*resumen!$L$3</f>
        <v>15</v>
      </c>
      <c r="O249" s="6">
        <f t="shared" ca="1" si="7"/>
        <v>1015.82</v>
      </c>
    </row>
    <row r="250" spans="1:15" x14ac:dyDescent="0.25">
      <c r="A250">
        <v>249</v>
      </c>
      <c r="B250" t="s">
        <v>725</v>
      </c>
      <c r="C250" s="27" t="s">
        <v>504</v>
      </c>
      <c r="D250" s="28">
        <v>75</v>
      </c>
      <c r="E250" s="28" t="s">
        <v>726</v>
      </c>
      <c r="F250" s="28">
        <v>7</v>
      </c>
      <c r="G250" s="28">
        <v>0</v>
      </c>
      <c r="H250" s="28">
        <v>2</v>
      </c>
      <c r="I250" s="28">
        <v>1</v>
      </c>
      <c r="J250" s="28">
        <v>3</v>
      </c>
      <c r="K250" s="2">
        <f t="shared" ca="1" si="6"/>
        <v>35</v>
      </c>
      <c r="L250" s="6">
        <f>+G250*resumen!$J$3</f>
        <v>0</v>
      </c>
      <c r="M250" s="6">
        <f ca="1">+K250*resumen!$K$3</f>
        <v>0.35000000000000003</v>
      </c>
      <c r="N250" s="6">
        <f>+J250*resumen!$L$3</f>
        <v>15</v>
      </c>
      <c r="O250" s="6">
        <f t="shared" ca="1" si="7"/>
        <v>15.35</v>
      </c>
    </row>
    <row r="251" spans="1:15" x14ac:dyDescent="0.25">
      <c r="A251">
        <v>250</v>
      </c>
      <c r="B251" t="s">
        <v>727</v>
      </c>
      <c r="C251" s="27" t="s">
        <v>299</v>
      </c>
      <c r="D251" s="28">
        <v>16</v>
      </c>
      <c r="E251" s="28" t="s">
        <v>728</v>
      </c>
      <c r="F251" s="28">
        <v>2</v>
      </c>
      <c r="G251" s="28">
        <v>0</v>
      </c>
      <c r="H251" s="28">
        <v>3</v>
      </c>
      <c r="I251" s="28">
        <v>1</v>
      </c>
      <c r="J251" s="28">
        <v>1</v>
      </c>
      <c r="K251" s="2">
        <f t="shared" ca="1" si="6"/>
        <v>34</v>
      </c>
      <c r="L251" s="6">
        <f>+G251*resumen!$J$3</f>
        <v>0</v>
      </c>
      <c r="M251" s="6">
        <f ca="1">+K251*resumen!$K$3</f>
        <v>0.34</v>
      </c>
      <c r="N251" s="6">
        <f>+J251*resumen!$L$3</f>
        <v>5</v>
      </c>
      <c r="O251" s="6">
        <f t="shared" ca="1" si="7"/>
        <v>5.34</v>
      </c>
    </row>
    <row r="252" spans="1:15" x14ac:dyDescent="0.25">
      <c r="A252">
        <v>251</v>
      </c>
      <c r="B252" t="s">
        <v>729</v>
      </c>
      <c r="C252" s="27" t="s">
        <v>730</v>
      </c>
      <c r="D252" s="28">
        <v>98</v>
      </c>
      <c r="E252" s="28" t="s">
        <v>731</v>
      </c>
      <c r="F252" s="28">
        <v>9</v>
      </c>
      <c r="G252" s="28">
        <v>0</v>
      </c>
      <c r="H252" s="28">
        <v>3</v>
      </c>
      <c r="I252" s="28">
        <v>0</v>
      </c>
      <c r="J252" s="28">
        <v>3</v>
      </c>
      <c r="K252" s="2">
        <f t="shared" ca="1" si="6"/>
        <v>21</v>
      </c>
      <c r="L252" s="6">
        <f>+G252*resumen!$J$3</f>
        <v>0</v>
      </c>
      <c r="M252" s="6">
        <f ca="1">+K252*resumen!$K$3</f>
        <v>0.21</v>
      </c>
      <c r="N252" s="6">
        <f>+J252*resumen!$L$3</f>
        <v>15</v>
      </c>
      <c r="O252" s="6">
        <f t="shared" ca="1" si="7"/>
        <v>15.21</v>
      </c>
    </row>
    <row r="253" spans="1:15" x14ac:dyDescent="0.25">
      <c r="A253">
        <v>252</v>
      </c>
      <c r="B253" t="s">
        <v>732</v>
      </c>
      <c r="C253" s="27" t="s">
        <v>73</v>
      </c>
      <c r="D253" s="28">
        <v>61</v>
      </c>
      <c r="E253" s="28" t="s">
        <v>733</v>
      </c>
      <c r="F253" s="28">
        <v>6</v>
      </c>
      <c r="G253" s="28">
        <v>1</v>
      </c>
      <c r="H253" s="28">
        <v>3</v>
      </c>
      <c r="I253" s="28">
        <v>1</v>
      </c>
      <c r="J253" s="28">
        <v>3</v>
      </c>
      <c r="K253" s="2">
        <f t="shared" ca="1" si="6"/>
        <v>773</v>
      </c>
      <c r="L253" s="6">
        <f>+G253*resumen!$J$3</f>
        <v>1000</v>
      </c>
      <c r="M253" s="6">
        <f ca="1">+K253*resumen!$K$3</f>
        <v>7.73</v>
      </c>
      <c r="N253" s="6">
        <f>+J253*resumen!$L$3</f>
        <v>15</v>
      </c>
      <c r="O253" s="6">
        <f t="shared" ca="1" si="7"/>
        <v>1022.73</v>
      </c>
    </row>
    <row r="254" spans="1:15" x14ac:dyDescent="0.25">
      <c r="A254">
        <v>253</v>
      </c>
      <c r="B254" t="s">
        <v>734</v>
      </c>
      <c r="C254" s="27" t="s">
        <v>533</v>
      </c>
      <c r="D254" s="28">
        <v>22</v>
      </c>
      <c r="E254" s="28" t="s">
        <v>735</v>
      </c>
      <c r="F254" s="28">
        <v>3</v>
      </c>
      <c r="G254" s="28">
        <v>0</v>
      </c>
      <c r="H254" s="28">
        <v>1</v>
      </c>
      <c r="I254" s="28">
        <v>0</v>
      </c>
      <c r="J254" s="28">
        <v>2</v>
      </c>
      <c r="K254" s="2">
        <f t="shared" ca="1" si="6"/>
        <v>748</v>
      </c>
      <c r="L254" s="6">
        <f>+G254*resumen!$J$3</f>
        <v>0</v>
      </c>
      <c r="M254" s="6">
        <f ca="1">+K254*resumen!$K$3</f>
        <v>7.48</v>
      </c>
      <c r="N254" s="6">
        <f>+J254*resumen!$L$3</f>
        <v>10</v>
      </c>
      <c r="O254" s="6">
        <f t="shared" ca="1" si="7"/>
        <v>17.48</v>
      </c>
    </row>
    <row r="255" spans="1:15" x14ac:dyDescent="0.25">
      <c r="A255">
        <v>254</v>
      </c>
      <c r="B255" t="s">
        <v>736</v>
      </c>
      <c r="C255" s="27" t="s">
        <v>737</v>
      </c>
      <c r="D255" s="28">
        <v>38</v>
      </c>
      <c r="E255" s="28" t="s">
        <v>738</v>
      </c>
      <c r="F255" s="28">
        <v>4</v>
      </c>
      <c r="G255" s="28">
        <v>1</v>
      </c>
      <c r="H255" s="28">
        <v>1</v>
      </c>
      <c r="I255" s="28">
        <v>0</v>
      </c>
      <c r="J255" s="28">
        <v>3</v>
      </c>
      <c r="K255" s="2">
        <f t="shared" ca="1" si="6"/>
        <v>711</v>
      </c>
      <c r="L255" s="6">
        <f>+G255*resumen!$J$3</f>
        <v>1000</v>
      </c>
      <c r="M255" s="6">
        <f ca="1">+K255*resumen!$K$3</f>
        <v>7.11</v>
      </c>
      <c r="N255" s="6">
        <f>+J255*resumen!$L$3</f>
        <v>15</v>
      </c>
      <c r="O255" s="6">
        <f t="shared" ca="1" si="7"/>
        <v>1022.11</v>
      </c>
    </row>
    <row r="256" spans="1:15" x14ac:dyDescent="0.25">
      <c r="A256">
        <v>255</v>
      </c>
      <c r="B256" t="s">
        <v>739</v>
      </c>
      <c r="C256" s="27" t="s">
        <v>740</v>
      </c>
      <c r="D256" s="28">
        <v>11</v>
      </c>
      <c r="E256" s="28" t="s">
        <v>741</v>
      </c>
      <c r="F256" s="28">
        <v>2</v>
      </c>
      <c r="G256" s="28">
        <v>0</v>
      </c>
      <c r="H256" s="28">
        <v>3</v>
      </c>
      <c r="I256" s="28">
        <v>1</v>
      </c>
      <c r="J256" s="28">
        <v>1</v>
      </c>
      <c r="K256" s="2">
        <f t="shared" ca="1" si="6"/>
        <v>616</v>
      </c>
      <c r="L256" s="6">
        <f>+G256*resumen!$J$3</f>
        <v>0</v>
      </c>
      <c r="M256" s="6">
        <f ca="1">+K256*resumen!$K$3</f>
        <v>6.16</v>
      </c>
      <c r="N256" s="6">
        <f>+J256*resumen!$L$3</f>
        <v>5</v>
      </c>
      <c r="O256" s="6">
        <f t="shared" ca="1" si="7"/>
        <v>11.16</v>
      </c>
    </row>
    <row r="257" spans="1:15" x14ac:dyDescent="0.25">
      <c r="A257">
        <v>256</v>
      </c>
      <c r="B257" t="s">
        <v>742</v>
      </c>
      <c r="C257" s="27" t="s">
        <v>743</v>
      </c>
      <c r="D257" s="28">
        <v>54</v>
      </c>
      <c r="E257" s="28" t="s">
        <v>744</v>
      </c>
      <c r="F257" s="28">
        <v>5</v>
      </c>
      <c r="G257" s="28">
        <v>0</v>
      </c>
      <c r="H257" s="28">
        <v>3</v>
      </c>
      <c r="I257" s="28">
        <v>0</v>
      </c>
      <c r="J257" s="28">
        <v>2</v>
      </c>
      <c r="K257" s="2">
        <f t="shared" ca="1" si="6"/>
        <v>613</v>
      </c>
      <c r="L257" s="6">
        <f>+G257*resumen!$J$3</f>
        <v>0</v>
      </c>
      <c r="M257" s="6">
        <f ca="1">+K257*resumen!$K$3</f>
        <v>6.13</v>
      </c>
      <c r="N257" s="6">
        <f>+J257*resumen!$L$3</f>
        <v>10</v>
      </c>
      <c r="O257" s="6">
        <f t="shared" ca="1" si="7"/>
        <v>16.13</v>
      </c>
    </row>
    <row r="258" spans="1:15" x14ac:dyDescent="0.25">
      <c r="A258">
        <v>257</v>
      </c>
      <c r="B258" t="s">
        <v>745</v>
      </c>
      <c r="C258" s="27" t="s">
        <v>746</v>
      </c>
      <c r="D258" s="28">
        <v>2</v>
      </c>
      <c r="E258" s="28" t="s">
        <v>747</v>
      </c>
      <c r="F258" s="28">
        <v>1</v>
      </c>
      <c r="G258" s="28">
        <v>1</v>
      </c>
      <c r="H258" s="28">
        <v>2</v>
      </c>
      <c r="I258" s="28">
        <v>0</v>
      </c>
      <c r="J258" s="28">
        <v>0</v>
      </c>
      <c r="K258" s="2">
        <f t="shared" ref="K258:K321" ca="1" si="8">+DAYS360(C258,TODAY())</f>
        <v>600</v>
      </c>
      <c r="L258" s="6">
        <f>+G258*resumen!$J$3</f>
        <v>1000</v>
      </c>
      <c r="M258" s="6">
        <f ca="1">+K258*resumen!$K$3</f>
        <v>6</v>
      </c>
      <c r="N258" s="6">
        <f>+J258*resumen!$L$3</f>
        <v>0</v>
      </c>
      <c r="O258" s="6">
        <f t="shared" ca="1" si="7"/>
        <v>1006</v>
      </c>
    </row>
    <row r="259" spans="1:15" x14ac:dyDescent="0.25">
      <c r="A259">
        <v>258</v>
      </c>
      <c r="B259" t="s">
        <v>748</v>
      </c>
      <c r="C259" s="27" t="s">
        <v>749</v>
      </c>
      <c r="D259" s="28">
        <v>77</v>
      </c>
      <c r="E259" s="28" t="s">
        <v>750</v>
      </c>
      <c r="F259" s="28">
        <v>7</v>
      </c>
      <c r="G259" s="28">
        <v>0</v>
      </c>
      <c r="H259" s="28">
        <v>2</v>
      </c>
      <c r="I259" s="28">
        <v>0</v>
      </c>
      <c r="J259" s="28">
        <v>1</v>
      </c>
      <c r="K259" s="2">
        <f t="shared" ca="1" si="8"/>
        <v>581</v>
      </c>
      <c r="L259" s="6">
        <f>+G259*resumen!$J$3</f>
        <v>0</v>
      </c>
      <c r="M259" s="6">
        <f ca="1">+K259*resumen!$K$3</f>
        <v>5.8100000000000005</v>
      </c>
      <c r="N259" s="6">
        <f>+J259*resumen!$L$3</f>
        <v>5</v>
      </c>
      <c r="O259" s="6">
        <f t="shared" ref="O259:O322" ca="1" si="9">+SUM(L259:N259)</f>
        <v>10.81</v>
      </c>
    </row>
    <row r="260" spans="1:15" x14ac:dyDescent="0.25">
      <c r="A260">
        <v>259</v>
      </c>
      <c r="B260" t="s">
        <v>751</v>
      </c>
      <c r="C260" s="27" t="s">
        <v>752</v>
      </c>
      <c r="D260" s="28">
        <v>8</v>
      </c>
      <c r="E260" s="28" t="s">
        <v>753</v>
      </c>
      <c r="F260" s="28">
        <v>1</v>
      </c>
      <c r="G260" s="28">
        <v>1</v>
      </c>
      <c r="H260" s="28">
        <v>2</v>
      </c>
      <c r="I260" s="28">
        <v>1</v>
      </c>
      <c r="J260" s="28">
        <v>2</v>
      </c>
      <c r="K260" s="2">
        <f t="shared" ca="1" si="8"/>
        <v>553</v>
      </c>
      <c r="L260" s="6">
        <f>+G260*resumen!$J$3</f>
        <v>1000</v>
      </c>
      <c r="M260" s="6">
        <f ca="1">+K260*resumen!$K$3</f>
        <v>5.53</v>
      </c>
      <c r="N260" s="6">
        <f>+J260*resumen!$L$3</f>
        <v>10</v>
      </c>
      <c r="O260" s="6">
        <f t="shared" ca="1" si="9"/>
        <v>1015.53</v>
      </c>
    </row>
    <row r="261" spans="1:15" x14ac:dyDescent="0.25">
      <c r="A261">
        <v>260</v>
      </c>
      <c r="B261" t="s">
        <v>754</v>
      </c>
      <c r="C261" s="27" t="s">
        <v>338</v>
      </c>
      <c r="D261" s="28">
        <v>77</v>
      </c>
      <c r="E261" s="28" t="s">
        <v>755</v>
      </c>
      <c r="F261" s="28">
        <v>7</v>
      </c>
      <c r="G261" s="28">
        <v>0</v>
      </c>
      <c r="H261" s="28">
        <v>1</v>
      </c>
      <c r="I261" s="28">
        <v>0</v>
      </c>
      <c r="J261" s="28">
        <v>2</v>
      </c>
      <c r="K261" s="2">
        <f t="shared" ca="1" si="8"/>
        <v>497</v>
      </c>
      <c r="L261" s="6">
        <f>+G261*resumen!$J$3</f>
        <v>0</v>
      </c>
      <c r="M261" s="6">
        <f ca="1">+K261*resumen!$K$3</f>
        <v>4.97</v>
      </c>
      <c r="N261" s="6">
        <f>+J261*resumen!$L$3</f>
        <v>10</v>
      </c>
      <c r="O261" s="6">
        <f t="shared" ca="1" si="9"/>
        <v>14.969999999999999</v>
      </c>
    </row>
    <row r="262" spans="1:15" x14ac:dyDescent="0.25">
      <c r="A262">
        <v>261</v>
      </c>
      <c r="B262" t="s">
        <v>756</v>
      </c>
      <c r="C262" s="27" t="s">
        <v>757</v>
      </c>
      <c r="D262" s="28">
        <v>99</v>
      </c>
      <c r="E262" s="28" t="s">
        <v>758</v>
      </c>
      <c r="F262" s="28">
        <v>9</v>
      </c>
      <c r="G262" s="28">
        <v>0</v>
      </c>
      <c r="H262" s="28">
        <v>2</v>
      </c>
      <c r="I262" s="28">
        <v>1</v>
      </c>
      <c r="J262" s="28">
        <v>3</v>
      </c>
      <c r="K262" s="2">
        <f t="shared" ca="1" si="8"/>
        <v>443</v>
      </c>
      <c r="L262" s="6">
        <f>+G262*resumen!$J$3</f>
        <v>0</v>
      </c>
      <c r="M262" s="6">
        <f ca="1">+K262*resumen!$K$3</f>
        <v>4.43</v>
      </c>
      <c r="N262" s="6">
        <f>+J262*resumen!$L$3</f>
        <v>15</v>
      </c>
      <c r="O262" s="6">
        <f t="shared" ca="1" si="9"/>
        <v>19.43</v>
      </c>
    </row>
    <row r="263" spans="1:15" x14ac:dyDescent="0.25">
      <c r="A263">
        <v>262</v>
      </c>
      <c r="B263" t="s">
        <v>759</v>
      </c>
      <c r="C263" s="27" t="s">
        <v>760</v>
      </c>
      <c r="D263" s="28">
        <v>8</v>
      </c>
      <c r="E263" s="28" t="s">
        <v>761</v>
      </c>
      <c r="F263" s="28">
        <v>1</v>
      </c>
      <c r="G263" s="28">
        <v>0</v>
      </c>
      <c r="H263" s="28">
        <v>1</v>
      </c>
      <c r="I263" s="28">
        <v>0</v>
      </c>
      <c r="J263" s="28">
        <v>3</v>
      </c>
      <c r="K263" s="2">
        <f t="shared" ca="1" si="8"/>
        <v>435</v>
      </c>
      <c r="L263" s="6">
        <f>+G263*resumen!$J$3</f>
        <v>0</v>
      </c>
      <c r="M263" s="6">
        <f ca="1">+K263*resumen!$K$3</f>
        <v>4.3500000000000005</v>
      </c>
      <c r="N263" s="6">
        <f>+J263*resumen!$L$3</f>
        <v>15</v>
      </c>
      <c r="O263" s="6">
        <f t="shared" ca="1" si="9"/>
        <v>19.350000000000001</v>
      </c>
    </row>
    <row r="264" spans="1:15" x14ac:dyDescent="0.25">
      <c r="A264">
        <v>263</v>
      </c>
      <c r="B264" t="s">
        <v>762</v>
      </c>
      <c r="C264" s="27" t="s">
        <v>763</v>
      </c>
      <c r="D264" s="28">
        <v>98</v>
      </c>
      <c r="E264" s="28" t="s">
        <v>764</v>
      </c>
      <c r="F264" s="28">
        <v>9</v>
      </c>
      <c r="G264" s="28">
        <v>0</v>
      </c>
      <c r="H264" s="28">
        <v>1</v>
      </c>
      <c r="I264" s="28">
        <v>1</v>
      </c>
      <c r="J264" s="28">
        <v>0</v>
      </c>
      <c r="K264" s="2">
        <f t="shared" ca="1" si="8"/>
        <v>424</v>
      </c>
      <c r="L264" s="6">
        <f>+G264*resumen!$J$3</f>
        <v>0</v>
      </c>
      <c r="M264" s="6">
        <f ca="1">+K264*resumen!$K$3</f>
        <v>4.24</v>
      </c>
      <c r="N264" s="6">
        <f>+J264*resumen!$L$3</f>
        <v>0</v>
      </c>
      <c r="O264" s="6">
        <f t="shared" ca="1" si="9"/>
        <v>4.24</v>
      </c>
    </row>
    <row r="265" spans="1:15" x14ac:dyDescent="0.25">
      <c r="A265">
        <v>264</v>
      </c>
      <c r="B265" t="s">
        <v>765</v>
      </c>
      <c r="C265" s="27" t="s">
        <v>469</v>
      </c>
      <c r="D265" s="28">
        <v>99</v>
      </c>
      <c r="E265" s="28" t="s">
        <v>766</v>
      </c>
      <c r="F265" s="28">
        <v>9</v>
      </c>
      <c r="G265" s="28">
        <v>1</v>
      </c>
      <c r="H265" s="28">
        <v>2</v>
      </c>
      <c r="I265" s="28">
        <v>0</v>
      </c>
      <c r="J265" s="28">
        <v>0</v>
      </c>
      <c r="K265" s="2">
        <f t="shared" ca="1" si="8"/>
        <v>417</v>
      </c>
      <c r="L265" s="6">
        <f>+G265*resumen!$J$3</f>
        <v>1000</v>
      </c>
      <c r="M265" s="6">
        <f ca="1">+K265*resumen!$K$3</f>
        <v>4.17</v>
      </c>
      <c r="N265" s="6">
        <f>+J265*resumen!$L$3</f>
        <v>0</v>
      </c>
      <c r="O265" s="6">
        <f t="shared" ca="1" si="9"/>
        <v>1004.17</v>
      </c>
    </row>
    <row r="266" spans="1:15" x14ac:dyDescent="0.25">
      <c r="A266">
        <v>265</v>
      </c>
      <c r="B266" t="s">
        <v>767</v>
      </c>
      <c r="C266" s="27" t="s">
        <v>768</v>
      </c>
      <c r="D266" s="28">
        <v>18</v>
      </c>
      <c r="E266" s="28" t="s">
        <v>769</v>
      </c>
      <c r="F266" s="28">
        <v>2</v>
      </c>
      <c r="G266" s="28">
        <v>0</v>
      </c>
      <c r="H266" s="28">
        <v>2</v>
      </c>
      <c r="I266" s="28">
        <v>1</v>
      </c>
      <c r="J266" s="28">
        <v>0</v>
      </c>
      <c r="K266" s="2">
        <f t="shared" ca="1" si="8"/>
        <v>311</v>
      </c>
      <c r="L266" s="6">
        <f>+G266*resumen!$J$3</f>
        <v>0</v>
      </c>
      <c r="M266" s="6">
        <f ca="1">+K266*resumen!$K$3</f>
        <v>3.11</v>
      </c>
      <c r="N266" s="6">
        <f>+J266*resumen!$L$3</f>
        <v>0</v>
      </c>
      <c r="O266" s="6">
        <f t="shared" ca="1" si="9"/>
        <v>3.11</v>
      </c>
    </row>
    <row r="267" spans="1:15" x14ac:dyDescent="0.25">
      <c r="A267">
        <v>266</v>
      </c>
      <c r="B267" t="s">
        <v>770</v>
      </c>
      <c r="C267" s="27" t="s">
        <v>647</v>
      </c>
      <c r="D267" s="28">
        <v>29</v>
      </c>
      <c r="E267" s="28" t="s">
        <v>771</v>
      </c>
      <c r="F267" s="28">
        <v>3</v>
      </c>
      <c r="G267" s="28">
        <v>1</v>
      </c>
      <c r="H267" s="28">
        <v>3</v>
      </c>
      <c r="I267" s="28">
        <v>1</v>
      </c>
      <c r="J267" s="28">
        <v>3</v>
      </c>
      <c r="K267" s="2">
        <f t="shared" ca="1" si="8"/>
        <v>303</v>
      </c>
      <c r="L267" s="6">
        <f>+G267*resumen!$J$3</f>
        <v>1000</v>
      </c>
      <c r="M267" s="6">
        <f ca="1">+K267*resumen!$K$3</f>
        <v>3.0300000000000002</v>
      </c>
      <c r="N267" s="6">
        <f>+J267*resumen!$L$3</f>
        <v>15</v>
      </c>
      <c r="O267" s="6">
        <f t="shared" ca="1" si="9"/>
        <v>1018.03</v>
      </c>
    </row>
    <row r="268" spans="1:15" x14ac:dyDescent="0.25">
      <c r="A268">
        <v>267</v>
      </c>
      <c r="B268" t="s">
        <v>772</v>
      </c>
      <c r="C268" s="27" t="s">
        <v>773</v>
      </c>
      <c r="D268" s="28">
        <v>56</v>
      </c>
      <c r="E268" s="28" t="s">
        <v>774</v>
      </c>
      <c r="F268">
        <v>6</v>
      </c>
      <c r="G268" s="28">
        <v>1</v>
      </c>
      <c r="H268" s="28">
        <v>2</v>
      </c>
      <c r="I268" s="28">
        <v>0</v>
      </c>
      <c r="J268" s="28">
        <v>1</v>
      </c>
      <c r="K268" s="2">
        <f t="shared" ca="1" si="8"/>
        <v>281</v>
      </c>
      <c r="L268" s="6">
        <f>+G268*resumen!$J$3</f>
        <v>1000</v>
      </c>
      <c r="M268" s="6">
        <f ca="1">+K268*resumen!$K$3</f>
        <v>2.81</v>
      </c>
      <c r="N268" s="6">
        <f>+J268*resumen!$L$3</f>
        <v>5</v>
      </c>
      <c r="O268" s="6">
        <f t="shared" ca="1" si="9"/>
        <v>1007.81</v>
      </c>
    </row>
    <row r="269" spans="1:15" x14ac:dyDescent="0.25">
      <c r="A269">
        <v>268</v>
      </c>
      <c r="B269" t="s">
        <v>775</v>
      </c>
      <c r="C269" s="27" t="s">
        <v>776</v>
      </c>
      <c r="D269" s="28">
        <v>76</v>
      </c>
      <c r="E269" s="28" t="s">
        <v>777</v>
      </c>
      <c r="F269" s="28">
        <v>7</v>
      </c>
      <c r="G269" s="28">
        <v>0</v>
      </c>
      <c r="H269" s="28">
        <v>2</v>
      </c>
      <c r="I269" s="28">
        <v>1</v>
      </c>
      <c r="J269" s="28">
        <v>2</v>
      </c>
      <c r="K269" s="2">
        <f t="shared" ca="1" si="8"/>
        <v>212</v>
      </c>
      <c r="L269" s="6">
        <f>+G269*resumen!$J$3</f>
        <v>0</v>
      </c>
      <c r="M269" s="6">
        <f ca="1">+K269*resumen!$K$3</f>
        <v>2.12</v>
      </c>
      <c r="N269" s="6">
        <f>+J269*resumen!$L$3</f>
        <v>10</v>
      </c>
      <c r="O269" s="6">
        <f t="shared" ca="1" si="9"/>
        <v>12.120000000000001</v>
      </c>
    </row>
    <row r="270" spans="1:15" x14ac:dyDescent="0.25">
      <c r="A270">
        <v>269</v>
      </c>
      <c r="B270" t="s">
        <v>778</v>
      </c>
      <c r="C270" s="27" t="s">
        <v>779</v>
      </c>
      <c r="D270" s="28">
        <v>68</v>
      </c>
      <c r="E270" s="28" t="s">
        <v>780</v>
      </c>
      <c r="F270" s="28">
        <v>7</v>
      </c>
      <c r="G270" s="28">
        <v>1</v>
      </c>
      <c r="H270" s="28">
        <v>1</v>
      </c>
      <c r="I270" s="28">
        <v>0</v>
      </c>
      <c r="J270" s="28">
        <v>1</v>
      </c>
      <c r="K270" s="2">
        <f t="shared" ca="1" si="8"/>
        <v>179</v>
      </c>
      <c r="L270" s="6">
        <f>+G270*resumen!$J$3</f>
        <v>1000</v>
      </c>
      <c r="M270" s="6">
        <f ca="1">+K270*resumen!$K$3</f>
        <v>1.79</v>
      </c>
      <c r="N270" s="6">
        <f>+J270*resumen!$L$3</f>
        <v>5</v>
      </c>
      <c r="O270" s="6">
        <f t="shared" ca="1" si="9"/>
        <v>1006.79</v>
      </c>
    </row>
    <row r="271" spans="1:15" x14ac:dyDescent="0.25">
      <c r="A271">
        <v>270</v>
      </c>
      <c r="B271" t="s">
        <v>781</v>
      </c>
      <c r="C271" s="27" t="s">
        <v>782</v>
      </c>
      <c r="D271" s="28">
        <v>18</v>
      </c>
      <c r="E271" s="28" t="s">
        <v>783</v>
      </c>
      <c r="F271" s="28">
        <v>2</v>
      </c>
      <c r="G271" s="28">
        <v>1</v>
      </c>
      <c r="H271" s="28">
        <v>3</v>
      </c>
      <c r="I271" s="28">
        <v>1</v>
      </c>
      <c r="J271" s="28">
        <v>0</v>
      </c>
      <c r="K271" s="2">
        <f t="shared" ca="1" si="8"/>
        <v>152</v>
      </c>
      <c r="L271" s="6">
        <f>+G271*resumen!$J$3</f>
        <v>1000</v>
      </c>
      <c r="M271" s="6">
        <f ca="1">+K271*resumen!$K$3</f>
        <v>1.52</v>
      </c>
      <c r="N271" s="6">
        <f>+J271*resumen!$L$3</f>
        <v>0</v>
      </c>
      <c r="O271" s="6">
        <f t="shared" ca="1" si="9"/>
        <v>1001.52</v>
      </c>
    </row>
    <row r="272" spans="1:15" x14ac:dyDescent="0.25">
      <c r="A272">
        <v>271</v>
      </c>
      <c r="B272" t="s">
        <v>784</v>
      </c>
      <c r="C272" s="27" t="s">
        <v>715</v>
      </c>
      <c r="D272" s="28">
        <v>61</v>
      </c>
      <c r="E272" s="28" t="s">
        <v>785</v>
      </c>
      <c r="F272" s="28">
        <v>6</v>
      </c>
      <c r="G272" s="28">
        <v>0</v>
      </c>
      <c r="H272" s="28">
        <v>2</v>
      </c>
      <c r="I272" s="28">
        <v>1</v>
      </c>
      <c r="J272" s="28">
        <v>1</v>
      </c>
      <c r="K272" s="2">
        <f t="shared" ca="1" si="8"/>
        <v>113</v>
      </c>
      <c r="L272" s="6">
        <f>+G272*resumen!$J$3</f>
        <v>0</v>
      </c>
      <c r="M272" s="6">
        <f ca="1">+K272*resumen!$K$3</f>
        <v>1.1300000000000001</v>
      </c>
      <c r="N272" s="6">
        <f>+J272*resumen!$L$3</f>
        <v>5</v>
      </c>
      <c r="O272" s="6">
        <f t="shared" ca="1" si="9"/>
        <v>6.13</v>
      </c>
    </row>
    <row r="273" spans="1:15" x14ac:dyDescent="0.25">
      <c r="A273">
        <v>272</v>
      </c>
      <c r="B273" t="s">
        <v>786</v>
      </c>
      <c r="C273" s="27" t="s">
        <v>787</v>
      </c>
      <c r="D273" s="28">
        <v>65</v>
      </c>
      <c r="E273" s="28" t="s">
        <v>788</v>
      </c>
      <c r="F273" s="28">
        <v>6</v>
      </c>
      <c r="G273" s="28">
        <v>0</v>
      </c>
      <c r="H273" s="28">
        <v>1</v>
      </c>
      <c r="I273" s="28">
        <v>1</v>
      </c>
      <c r="J273" s="28">
        <v>3</v>
      </c>
      <c r="K273" s="2">
        <f t="shared" ca="1" si="8"/>
        <v>95</v>
      </c>
      <c r="L273" s="6">
        <f>+G273*resumen!$J$3</f>
        <v>0</v>
      </c>
      <c r="M273" s="6">
        <f ca="1">+K273*resumen!$K$3</f>
        <v>0.95000000000000007</v>
      </c>
      <c r="N273" s="6">
        <f>+J273*resumen!$L$3</f>
        <v>15</v>
      </c>
      <c r="O273" s="6">
        <f t="shared" ca="1" si="9"/>
        <v>15.95</v>
      </c>
    </row>
    <row r="274" spans="1:15" x14ac:dyDescent="0.25">
      <c r="A274">
        <v>273</v>
      </c>
      <c r="B274" t="s">
        <v>789</v>
      </c>
      <c r="C274" s="27" t="s">
        <v>790</v>
      </c>
      <c r="D274" s="28">
        <v>78</v>
      </c>
      <c r="E274" s="28" t="s">
        <v>791</v>
      </c>
      <c r="F274" s="28">
        <v>8</v>
      </c>
      <c r="G274" s="28">
        <v>0</v>
      </c>
      <c r="H274" s="28">
        <v>1</v>
      </c>
      <c r="I274" s="28">
        <v>0</v>
      </c>
      <c r="J274" s="28">
        <v>2</v>
      </c>
      <c r="K274" s="2">
        <f t="shared" ca="1" si="8"/>
        <v>91</v>
      </c>
      <c r="L274" s="6">
        <f>+G274*resumen!$J$3</f>
        <v>0</v>
      </c>
      <c r="M274" s="6">
        <f ca="1">+K274*resumen!$K$3</f>
        <v>0.91</v>
      </c>
      <c r="N274" s="6">
        <f>+J274*resumen!$L$3</f>
        <v>10</v>
      </c>
      <c r="O274" s="6">
        <f t="shared" ca="1" si="9"/>
        <v>10.91</v>
      </c>
    </row>
    <row r="275" spans="1:15" x14ac:dyDescent="0.25">
      <c r="A275">
        <v>274</v>
      </c>
      <c r="B275" t="s">
        <v>792</v>
      </c>
      <c r="C275" s="27" t="s">
        <v>793</v>
      </c>
      <c r="D275" s="28">
        <v>70</v>
      </c>
      <c r="E275" s="28" t="s">
        <v>794</v>
      </c>
      <c r="F275" s="28">
        <v>7</v>
      </c>
      <c r="G275" s="28">
        <v>1</v>
      </c>
      <c r="H275" s="28">
        <v>3</v>
      </c>
      <c r="I275" s="28">
        <v>0</v>
      </c>
      <c r="J275" s="28">
        <v>3</v>
      </c>
      <c r="K275" s="2">
        <f t="shared" ca="1" si="8"/>
        <v>75</v>
      </c>
      <c r="L275" s="6">
        <f>+G275*resumen!$J$3</f>
        <v>1000</v>
      </c>
      <c r="M275" s="6">
        <f ca="1">+K275*resumen!$K$3</f>
        <v>0.75</v>
      </c>
      <c r="N275" s="6">
        <f>+J275*resumen!$L$3</f>
        <v>15</v>
      </c>
      <c r="O275" s="6">
        <f t="shared" ca="1" si="9"/>
        <v>1015.75</v>
      </c>
    </row>
    <row r="276" spans="1:15" x14ac:dyDescent="0.25">
      <c r="A276">
        <v>275</v>
      </c>
      <c r="B276" t="s">
        <v>795</v>
      </c>
      <c r="C276" s="27" t="s">
        <v>796</v>
      </c>
      <c r="D276" s="28">
        <v>10</v>
      </c>
      <c r="E276" s="28" t="s">
        <v>797</v>
      </c>
      <c r="F276">
        <v>2</v>
      </c>
      <c r="G276" s="28">
        <v>1</v>
      </c>
      <c r="H276" s="28">
        <v>2</v>
      </c>
      <c r="I276" s="28">
        <v>1</v>
      </c>
      <c r="J276" s="28">
        <v>3</v>
      </c>
      <c r="K276" s="2">
        <f t="shared" ca="1" si="8"/>
        <v>61</v>
      </c>
      <c r="L276" s="6">
        <f>+G276*resumen!$J$3</f>
        <v>1000</v>
      </c>
      <c r="M276" s="6">
        <f ca="1">+K276*resumen!$K$3</f>
        <v>0.61</v>
      </c>
      <c r="N276" s="6">
        <f>+J276*resumen!$L$3</f>
        <v>15</v>
      </c>
      <c r="O276" s="6">
        <f t="shared" ca="1" si="9"/>
        <v>1015.61</v>
      </c>
    </row>
    <row r="277" spans="1:15" x14ac:dyDescent="0.25">
      <c r="A277">
        <v>276</v>
      </c>
      <c r="B277" t="s">
        <v>798</v>
      </c>
      <c r="C277" s="27" t="s">
        <v>799</v>
      </c>
      <c r="D277" s="28">
        <v>34</v>
      </c>
      <c r="E277" s="28" t="s">
        <v>800</v>
      </c>
      <c r="F277" s="28">
        <v>4</v>
      </c>
      <c r="G277" s="28">
        <v>0</v>
      </c>
      <c r="H277" s="28">
        <v>3</v>
      </c>
      <c r="I277" s="28">
        <v>0</v>
      </c>
      <c r="J277" s="28">
        <v>0</v>
      </c>
      <c r="K277" s="2">
        <f t="shared" ca="1" si="8"/>
        <v>40</v>
      </c>
      <c r="L277" s="6">
        <f>+G277*resumen!$J$3</f>
        <v>0</v>
      </c>
      <c r="M277" s="6">
        <f ca="1">+K277*resumen!$K$3</f>
        <v>0.4</v>
      </c>
      <c r="N277" s="6">
        <f>+J277*resumen!$L$3</f>
        <v>0</v>
      </c>
      <c r="O277" s="6">
        <f t="shared" ca="1" si="9"/>
        <v>0.4</v>
      </c>
    </row>
    <row r="278" spans="1:15" x14ac:dyDescent="0.25">
      <c r="A278">
        <v>277</v>
      </c>
      <c r="B278" t="s">
        <v>801</v>
      </c>
      <c r="C278" s="27" t="s">
        <v>802</v>
      </c>
      <c r="D278" s="28">
        <v>55</v>
      </c>
      <c r="E278" s="28" t="s">
        <v>803</v>
      </c>
      <c r="F278" s="28">
        <v>5</v>
      </c>
      <c r="G278" s="28">
        <v>1</v>
      </c>
      <c r="H278" s="28">
        <v>3</v>
      </c>
      <c r="I278" s="28">
        <v>1</v>
      </c>
      <c r="J278" s="28">
        <v>0</v>
      </c>
      <c r="K278" s="2">
        <f t="shared" ca="1" si="8"/>
        <v>762</v>
      </c>
      <c r="L278" s="6">
        <f>+G278*resumen!$J$3</f>
        <v>1000</v>
      </c>
      <c r="M278" s="6">
        <f ca="1">+K278*resumen!$K$3</f>
        <v>7.62</v>
      </c>
      <c r="N278" s="6">
        <f>+J278*resumen!$L$3</f>
        <v>0</v>
      </c>
      <c r="O278" s="6">
        <f t="shared" ca="1" si="9"/>
        <v>1007.62</v>
      </c>
    </row>
    <row r="279" spans="1:15" x14ac:dyDescent="0.25">
      <c r="A279">
        <v>278</v>
      </c>
      <c r="B279" t="s">
        <v>804</v>
      </c>
      <c r="C279" s="27" t="s">
        <v>805</v>
      </c>
      <c r="D279" s="28">
        <v>59</v>
      </c>
      <c r="E279" s="28" t="s">
        <v>806</v>
      </c>
      <c r="F279" s="28">
        <v>6</v>
      </c>
      <c r="G279" s="28">
        <v>0</v>
      </c>
      <c r="H279" s="28">
        <v>2</v>
      </c>
      <c r="I279" s="28">
        <v>1</v>
      </c>
      <c r="J279" s="28">
        <v>2</v>
      </c>
      <c r="K279" s="2">
        <f t="shared" ca="1" si="8"/>
        <v>694</v>
      </c>
      <c r="L279" s="6">
        <f>+G279*resumen!$J$3</f>
        <v>0</v>
      </c>
      <c r="M279" s="6">
        <f ca="1">+K279*resumen!$K$3</f>
        <v>6.94</v>
      </c>
      <c r="N279" s="6">
        <f>+J279*resumen!$L$3</f>
        <v>10</v>
      </c>
      <c r="O279" s="6">
        <f t="shared" ca="1" si="9"/>
        <v>16.940000000000001</v>
      </c>
    </row>
    <row r="280" spans="1:15" x14ac:dyDescent="0.25">
      <c r="A280">
        <v>279</v>
      </c>
      <c r="B280" t="s">
        <v>807</v>
      </c>
      <c r="C280" s="27" t="s">
        <v>808</v>
      </c>
      <c r="D280" s="28">
        <v>28</v>
      </c>
      <c r="E280" s="28" t="s">
        <v>809</v>
      </c>
      <c r="F280" s="28">
        <v>3</v>
      </c>
      <c r="G280" s="28">
        <v>1</v>
      </c>
      <c r="H280" s="28">
        <v>3</v>
      </c>
      <c r="I280" s="28">
        <v>1</v>
      </c>
      <c r="J280" s="28">
        <v>0</v>
      </c>
      <c r="K280" s="2">
        <f t="shared" ca="1" si="8"/>
        <v>623</v>
      </c>
      <c r="L280" s="6">
        <f>+G280*resumen!$J$3</f>
        <v>1000</v>
      </c>
      <c r="M280" s="6">
        <f ca="1">+K280*resumen!$K$3</f>
        <v>6.23</v>
      </c>
      <c r="N280" s="6">
        <f>+J280*resumen!$L$3</f>
        <v>0</v>
      </c>
      <c r="O280" s="6">
        <f t="shared" ca="1" si="9"/>
        <v>1006.23</v>
      </c>
    </row>
    <row r="281" spans="1:15" x14ac:dyDescent="0.25">
      <c r="A281">
        <v>280</v>
      </c>
      <c r="B281" t="s">
        <v>810</v>
      </c>
      <c r="C281" s="27" t="s">
        <v>621</v>
      </c>
      <c r="D281" s="28">
        <v>66</v>
      </c>
      <c r="E281" s="28" t="s">
        <v>811</v>
      </c>
      <c r="F281" s="28">
        <v>7</v>
      </c>
      <c r="G281" s="28">
        <v>0</v>
      </c>
      <c r="H281" s="28">
        <v>1</v>
      </c>
      <c r="I281" s="28">
        <v>1</v>
      </c>
      <c r="J281" s="28">
        <v>1</v>
      </c>
      <c r="K281" s="2">
        <f t="shared" ca="1" si="8"/>
        <v>574</v>
      </c>
      <c r="L281" s="6">
        <f>+G281*resumen!$J$3</f>
        <v>0</v>
      </c>
      <c r="M281" s="6">
        <f ca="1">+K281*resumen!$K$3</f>
        <v>5.74</v>
      </c>
      <c r="N281" s="6">
        <f>+J281*resumen!$L$3</f>
        <v>5</v>
      </c>
      <c r="O281" s="6">
        <f t="shared" ca="1" si="9"/>
        <v>10.74</v>
      </c>
    </row>
    <row r="282" spans="1:15" x14ac:dyDescent="0.25">
      <c r="A282">
        <v>281</v>
      </c>
      <c r="B282" t="s">
        <v>812</v>
      </c>
      <c r="C282" s="27" t="s">
        <v>813</v>
      </c>
      <c r="D282" s="28">
        <v>26</v>
      </c>
      <c r="E282" s="28" t="s">
        <v>814</v>
      </c>
      <c r="F282" s="28">
        <v>3</v>
      </c>
      <c r="G282" s="28">
        <v>1</v>
      </c>
      <c r="H282" s="28">
        <v>2</v>
      </c>
      <c r="I282" s="28">
        <v>0</v>
      </c>
      <c r="J282" s="28">
        <v>3</v>
      </c>
      <c r="K282" s="2">
        <f t="shared" ca="1" si="8"/>
        <v>571</v>
      </c>
      <c r="L282" s="6">
        <f>+G282*resumen!$J$3</f>
        <v>1000</v>
      </c>
      <c r="M282" s="6">
        <f ca="1">+K282*resumen!$K$3</f>
        <v>5.71</v>
      </c>
      <c r="N282" s="6">
        <f>+J282*resumen!$L$3</f>
        <v>15</v>
      </c>
      <c r="O282" s="6">
        <f t="shared" ca="1" si="9"/>
        <v>1020.71</v>
      </c>
    </row>
    <row r="283" spans="1:15" x14ac:dyDescent="0.25">
      <c r="A283">
        <v>282</v>
      </c>
      <c r="B283" t="s">
        <v>815</v>
      </c>
      <c r="C283" s="27" t="s">
        <v>816</v>
      </c>
      <c r="D283" s="28">
        <v>45</v>
      </c>
      <c r="E283" s="28" t="s">
        <v>817</v>
      </c>
      <c r="F283" s="28">
        <v>5</v>
      </c>
      <c r="G283" s="28">
        <v>1</v>
      </c>
      <c r="H283" s="28">
        <v>3</v>
      </c>
      <c r="I283" s="28">
        <v>1</v>
      </c>
      <c r="J283" s="28">
        <v>0</v>
      </c>
      <c r="K283" s="2">
        <f t="shared" ca="1" si="8"/>
        <v>565</v>
      </c>
      <c r="L283" s="6">
        <f>+G283*resumen!$J$3</f>
        <v>1000</v>
      </c>
      <c r="M283" s="6">
        <f ca="1">+K283*resumen!$K$3</f>
        <v>5.65</v>
      </c>
      <c r="N283" s="6">
        <f>+J283*resumen!$L$3</f>
        <v>0</v>
      </c>
      <c r="O283" s="6">
        <f t="shared" ca="1" si="9"/>
        <v>1005.65</v>
      </c>
    </row>
    <row r="284" spans="1:15" x14ac:dyDescent="0.25">
      <c r="A284">
        <v>283</v>
      </c>
      <c r="B284" t="s">
        <v>818</v>
      </c>
      <c r="C284" s="27" t="s">
        <v>460</v>
      </c>
      <c r="D284" s="28">
        <v>23</v>
      </c>
      <c r="E284" s="28" t="s">
        <v>819</v>
      </c>
      <c r="F284" s="28">
        <v>3</v>
      </c>
      <c r="G284" s="28">
        <v>0</v>
      </c>
      <c r="H284" s="28">
        <v>3</v>
      </c>
      <c r="I284" s="28">
        <v>1</v>
      </c>
      <c r="J284" s="28">
        <v>1</v>
      </c>
      <c r="K284" s="2">
        <f t="shared" ca="1" si="8"/>
        <v>512</v>
      </c>
      <c r="L284" s="6">
        <f>+G284*resumen!$J$3</f>
        <v>0</v>
      </c>
      <c r="M284" s="6">
        <f ca="1">+K284*resumen!$K$3</f>
        <v>5.12</v>
      </c>
      <c r="N284" s="6">
        <f>+J284*resumen!$L$3</f>
        <v>5</v>
      </c>
      <c r="O284" s="6">
        <f t="shared" ca="1" si="9"/>
        <v>10.120000000000001</v>
      </c>
    </row>
    <row r="285" spans="1:15" x14ac:dyDescent="0.25">
      <c r="A285">
        <v>284</v>
      </c>
      <c r="B285" t="s">
        <v>820</v>
      </c>
      <c r="C285" s="27" t="s">
        <v>395</v>
      </c>
      <c r="D285" s="28">
        <v>13</v>
      </c>
      <c r="E285" s="28" t="s">
        <v>821</v>
      </c>
      <c r="F285" s="28">
        <v>2</v>
      </c>
      <c r="G285" s="28">
        <v>0</v>
      </c>
      <c r="H285" s="28">
        <v>2</v>
      </c>
      <c r="I285" s="28">
        <v>1</v>
      </c>
      <c r="J285" s="28">
        <v>3</v>
      </c>
      <c r="K285" s="2">
        <f t="shared" ca="1" si="8"/>
        <v>486</v>
      </c>
      <c r="L285" s="6">
        <f>+G285*resumen!$J$3</f>
        <v>0</v>
      </c>
      <c r="M285" s="6">
        <f ca="1">+K285*resumen!$K$3</f>
        <v>4.8600000000000003</v>
      </c>
      <c r="N285" s="6">
        <f>+J285*resumen!$L$3</f>
        <v>15</v>
      </c>
      <c r="O285" s="6">
        <f t="shared" ca="1" si="9"/>
        <v>19.86</v>
      </c>
    </row>
    <row r="286" spans="1:15" x14ac:dyDescent="0.25">
      <c r="A286">
        <v>285</v>
      </c>
      <c r="B286" t="s">
        <v>822</v>
      </c>
      <c r="C286" s="27" t="s">
        <v>823</v>
      </c>
      <c r="D286" s="28">
        <v>67</v>
      </c>
      <c r="E286" s="28" t="s">
        <v>824</v>
      </c>
      <c r="F286" s="28">
        <v>7</v>
      </c>
      <c r="G286" s="28">
        <v>1</v>
      </c>
      <c r="H286" s="28">
        <v>1</v>
      </c>
      <c r="I286" s="28">
        <v>1</v>
      </c>
      <c r="J286" s="28">
        <v>1</v>
      </c>
      <c r="K286" s="2">
        <f t="shared" ca="1" si="8"/>
        <v>450</v>
      </c>
      <c r="L286" s="6">
        <f>+G286*resumen!$J$3</f>
        <v>1000</v>
      </c>
      <c r="M286" s="6">
        <f ca="1">+K286*resumen!$K$3</f>
        <v>4.5</v>
      </c>
      <c r="N286" s="6">
        <f>+J286*resumen!$L$3</f>
        <v>5</v>
      </c>
      <c r="O286" s="6">
        <f t="shared" ca="1" si="9"/>
        <v>1009.5</v>
      </c>
    </row>
    <row r="287" spans="1:15" x14ac:dyDescent="0.25">
      <c r="A287">
        <v>286</v>
      </c>
      <c r="B287" t="s">
        <v>825</v>
      </c>
      <c r="C287" s="27" t="s">
        <v>763</v>
      </c>
      <c r="D287" s="28">
        <v>85</v>
      </c>
      <c r="E287" s="28" t="s">
        <v>826</v>
      </c>
      <c r="F287" s="28">
        <v>8</v>
      </c>
      <c r="G287" s="28">
        <v>1</v>
      </c>
      <c r="H287" s="28">
        <v>2</v>
      </c>
      <c r="I287" s="28">
        <v>0</v>
      </c>
      <c r="J287" s="28">
        <v>1</v>
      </c>
      <c r="K287" s="2">
        <f t="shared" ca="1" si="8"/>
        <v>424</v>
      </c>
      <c r="L287" s="6">
        <f>+G287*resumen!$J$3</f>
        <v>1000</v>
      </c>
      <c r="M287" s="6">
        <f ca="1">+K287*resumen!$K$3</f>
        <v>4.24</v>
      </c>
      <c r="N287" s="6">
        <f>+J287*resumen!$L$3</f>
        <v>5</v>
      </c>
      <c r="O287" s="6">
        <f t="shared" ca="1" si="9"/>
        <v>1009.24</v>
      </c>
    </row>
    <row r="288" spans="1:15" x14ac:dyDescent="0.25">
      <c r="A288">
        <v>287</v>
      </c>
      <c r="B288" t="s">
        <v>827</v>
      </c>
      <c r="C288" s="27" t="s">
        <v>828</v>
      </c>
      <c r="D288" s="28">
        <v>27</v>
      </c>
      <c r="E288" s="28" t="s">
        <v>829</v>
      </c>
      <c r="F288" s="28">
        <v>3</v>
      </c>
      <c r="G288" s="28">
        <v>1</v>
      </c>
      <c r="H288" s="28">
        <v>1</v>
      </c>
      <c r="I288" s="28">
        <v>0</v>
      </c>
      <c r="J288" s="28">
        <v>2</v>
      </c>
      <c r="K288" s="2">
        <f t="shared" ca="1" si="8"/>
        <v>423</v>
      </c>
      <c r="L288" s="6">
        <f>+G288*resumen!$J$3</f>
        <v>1000</v>
      </c>
      <c r="M288" s="6">
        <f ca="1">+K288*resumen!$K$3</f>
        <v>4.2300000000000004</v>
      </c>
      <c r="N288" s="6">
        <f>+J288*resumen!$L$3</f>
        <v>10</v>
      </c>
      <c r="O288" s="6">
        <f t="shared" ca="1" si="9"/>
        <v>1014.23</v>
      </c>
    </row>
    <row r="289" spans="1:15" x14ac:dyDescent="0.25">
      <c r="A289">
        <v>288</v>
      </c>
      <c r="B289" t="s">
        <v>830</v>
      </c>
      <c r="C289" s="27" t="s">
        <v>831</v>
      </c>
      <c r="D289" s="28">
        <v>10</v>
      </c>
      <c r="E289" s="28" t="s">
        <v>832</v>
      </c>
      <c r="F289" s="28">
        <v>2</v>
      </c>
      <c r="G289" s="28">
        <v>1</v>
      </c>
      <c r="H289" s="28">
        <v>3</v>
      </c>
      <c r="I289" s="28">
        <v>0</v>
      </c>
      <c r="J289" s="28">
        <v>2</v>
      </c>
      <c r="K289" s="2">
        <f t="shared" ca="1" si="8"/>
        <v>413</v>
      </c>
      <c r="L289" s="6">
        <f>+G289*resumen!$J$3</f>
        <v>1000</v>
      </c>
      <c r="M289" s="6">
        <f ca="1">+K289*resumen!$K$3</f>
        <v>4.13</v>
      </c>
      <c r="N289" s="6">
        <f>+J289*resumen!$L$3</f>
        <v>10</v>
      </c>
      <c r="O289" s="6">
        <f t="shared" ca="1" si="9"/>
        <v>1014.13</v>
      </c>
    </row>
    <row r="290" spans="1:15" x14ac:dyDescent="0.25">
      <c r="A290">
        <v>289</v>
      </c>
      <c r="B290" t="s">
        <v>833</v>
      </c>
      <c r="C290" s="27" t="s">
        <v>472</v>
      </c>
      <c r="D290" s="28">
        <v>47</v>
      </c>
      <c r="E290" s="28" t="s">
        <v>834</v>
      </c>
      <c r="F290" s="28">
        <v>5</v>
      </c>
      <c r="G290" s="28">
        <v>1</v>
      </c>
      <c r="H290" s="28">
        <v>1</v>
      </c>
      <c r="I290" s="28">
        <v>0</v>
      </c>
      <c r="J290" s="28">
        <v>2</v>
      </c>
      <c r="K290" s="2">
        <f t="shared" ca="1" si="8"/>
        <v>403</v>
      </c>
      <c r="L290" s="6">
        <f>+G290*resumen!$J$3</f>
        <v>1000</v>
      </c>
      <c r="M290" s="6">
        <f ca="1">+K290*resumen!$K$3</f>
        <v>4.03</v>
      </c>
      <c r="N290" s="6">
        <f>+J290*resumen!$L$3</f>
        <v>10</v>
      </c>
      <c r="O290" s="6">
        <f t="shared" ca="1" si="9"/>
        <v>1014.03</v>
      </c>
    </row>
    <row r="291" spans="1:15" x14ac:dyDescent="0.25">
      <c r="A291">
        <v>290</v>
      </c>
      <c r="B291" t="s">
        <v>835</v>
      </c>
      <c r="C291" s="27" t="s">
        <v>836</v>
      </c>
      <c r="D291" s="28">
        <v>53</v>
      </c>
      <c r="E291" s="28" t="s">
        <v>837</v>
      </c>
      <c r="F291" s="28">
        <v>5</v>
      </c>
      <c r="G291" s="28">
        <v>0</v>
      </c>
      <c r="H291" s="28">
        <v>2</v>
      </c>
      <c r="I291" s="28">
        <v>1</v>
      </c>
      <c r="J291" s="28">
        <v>0</v>
      </c>
      <c r="K291" s="2">
        <f t="shared" ca="1" si="8"/>
        <v>270</v>
      </c>
      <c r="L291" s="6">
        <f>+G291*resumen!$J$3</f>
        <v>0</v>
      </c>
      <c r="M291" s="6">
        <f ca="1">+K291*resumen!$K$3</f>
        <v>2.7</v>
      </c>
      <c r="N291" s="6">
        <f>+J291*resumen!$L$3</f>
        <v>0</v>
      </c>
      <c r="O291" s="6">
        <f t="shared" ca="1" si="9"/>
        <v>2.7</v>
      </c>
    </row>
    <row r="292" spans="1:15" x14ac:dyDescent="0.25">
      <c r="A292">
        <v>291</v>
      </c>
      <c r="B292" t="s">
        <v>838</v>
      </c>
      <c r="C292" s="27" t="s">
        <v>839</v>
      </c>
      <c r="D292" s="28">
        <v>96</v>
      </c>
      <c r="E292" s="28" t="s">
        <v>840</v>
      </c>
      <c r="F292">
        <v>9</v>
      </c>
      <c r="G292" s="28">
        <v>1</v>
      </c>
      <c r="H292" s="28">
        <v>3</v>
      </c>
      <c r="I292" s="28">
        <v>0</v>
      </c>
      <c r="J292" s="28">
        <v>2</v>
      </c>
      <c r="K292" s="2">
        <f t="shared" ca="1" si="8"/>
        <v>178</v>
      </c>
      <c r="L292" s="6">
        <f>+G292*resumen!$J$3</f>
        <v>1000</v>
      </c>
      <c r="M292" s="6">
        <f ca="1">+K292*resumen!$K$3</f>
        <v>1.78</v>
      </c>
      <c r="N292" s="6">
        <f>+J292*resumen!$L$3</f>
        <v>10</v>
      </c>
      <c r="O292" s="6">
        <f t="shared" ca="1" si="9"/>
        <v>1011.78</v>
      </c>
    </row>
    <row r="293" spans="1:15" x14ac:dyDescent="0.25">
      <c r="A293">
        <v>292</v>
      </c>
      <c r="B293" t="s">
        <v>841</v>
      </c>
      <c r="C293" s="27" t="s">
        <v>842</v>
      </c>
      <c r="D293" s="28">
        <v>53</v>
      </c>
      <c r="E293" s="28" t="s">
        <v>843</v>
      </c>
      <c r="F293" s="28">
        <v>5</v>
      </c>
      <c r="G293" s="28">
        <v>0</v>
      </c>
      <c r="H293" s="28">
        <v>2</v>
      </c>
      <c r="I293" s="28">
        <v>0</v>
      </c>
      <c r="J293" s="28">
        <v>3</v>
      </c>
      <c r="K293" s="2">
        <f t="shared" ca="1" si="8"/>
        <v>139</v>
      </c>
      <c r="L293" s="6">
        <f>+G293*resumen!$J$3</f>
        <v>0</v>
      </c>
      <c r="M293" s="6">
        <f ca="1">+K293*resumen!$K$3</f>
        <v>1.3900000000000001</v>
      </c>
      <c r="N293" s="6">
        <f>+J293*resumen!$L$3</f>
        <v>15</v>
      </c>
      <c r="O293" s="6">
        <f t="shared" ca="1" si="9"/>
        <v>16.39</v>
      </c>
    </row>
    <row r="294" spans="1:15" x14ac:dyDescent="0.25">
      <c r="A294">
        <v>293</v>
      </c>
      <c r="B294" t="s">
        <v>844</v>
      </c>
      <c r="C294" s="27" t="s">
        <v>845</v>
      </c>
      <c r="D294" s="28">
        <v>51</v>
      </c>
      <c r="E294" s="28" t="s">
        <v>846</v>
      </c>
      <c r="F294" s="28">
        <v>5</v>
      </c>
      <c r="G294" s="28">
        <v>1</v>
      </c>
      <c r="H294" s="28">
        <v>1</v>
      </c>
      <c r="I294" s="28">
        <v>1</v>
      </c>
      <c r="J294" s="28">
        <v>0</v>
      </c>
      <c r="K294" s="2">
        <f t="shared" ca="1" si="8"/>
        <v>136</v>
      </c>
      <c r="L294" s="6">
        <f>+G294*resumen!$J$3</f>
        <v>1000</v>
      </c>
      <c r="M294" s="6">
        <f ca="1">+K294*resumen!$K$3</f>
        <v>1.36</v>
      </c>
      <c r="N294" s="6">
        <f>+J294*resumen!$L$3</f>
        <v>0</v>
      </c>
      <c r="O294" s="6">
        <f t="shared" ca="1" si="9"/>
        <v>1001.36</v>
      </c>
    </row>
    <row r="295" spans="1:15" x14ac:dyDescent="0.25">
      <c r="A295">
        <v>294</v>
      </c>
      <c r="B295" t="s">
        <v>847</v>
      </c>
      <c r="C295" s="27" t="s">
        <v>848</v>
      </c>
      <c r="D295" s="28">
        <v>36</v>
      </c>
      <c r="E295" s="28" t="s">
        <v>849</v>
      </c>
      <c r="F295" s="28">
        <v>4</v>
      </c>
      <c r="G295" s="28">
        <v>1</v>
      </c>
      <c r="H295" s="28">
        <v>3</v>
      </c>
      <c r="I295" s="28">
        <v>0</v>
      </c>
      <c r="J295" s="28">
        <v>0</v>
      </c>
      <c r="K295" s="2">
        <f t="shared" ca="1" si="8"/>
        <v>127</v>
      </c>
      <c r="L295" s="6">
        <f>+G295*resumen!$J$3</f>
        <v>1000</v>
      </c>
      <c r="M295" s="6">
        <f ca="1">+K295*resumen!$K$3</f>
        <v>1.27</v>
      </c>
      <c r="N295" s="6">
        <f>+J295*resumen!$L$3</f>
        <v>0</v>
      </c>
      <c r="O295" s="6">
        <f t="shared" ca="1" si="9"/>
        <v>1001.27</v>
      </c>
    </row>
    <row r="296" spans="1:15" x14ac:dyDescent="0.25">
      <c r="A296">
        <v>295</v>
      </c>
      <c r="B296" t="s">
        <v>850</v>
      </c>
      <c r="C296" s="27" t="s">
        <v>851</v>
      </c>
      <c r="D296" s="28">
        <v>83</v>
      </c>
      <c r="E296" s="28" t="s">
        <v>852</v>
      </c>
      <c r="F296" s="28">
        <v>8</v>
      </c>
      <c r="G296" s="28">
        <v>1</v>
      </c>
      <c r="H296" s="28">
        <v>2</v>
      </c>
      <c r="I296" s="28">
        <v>0</v>
      </c>
      <c r="J296" s="28">
        <v>3</v>
      </c>
      <c r="K296" s="2">
        <f t="shared" ca="1" si="8"/>
        <v>112</v>
      </c>
      <c r="L296" s="6">
        <f>+G296*resumen!$J$3</f>
        <v>1000</v>
      </c>
      <c r="M296" s="6">
        <f ca="1">+K296*resumen!$K$3</f>
        <v>1.1200000000000001</v>
      </c>
      <c r="N296" s="6">
        <f>+J296*resumen!$L$3</f>
        <v>15</v>
      </c>
      <c r="O296" s="6">
        <f t="shared" ca="1" si="9"/>
        <v>1016.12</v>
      </c>
    </row>
    <row r="297" spans="1:15" x14ac:dyDescent="0.25">
      <c r="A297">
        <v>296</v>
      </c>
      <c r="B297" t="s">
        <v>853</v>
      </c>
      <c r="C297" s="27" t="s">
        <v>854</v>
      </c>
      <c r="D297" s="28">
        <v>16</v>
      </c>
      <c r="E297" s="28" t="s">
        <v>855</v>
      </c>
      <c r="F297" s="28">
        <v>2</v>
      </c>
      <c r="G297" s="28">
        <v>1</v>
      </c>
      <c r="H297" s="28">
        <v>2</v>
      </c>
      <c r="I297" s="28">
        <v>1</v>
      </c>
      <c r="J297" s="28">
        <v>1</v>
      </c>
      <c r="K297" s="2">
        <f t="shared" ca="1" si="8"/>
        <v>98</v>
      </c>
      <c r="L297" s="6">
        <f>+G297*resumen!$J$3</f>
        <v>1000</v>
      </c>
      <c r="M297" s="6">
        <f ca="1">+K297*resumen!$K$3</f>
        <v>0.98</v>
      </c>
      <c r="N297" s="6">
        <f>+J297*resumen!$L$3</f>
        <v>5</v>
      </c>
      <c r="O297" s="6">
        <f t="shared" ca="1" si="9"/>
        <v>1005.98</v>
      </c>
    </row>
    <row r="298" spans="1:15" x14ac:dyDescent="0.25">
      <c r="A298">
        <v>297</v>
      </c>
      <c r="B298" t="s">
        <v>856</v>
      </c>
      <c r="C298" s="27" t="s">
        <v>290</v>
      </c>
      <c r="D298" s="28">
        <v>85</v>
      </c>
      <c r="E298" s="28" t="s">
        <v>857</v>
      </c>
      <c r="F298" s="28">
        <v>8</v>
      </c>
      <c r="G298" s="28">
        <v>0</v>
      </c>
      <c r="H298" s="28">
        <v>2</v>
      </c>
      <c r="I298" s="28">
        <v>0</v>
      </c>
      <c r="J298" s="28">
        <v>3</v>
      </c>
      <c r="K298" s="2">
        <f t="shared" ca="1" si="8"/>
        <v>90</v>
      </c>
      <c r="L298" s="6">
        <f>+G298*resumen!$J$3</f>
        <v>0</v>
      </c>
      <c r="M298" s="6">
        <f ca="1">+K298*resumen!$K$3</f>
        <v>0.9</v>
      </c>
      <c r="N298" s="6">
        <f>+J298*resumen!$L$3</f>
        <v>15</v>
      </c>
      <c r="O298" s="6">
        <f t="shared" ca="1" si="9"/>
        <v>15.9</v>
      </c>
    </row>
    <row r="299" spans="1:15" x14ac:dyDescent="0.25">
      <c r="A299">
        <v>298</v>
      </c>
      <c r="B299" t="s">
        <v>858</v>
      </c>
      <c r="C299" s="27" t="s">
        <v>859</v>
      </c>
      <c r="D299" s="28">
        <v>35</v>
      </c>
      <c r="E299" s="28" t="s">
        <v>860</v>
      </c>
      <c r="F299" s="28">
        <v>4</v>
      </c>
      <c r="G299" s="28">
        <v>0</v>
      </c>
      <c r="H299" s="28">
        <v>2</v>
      </c>
      <c r="I299" s="28">
        <v>0</v>
      </c>
      <c r="J299" s="28">
        <v>2</v>
      </c>
      <c r="K299" s="2">
        <f t="shared" ca="1" si="8"/>
        <v>75</v>
      </c>
      <c r="L299" s="6">
        <f>+G299*resumen!$J$3</f>
        <v>0</v>
      </c>
      <c r="M299" s="6">
        <f ca="1">+K299*resumen!$K$3</f>
        <v>0.75</v>
      </c>
      <c r="N299" s="6">
        <f>+J299*resumen!$L$3</f>
        <v>10</v>
      </c>
      <c r="O299" s="6">
        <f t="shared" ca="1" si="9"/>
        <v>10.75</v>
      </c>
    </row>
    <row r="300" spans="1:15" x14ac:dyDescent="0.25">
      <c r="A300">
        <v>299</v>
      </c>
      <c r="B300" t="s">
        <v>861</v>
      </c>
      <c r="C300" s="27" t="s">
        <v>862</v>
      </c>
      <c r="D300" s="28">
        <v>18</v>
      </c>
      <c r="E300" s="28" t="s">
        <v>863</v>
      </c>
      <c r="F300" s="28">
        <v>2</v>
      </c>
      <c r="G300" s="28">
        <v>1</v>
      </c>
      <c r="H300" s="28">
        <v>1</v>
      </c>
      <c r="I300" s="28">
        <v>1</v>
      </c>
      <c r="J300" s="28">
        <v>1</v>
      </c>
      <c r="K300" s="2">
        <f t="shared" ca="1" si="8"/>
        <v>33</v>
      </c>
      <c r="L300" s="6">
        <f>+G300*resumen!$J$3</f>
        <v>1000</v>
      </c>
      <c r="M300" s="6">
        <f ca="1">+K300*resumen!$K$3</f>
        <v>0.33</v>
      </c>
      <c r="N300" s="6">
        <f>+J300*resumen!$L$3</f>
        <v>5</v>
      </c>
      <c r="O300" s="6">
        <f t="shared" ca="1" si="9"/>
        <v>1005.33</v>
      </c>
    </row>
    <row r="301" spans="1:15" x14ac:dyDescent="0.25">
      <c r="A301">
        <v>300</v>
      </c>
      <c r="B301" t="s">
        <v>864</v>
      </c>
      <c r="C301" s="27" t="s">
        <v>865</v>
      </c>
      <c r="D301" s="28">
        <v>2</v>
      </c>
      <c r="E301" s="28" t="s">
        <v>866</v>
      </c>
      <c r="F301" s="28">
        <v>1</v>
      </c>
      <c r="G301" s="28">
        <v>0</v>
      </c>
      <c r="H301" s="28">
        <v>3</v>
      </c>
      <c r="I301" s="28">
        <v>0</v>
      </c>
      <c r="J301" s="28">
        <v>2</v>
      </c>
      <c r="K301" s="2">
        <f t="shared" ca="1" si="8"/>
        <v>28</v>
      </c>
      <c r="L301" s="6">
        <f>+G301*resumen!$J$3</f>
        <v>0</v>
      </c>
      <c r="M301" s="6">
        <f ca="1">+K301*resumen!$K$3</f>
        <v>0.28000000000000003</v>
      </c>
      <c r="N301" s="6">
        <f>+J301*resumen!$L$3</f>
        <v>10</v>
      </c>
      <c r="O301" s="6">
        <f t="shared" ca="1" si="9"/>
        <v>10.28</v>
      </c>
    </row>
    <row r="302" spans="1:15" x14ac:dyDescent="0.25">
      <c r="A302">
        <v>301</v>
      </c>
      <c r="B302" t="s">
        <v>867</v>
      </c>
      <c r="C302" s="27" t="s">
        <v>868</v>
      </c>
      <c r="D302" s="28">
        <v>48</v>
      </c>
      <c r="E302" s="28" t="s">
        <v>869</v>
      </c>
      <c r="F302" s="28">
        <v>5</v>
      </c>
      <c r="G302" s="28">
        <v>0</v>
      </c>
      <c r="H302" s="28">
        <v>1</v>
      </c>
      <c r="I302" s="28">
        <v>1</v>
      </c>
      <c r="J302" s="28">
        <v>3</v>
      </c>
      <c r="K302" s="2">
        <f t="shared" ca="1" si="8"/>
        <v>16</v>
      </c>
      <c r="L302" s="6">
        <f>+G302*resumen!$J$3</f>
        <v>0</v>
      </c>
      <c r="M302" s="6">
        <f ca="1">+K302*resumen!$K$3</f>
        <v>0.16</v>
      </c>
      <c r="N302" s="6">
        <f>+J302*resumen!$L$3</f>
        <v>15</v>
      </c>
      <c r="O302" s="6">
        <f t="shared" ca="1" si="9"/>
        <v>15.16</v>
      </c>
    </row>
    <row r="303" spans="1:15" x14ac:dyDescent="0.25">
      <c r="A303">
        <v>302</v>
      </c>
      <c r="B303" t="s">
        <v>870</v>
      </c>
      <c r="C303" s="27" t="s">
        <v>871</v>
      </c>
      <c r="D303" s="28">
        <v>46</v>
      </c>
      <c r="E303" s="28" t="s">
        <v>872</v>
      </c>
      <c r="F303" s="28">
        <v>5</v>
      </c>
      <c r="G303" s="28">
        <v>1</v>
      </c>
      <c r="H303" s="28">
        <v>1</v>
      </c>
      <c r="I303" s="28">
        <v>1</v>
      </c>
      <c r="J303" s="28">
        <v>3</v>
      </c>
      <c r="K303" s="2">
        <f t="shared" ca="1" si="8"/>
        <v>786</v>
      </c>
      <c r="L303" s="6">
        <f>+G303*resumen!$J$3</f>
        <v>1000</v>
      </c>
      <c r="M303" s="6">
        <f ca="1">+K303*resumen!$K$3</f>
        <v>7.86</v>
      </c>
      <c r="N303" s="6">
        <f>+J303*resumen!$L$3</f>
        <v>15</v>
      </c>
      <c r="O303" s="6">
        <f t="shared" ca="1" si="9"/>
        <v>1022.86</v>
      </c>
    </row>
    <row r="304" spans="1:15" x14ac:dyDescent="0.25">
      <c r="A304">
        <v>303</v>
      </c>
      <c r="B304" t="s">
        <v>873</v>
      </c>
      <c r="C304" s="27" t="s">
        <v>874</v>
      </c>
      <c r="D304" s="28">
        <v>44</v>
      </c>
      <c r="E304" s="28" t="s">
        <v>875</v>
      </c>
      <c r="F304" s="28">
        <v>5</v>
      </c>
      <c r="G304" s="28">
        <v>0</v>
      </c>
      <c r="H304" s="28">
        <v>3</v>
      </c>
      <c r="I304" s="28">
        <v>1</v>
      </c>
      <c r="J304" s="28">
        <v>2</v>
      </c>
      <c r="K304" s="2">
        <f t="shared" ca="1" si="8"/>
        <v>746</v>
      </c>
      <c r="L304" s="6">
        <f>+G304*resumen!$J$3</f>
        <v>0</v>
      </c>
      <c r="M304" s="6">
        <f ca="1">+K304*resumen!$K$3</f>
        <v>7.46</v>
      </c>
      <c r="N304" s="6">
        <f>+J304*resumen!$L$3</f>
        <v>10</v>
      </c>
      <c r="O304" s="6">
        <f t="shared" ca="1" si="9"/>
        <v>17.46</v>
      </c>
    </row>
    <row r="305" spans="1:15" x14ac:dyDescent="0.25">
      <c r="A305">
        <v>304</v>
      </c>
      <c r="B305" t="s">
        <v>876</v>
      </c>
      <c r="C305" s="27" t="s">
        <v>877</v>
      </c>
      <c r="D305" s="28">
        <v>38</v>
      </c>
      <c r="E305" s="28" t="s">
        <v>878</v>
      </c>
      <c r="F305" s="28">
        <v>4</v>
      </c>
      <c r="G305" s="28">
        <v>0</v>
      </c>
      <c r="H305" s="28">
        <v>2</v>
      </c>
      <c r="I305" s="28">
        <v>0</v>
      </c>
      <c r="J305" s="28">
        <v>2</v>
      </c>
      <c r="K305" s="2">
        <f t="shared" ca="1" si="8"/>
        <v>738</v>
      </c>
      <c r="L305" s="6">
        <f>+G305*resumen!$J$3</f>
        <v>0</v>
      </c>
      <c r="M305" s="6">
        <f ca="1">+K305*resumen!$K$3</f>
        <v>7.38</v>
      </c>
      <c r="N305" s="6">
        <f>+J305*resumen!$L$3</f>
        <v>10</v>
      </c>
      <c r="O305" s="6">
        <f t="shared" ca="1" si="9"/>
        <v>17.38</v>
      </c>
    </row>
    <row r="306" spans="1:15" x14ac:dyDescent="0.25">
      <c r="A306">
        <v>305</v>
      </c>
      <c r="B306" t="s">
        <v>879</v>
      </c>
      <c r="C306" s="27" t="s">
        <v>880</v>
      </c>
      <c r="D306" s="28">
        <v>35</v>
      </c>
      <c r="E306" s="28" t="s">
        <v>881</v>
      </c>
      <c r="F306" s="28">
        <v>4</v>
      </c>
      <c r="G306" s="28">
        <v>0</v>
      </c>
      <c r="H306" s="28">
        <v>2</v>
      </c>
      <c r="I306" s="28">
        <v>1</v>
      </c>
      <c r="J306" s="28">
        <v>0</v>
      </c>
      <c r="K306" s="2">
        <f t="shared" ca="1" si="8"/>
        <v>734</v>
      </c>
      <c r="L306" s="6">
        <f>+G306*resumen!$J$3</f>
        <v>0</v>
      </c>
      <c r="M306" s="6">
        <f ca="1">+K306*resumen!$K$3</f>
        <v>7.34</v>
      </c>
      <c r="N306" s="6">
        <f>+J306*resumen!$L$3</f>
        <v>0</v>
      </c>
      <c r="O306" s="6">
        <f t="shared" ca="1" si="9"/>
        <v>7.34</v>
      </c>
    </row>
    <row r="307" spans="1:15" x14ac:dyDescent="0.25">
      <c r="A307">
        <v>306</v>
      </c>
      <c r="B307" t="s">
        <v>882</v>
      </c>
      <c r="C307" s="27" t="s">
        <v>883</v>
      </c>
      <c r="D307" s="28">
        <v>76</v>
      </c>
      <c r="E307" s="28" t="s">
        <v>884</v>
      </c>
      <c r="F307" s="28">
        <v>7</v>
      </c>
      <c r="G307" s="28">
        <v>0</v>
      </c>
      <c r="H307" s="28">
        <v>2</v>
      </c>
      <c r="I307" s="28">
        <v>0</v>
      </c>
      <c r="J307" s="28">
        <v>1</v>
      </c>
      <c r="K307" s="2">
        <f t="shared" ca="1" si="8"/>
        <v>717</v>
      </c>
      <c r="L307" s="6">
        <f>+G307*resumen!$J$3</f>
        <v>0</v>
      </c>
      <c r="M307" s="6">
        <f ca="1">+K307*resumen!$K$3</f>
        <v>7.17</v>
      </c>
      <c r="N307" s="6">
        <f>+J307*resumen!$L$3</f>
        <v>5</v>
      </c>
      <c r="O307" s="6">
        <f t="shared" ca="1" si="9"/>
        <v>12.17</v>
      </c>
    </row>
    <row r="308" spans="1:15" x14ac:dyDescent="0.25">
      <c r="A308">
        <v>307</v>
      </c>
      <c r="B308" t="s">
        <v>885</v>
      </c>
      <c r="C308" s="27" t="s">
        <v>76</v>
      </c>
      <c r="D308" s="28">
        <v>84</v>
      </c>
      <c r="E308" s="28" t="s">
        <v>886</v>
      </c>
      <c r="F308">
        <v>8</v>
      </c>
      <c r="G308" s="28">
        <v>0</v>
      </c>
      <c r="H308" s="28">
        <v>2</v>
      </c>
      <c r="I308" s="28">
        <v>0</v>
      </c>
      <c r="J308" s="28">
        <v>3</v>
      </c>
      <c r="K308" s="2">
        <f t="shared" ca="1" si="8"/>
        <v>698</v>
      </c>
      <c r="L308" s="6">
        <f>+G308*resumen!$J$3</f>
        <v>0</v>
      </c>
      <c r="M308" s="6">
        <f ca="1">+K308*resumen!$K$3</f>
        <v>6.98</v>
      </c>
      <c r="N308" s="6">
        <f>+J308*resumen!$L$3</f>
        <v>15</v>
      </c>
      <c r="O308" s="6">
        <f t="shared" ca="1" si="9"/>
        <v>21.98</v>
      </c>
    </row>
    <row r="309" spans="1:15" x14ac:dyDescent="0.25">
      <c r="A309">
        <v>308</v>
      </c>
      <c r="B309" t="s">
        <v>887</v>
      </c>
      <c r="C309" s="27" t="s">
        <v>888</v>
      </c>
      <c r="D309" s="28">
        <v>52</v>
      </c>
      <c r="E309" s="28" t="s">
        <v>889</v>
      </c>
      <c r="F309" s="28">
        <v>5</v>
      </c>
      <c r="G309" s="28">
        <v>0</v>
      </c>
      <c r="H309" s="28">
        <v>3</v>
      </c>
      <c r="I309" s="28">
        <v>0</v>
      </c>
      <c r="J309" s="28">
        <v>1</v>
      </c>
      <c r="K309" s="2">
        <f t="shared" ca="1" si="8"/>
        <v>690</v>
      </c>
      <c r="L309" s="6">
        <f>+G309*resumen!$J$3</f>
        <v>0</v>
      </c>
      <c r="M309" s="6">
        <f ca="1">+K309*resumen!$K$3</f>
        <v>6.9</v>
      </c>
      <c r="N309" s="6">
        <f>+J309*resumen!$L$3</f>
        <v>5</v>
      </c>
      <c r="O309" s="6">
        <f t="shared" ca="1" si="9"/>
        <v>11.9</v>
      </c>
    </row>
    <row r="310" spans="1:15" x14ac:dyDescent="0.25">
      <c r="A310">
        <v>309</v>
      </c>
      <c r="B310" t="s">
        <v>890</v>
      </c>
      <c r="C310" s="27" t="s">
        <v>891</v>
      </c>
      <c r="D310" s="28">
        <v>52</v>
      </c>
      <c r="E310" s="28" t="s">
        <v>892</v>
      </c>
      <c r="F310" s="28">
        <v>5</v>
      </c>
      <c r="G310" s="28">
        <v>1</v>
      </c>
      <c r="H310" s="28">
        <v>1</v>
      </c>
      <c r="I310" s="28">
        <v>0</v>
      </c>
      <c r="J310" s="28">
        <v>1</v>
      </c>
      <c r="K310" s="2">
        <f t="shared" ca="1" si="8"/>
        <v>648</v>
      </c>
      <c r="L310" s="6">
        <f>+G310*resumen!$J$3</f>
        <v>1000</v>
      </c>
      <c r="M310" s="6">
        <f ca="1">+K310*resumen!$K$3</f>
        <v>6.48</v>
      </c>
      <c r="N310" s="6">
        <f>+J310*resumen!$L$3</f>
        <v>5</v>
      </c>
      <c r="O310" s="6">
        <f t="shared" ca="1" si="9"/>
        <v>1011.48</v>
      </c>
    </row>
    <row r="311" spans="1:15" x14ac:dyDescent="0.25">
      <c r="A311">
        <v>310</v>
      </c>
      <c r="B311" t="s">
        <v>893</v>
      </c>
      <c r="C311" s="27" t="s">
        <v>894</v>
      </c>
      <c r="D311" s="28">
        <v>44</v>
      </c>
      <c r="E311" s="28" t="s">
        <v>895</v>
      </c>
      <c r="F311" s="28">
        <v>5</v>
      </c>
      <c r="G311" s="28">
        <v>0</v>
      </c>
      <c r="H311" s="28">
        <v>2</v>
      </c>
      <c r="I311" s="28">
        <v>1</v>
      </c>
      <c r="J311" s="28">
        <v>0</v>
      </c>
      <c r="K311" s="2">
        <f t="shared" ca="1" si="8"/>
        <v>559</v>
      </c>
      <c r="L311" s="6">
        <f>+G311*resumen!$J$3</f>
        <v>0</v>
      </c>
      <c r="M311" s="6">
        <f ca="1">+K311*resumen!$K$3</f>
        <v>5.59</v>
      </c>
      <c r="N311" s="6">
        <f>+J311*resumen!$L$3</f>
        <v>0</v>
      </c>
      <c r="O311" s="6">
        <f t="shared" ca="1" si="9"/>
        <v>5.59</v>
      </c>
    </row>
    <row r="312" spans="1:15" x14ac:dyDescent="0.25">
      <c r="A312">
        <v>311</v>
      </c>
      <c r="B312" t="s">
        <v>896</v>
      </c>
      <c r="C312" s="27" t="s">
        <v>897</v>
      </c>
      <c r="D312" s="28">
        <v>41</v>
      </c>
      <c r="E312" s="28" t="s">
        <v>898</v>
      </c>
      <c r="F312" s="28">
        <v>5</v>
      </c>
      <c r="G312" s="28">
        <v>0</v>
      </c>
      <c r="H312" s="28">
        <v>3</v>
      </c>
      <c r="I312" s="28">
        <v>1</v>
      </c>
      <c r="J312" s="28">
        <v>3</v>
      </c>
      <c r="K312" s="2">
        <f t="shared" ca="1" si="8"/>
        <v>519</v>
      </c>
      <c r="L312" s="6">
        <f>+G312*resumen!$J$3</f>
        <v>0</v>
      </c>
      <c r="M312" s="6">
        <f ca="1">+K312*resumen!$K$3</f>
        <v>5.19</v>
      </c>
      <c r="N312" s="6">
        <f>+J312*resumen!$L$3</f>
        <v>15</v>
      </c>
      <c r="O312" s="6">
        <f t="shared" ca="1" si="9"/>
        <v>20.190000000000001</v>
      </c>
    </row>
    <row r="313" spans="1:15" x14ac:dyDescent="0.25">
      <c r="A313">
        <v>312</v>
      </c>
      <c r="B313" t="s">
        <v>899</v>
      </c>
      <c r="C313" s="27" t="s">
        <v>900</v>
      </c>
      <c r="D313" s="28">
        <v>71</v>
      </c>
      <c r="E313" s="28" t="s">
        <v>901</v>
      </c>
      <c r="F313" s="28">
        <v>7</v>
      </c>
      <c r="G313" s="28">
        <v>0</v>
      </c>
      <c r="H313" s="28">
        <v>2</v>
      </c>
      <c r="I313" s="28">
        <v>0</v>
      </c>
      <c r="J313" s="28">
        <v>0</v>
      </c>
      <c r="K313" s="2">
        <f t="shared" ca="1" si="8"/>
        <v>511</v>
      </c>
      <c r="L313" s="6">
        <f>+G313*resumen!$J$3</f>
        <v>0</v>
      </c>
      <c r="M313" s="6">
        <f ca="1">+K313*resumen!$K$3</f>
        <v>5.1100000000000003</v>
      </c>
      <c r="N313" s="6">
        <f>+J313*resumen!$L$3</f>
        <v>0</v>
      </c>
      <c r="O313" s="6">
        <f t="shared" ca="1" si="9"/>
        <v>5.1100000000000003</v>
      </c>
    </row>
    <row r="314" spans="1:15" x14ac:dyDescent="0.25">
      <c r="A314">
        <v>313</v>
      </c>
      <c r="B314" t="s">
        <v>902</v>
      </c>
      <c r="C314" s="27" t="s">
        <v>903</v>
      </c>
      <c r="D314" s="28">
        <v>24</v>
      </c>
      <c r="E314" s="28" t="s">
        <v>904</v>
      </c>
      <c r="F314" s="28">
        <v>3</v>
      </c>
      <c r="G314" s="28">
        <v>1</v>
      </c>
      <c r="H314" s="28">
        <v>3</v>
      </c>
      <c r="I314" s="28">
        <v>0</v>
      </c>
      <c r="J314" s="28">
        <v>1</v>
      </c>
      <c r="K314" s="2">
        <f t="shared" ca="1" si="8"/>
        <v>478</v>
      </c>
      <c r="L314" s="6">
        <f>+G314*resumen!$J$3</f>
        <v>1000</v>
      </c>
      <c r="M314" s="6">
        <f ca="1">+K314*resumen!$K$3</f>
        <v>4.78</v>
      </c>
      <c r="N314" s="6">
        <f>+J314*resumen!$L$3</f>
        <v>5</v>
      </c>
      <c r="O314" s="6">
        <f t="shared" ca="1" si="9"/>
        <v>1009.78</v>
      </c>
    </row>
    <row r="315" spans="1:15" x14ac:dyDescent="0.25">
      <c r="A315">
        <v>314</v>
      </c>
      <c r="B315" t="s">
        <v>905</v>
      </c>
      <c r="C315" s="27" t="s">
        <v>906</v>
      </c>
      <c r="D315" s="28">
        <v>79</v>
      </c>
      <c r="E315" s="28" t="s">
        <v>907</v>
      </c>
      <c r="F315" s="28">
        <v>8</v>
      </c>
      <c r="G315" s="28">
        <v>1</v>
      </c>
      <c r="H315" s="28">
        <v>2</v>
      </c>
      <c r="I315" s="28">
        <v>0</v>
      </c>
      <c r="J315" s="28">
        <v>2</v>
      </c>
      <c r="K315" s="2">
        <f t="shared" ca="1" si="8"/>
        <v>477</v>
      </c>
      <c r="L315" s="6">
        <f>+G315*resumen!$J$3</f>
        <v>1000</v>
      </c>
      <c r="M315" s="6">
        <f ca="1">+K315*resumen!$K$3</f>
        <v>4.7700000000000005</v>
      </c>
      <c r="N315" s="6">
        <f>+J315*resumen!$L$3</f>
        <v>10</v>
      </c>
      <c r="O315" s="6">
        <f t="shared" ca="1" si="9"/>
        <v>1014.77</v>
      </c>
    </row>
    <row r="316" spans="1:15" x14ac:dyDescent="0.25">
      <c r="A316">
        <v>315</v>
      </c>
      <c r="B316" t="s">
        <v>908</v>
      </c>
      <c r="C316" s="27" t="s">
        <v>632</v>
      </c>
      <c r="D316" s="28">
        <v>59</v>
      </c>
      <c r="E316" s="28" t="s">
        <v>909</v>
      </c>
      <c r="F316" s="28">
        <v>6</v>
      </c>
      <c r="G316" s="28">
        <v>1</v>
      </c>
      <c r="H316" s="28">
        <v>1</v>
      </c>
      <c r="I316" s="28">
        <v>1</v>
      </c>
      <c r="J316" s="28">
        <v>0</v>
      </c>
      <c r="K316" s="2">
        <f t="shared" ca="1" si="8"/>
        <v>421</v>
      </c>
      <c r="L316" s="6">
        <f>+G316*resumen!$J$3</f>
        <v>1000</v>
      </c>
      <c r="M316" s="6">
        <f ca="1">+K316*resumen!$K$3</f>
        <v>4.21</v>
      </c>
      <c r="N316" s="6">
        <f>+J316*resumen!$L$3</f>
        <v>0</v>
      </c>
      <c r="O316" s="6">
        <f t="shared" ca="1" si="9"/>
        <v>1004.21</v>
      </c>
    </row>
    <row r="317" spans="1:15" x14ac:dyDescent="0.25">
      <c r="A317">
        <v>316</v>
      </c>
      <c r="B317" t="s">
        <v>910</v>
      </c>
      <c r="C317" s="27" t="s">
        <v>911</v>
      </c>
      <c r="D317" s="28">
        <v>92</v>
      </c>
      <c r="E317" s="28" t="s">
        <v>912</v>
      </c>
      <c r="F317" s="28">
        <v>9</v>
      </c>
      <c r="G317" s="28">
        <v>1</v>
      </c>
      <c r="H317" s="28">
        <v>3</v>
      </c>
      <c r="I317" s="28">
        <v>0</v>
      </c>
      <c r="J317" s="28">
        <v>1</v>
      </c>
      <c r="K317" s="2">
        <f t="shared" ca="1" si="8"/>
        <v>407</v>
      </c>
      <c r="L317" s="6">
        <f>+G317*resumen!$J$3</f>
        <v>1000</v>
      </c>
      <c r="M317" s="6">
        <f ca="1">+K317*resumen!$K$3</f>
        <v>4.07</v>
      </c>
      <c r="N317" s="6">
        <f>+J317*resumen!$L$3</f>
        <v>5</v>
      </c>
      <c r="O317" s="6">
        <f t="shared" ca="1" si="9"/>
        <v>1009.07</v>
      </c>
    </row>
    <row r="318" spans="1:15" x14ac:dyDescent="0.25">
      <c r="A318">
        <v>317</v>
      </c>
      <c r="B318" t="s">
        <v>913</v>
      </c>
      <c r="C318" s="27" t="s">
        <v>914</v>
      </c>
      <c r="D318" s="28">
        <v>51</v>
      </c>
      <c r="E318" s="28" t="s">
        <v>915</v>
      </c>
      <c r="F318" s="28">
        <v>5</v>
      </c>
      <c r="G318" s="28">
        <v>1</v>
      </c>
      <c r="H318" s="28">
        <v>3</v>
      </c>
      <c r="I318" s="28">
        <v>0</v>
      </c>
      <c r="J318" s="28">
        <v>2</v>
      </c>
      <c r="K318" s="2">
        <f t="shared" ca="1" si="8"/>
        <v>367</v>
      </c>
      <c r="L318" s="6">
        <f>+G318*resumen!$J$3</f>
        <v>1000</v>
      </c>
      <c r="M318" s="6">
        <f ca="1">+K318*resumen!$K$3</f>
        <v>3.67</v>
      </c>
      <c r="N318" s="6">
        <f>+J318*resumen!$L$3</f>
        <v>10</v>
      </c>
      <c r="O318" s="6">
        <f t="shared" ca="1" si="9"/>
        <v>1013.67</v>
      </c>
    </row>
    <row r="319" spans="1:15" x14ac:dyDescent="0.25">
      <c r="A319">
        <v>318</v>
      </c>
      <c r="B319" t="s">
        <v>916</v>
      </c>
      <c r="C319" s="27" t="s">
        <v>917</v>
      </c>
      <c r="D319" s="28">
        <v>16</v>
      </c>
      <c r="E319" s="28" t="s">
        <v>918</v>
      </c>
      <c r="F319" s="28">
        <v>2</v>
      </c>
      <c r="G319" s="28">
        <v>0</v>
      </c>
      <c r="H319" s="28">
        <v>2</v>
      </c>
      <c r="I319" s="28">
        <v>0</v>
      </c>
      <c r="J319" s="28">
        <v>2</v>
      </c>
      <c r="K319" s="2">
        <f t="shared" ca="1" si="8"/>
        <v>346</v>
      </c>
      <c r="L319" s="6">
        <f>+G319*resumen!$J$3</f>
        <v>0</v>
      </c>
      <c r="M319" s="6">
        <f ca="1">+K319*resumen!$K$3</f>
        <v>3.46</v>
      </c>
      <c r="N319" s="6">
        <f>+J319*resumen!$L$3</f>
        <v>10</v>
      </c>
      <c r="O319" s="6">
        <f t="shared" ca="1" si="9"/>
        <v>13.46</v>
      </c>
    </row>
    <row r="320" spans="1:15" x14ac:dyDescent="0.25">
      <c r="A320">
        <v>319</v>
      </c>
      <c r="B320" t="s">
        <v>919</v>
      </c>
      <c r="C320" s="27" t="s">
        <v>353</v>
      </c>
      <c r="D320" s="28">
        <v>49</v>
      </c>
      <c r="E320" s="28" t="s">
        <v>920</v>
      </c>
      <c r="F320" s="28">
        <v>5</v>
      </c>
      <c r="G320" s="28">
        <v>1</v>
      </c>
      <c r="H320" s="28">
        <v>2</v>
      </c>
      <c r="I320" s="28">
        <v>1</v>
      </c>
      <c r="J320" s="28">
        <v>2</v>
      </c>
      <c r="K320" s="2">
        <f t="shared" ca="1" si="8"/>
        <v>263</v>
      </c>
      <c r="L320" s="6">
        <f>+G320*resumen!$J$3</f>
        <v>1000</v>
      </c>
      <c r="M320" s="6">
        <f ca="1">+K320*resumen!$K$3</f>
        <v>2.63</v>
      </c>
      <c r="N320" s="6">
        <f>+J320*resumen!$L$3</f>
        <v>10</v>
      </c>
      <c r="O320" s="6">
        <f t="shared" ca="1" si="9"/>
        <v>1012.63</v>
      </c>
    </row>
    <row r="321" spans="1:15" x14ac:dyDescent="0.25">
      <c r="A321">
        <v>320</v>
      </c>
      <c r="B321" t="s">
        <v>921</v>
      </c>
      <c r="C321" s="27" t="s">
        <v>922</v>
      </c>
      <c r="D321" s="28">
        <v>63</v>
      </c>
      <c r="E321" s="28" t="s">
        <v>923</v>
      </c>
      <c r="F321" s="28">
        <v>6</v>
      </c>
      <c r="G321" s="28">
        <v>1</v>
      </c>
      <c r="H321" s="28">
        <v>2</v>
      </c>
      <c r="I321" s="28">
        <v>0</v>
      </c>
      <c r="J321" s="28">
        <v>1</v>
      </c>
      <c r="K321" s="2">
        <f t="shared" ca="1" si="8"/>
        <v>233</v>
      </c>
      <c r="L321" s="6">
        <f>+G321*resumen!$J$3</f>
        <v>1000</v>
      </c>
      <c r="M321" s="6">
        <f ca="1">+K321*resumen!$K$3</f>
        <v>2.33</v>
      </c>
      <c r="N321" s="6">
        <f>+J321*resumen!$L$3</f>
        <v>5</v>
      </c>
      <c r="O321" s="6">
        <f t="shared" ca="1" si="9"/>
        <v>1007.33</v>
      </c>
    </row>
    <row r="322" spans="1:15" x14ac:dyDescent="0.25">
      <c r="A322">
        <v>321</v>
      </c>
      <c r="B322" t="s">
        <v>924</v>
      </c>
      <c r="C322" s="27" t="s">
        <v>925</v>
      </c>
      <c r="D322" s="28">
        <v>24</v>
      </c>
      <c r="E322" s="28" t="s">
        <v>926</v>
      </c>
      <c r="F322" s="28">
        <v>3</v>
      </c>
      <c r="G322" s="28">
        <v>1</v>
      </c>
      <c r="H322" s="28">
        <v>2</v>
      </c>
      <c r="I322" s="28">
        <v>0</v>
      </c>
      <c r="J322" s="28">
        <v>3</v>
      </c>
      <c r="K322" s="2">
        <f t="shared" ref="K322:K370" ca="1" si="10">+DAYS360(C322,TODAY())</f>
        <v>232</v>
      </c>
      <c r="L322" s="6">
        <f>+G322*resumen!$J$3</f>
        <v>1000</v>
      </c>
      <c r="M322" s="6">
        <f ca="1">+K322*resumen!$K$3</f>
        <v>2.3199999999999998</v>
      </c>
      <c r="N322" s="6">
        <f>+J322*resumen!$L$3</f>
        <v>15</v>
      </c>
      <c r="O322" s="6">
        <f t="shared" ca="1" si="9"/>
        <v>1017.32</v>
      </c>
    </row>
    <row r="323" spans="1:15" x14ac:dyDescent="0.25">
      <c r="A323">
        <v>322</v>
      </c>
      <c r="B323" t="s">
        <v>927</v>
      </c>
      <c r="C323" s="27" t="s">
        <v>928</v>
      </c>
      <c r="D323" s="28">
        <v>16</v>
      </c>
      <c r="E323" s="28" t="s">
        <v>929</v>
      </c>
      <c r="F323" s="28">
        <v>2</v>
      </c>
      <c r="G323" s="28">
        <v>1</v>
      </c>
      <c r="H323" s="28">
        <v>1</v>
      </c>
      <c r="I323" s="28">
        <v>0</v>
      </c>
      <c r="J323" s="28">
        <v>2</v>
      </c>
      <c r="K323" s="2">
        <f t="shared" ca="1" si="10"/>
        <v>214</v>
      </c>
      <c r="L323" s="6">
        <f>+G323*resumen!$J$3</f>
        <v>1000</v>
      </c>
      <c r="M323" s="6">
        <f ca="1">+K323*resumen!$K$3</f>
        <v>2.14</v>
      </c>
      <c r="N323" s="6">
        <f>+J323*resumen!$L$3</f>
        <v>10</v>
      </c>
      <c r="O323" s="6">
        <f t="shared" ref="O323:O370" ca="1" si="11">+SUM(L323:N323)</f>
        <v>1012.14</v>
      </c>
    </row>
    <row r="324" spans="1:15" x14ac:dyDescent="0.25">
      <c r="A324">
        <v>323</v>
      </c>
      <c r="B324" t="s">
        <v>930</v>
      </c>
      <c r="C324" s="27" t="s">
        <v>779</v>
      </c>
      <c r="D324" s="28">
        <v>44</v>
      </c>
      <c r="E324" s="28" t="s">
        <v>931</v>
      </c>
      <c r="F324" s="28">
        <v>5</v>
      </c>
      <c r="G324" s="28">
        <v>0</v>
      </c>
      <c r="H324" s="28">
        <v>2</v>
      </c>
      <c r="I324" s="28">
        <v>0</v>
      </c>
      <c r="J324" s="28">
        <v>2</v>
      </c>
      <c r="K324" s="2">
        <f t="shared" ca="1" si="10"/>
        <v>179</v>
      </c>
      <c r="L324" s="6">
        <f>+G324*resumen!$J$3</f>
        <v>0</v>
      </c>
      <c r="M324" s="6">
        <f ca="1">+K324*resumen!$K$3</f>
        <v>1.79</v>
      </c>
      <c r="N324" s="6">
        <f>+J324*resumen!$L$3</f>
        <v>10</v>
      </c>
      <c r="O324" s="6">
        <f t="shared" ca="1" si="11"/>
        <v>11.79</v>
      </c>
    </row>
    <row r="325" spans="1:15" x14ac:dyDescent="0.25">
      <c r="A325">
        <v>324</v>
      </c>
      <c r="B325" t="s">
        <v>932</v>
      </c>
      <c r="C325" s="27" t="s">
        <v>933</v>
      </c>
      <c r="D325" s="28">
        <v>5</v>
      </c>
      <c r="E325" s="28" t="s">
        <v>934</v>
      </c>
      <c r="F325" s="28">
        <v>1</v>
      </c>
      <c r="G325" s="28">
        <v>1</v>
      </c>
      <c r="H325" s="28">
        <v>2</v>
      </c>
      <c r="I325" s="28">
        <v>0</v>
      </c>
      <c r="J325" s="28">
        <v>3</v>
      </c>
      <c r="K325" s="2">
        <f t="shared" ca="1" si="10"/>
        <v>119</v>
      </c>
      <c r="L325" s="6">
        <f>+G325*resumen!$J$3</f>
        <v>1000</v>
      </c>
      <c r="M325" s="6">
        <f ca="1">+K325*resumen!$K$3</f>
        <v>1.19</v>
      </c>
      <c r="N325" s="6">
        <f>+J325*resumen!$L$3</f>
        <v>15</v>
      </c>
      <c r="O325" s="6">
        <f t="shared" ca="1" si="11"/>
        <v>1016.19</v>
      </c>
    </row>
    <row r="326" spans="1:15" x14ac:dyDescent="0.25">
      <c r="A326">
        <v>325</v>
      </c>
      <c r="B326" t="s">
        <v>935</v>
      </c>
      <c r="C326" s="27" t="s">
        <v>367</v>
      </c>
      <c r="D326" s="28">
        <v>82</v>
      </c>
      <c r="E326" s="28" t="s">
        <v>936</v>
      </c>
      <c r="F326" s="28">
        <v>8</v>
      </c>
      <c r="G326" s="28">
        <v>1</v>
      </c>
      <c r="H326" s="28">
        <v>1</v>
      </c>
      <c r="I326" s="28">
        <v>1</v>
      </c>
      <c r="J326" s="28">
        <v>2</v>
      </c>
      <c r="K326" s="2">
        <f t="shared" ca="1" si="10"/>
        <v>102</v>
      </c>
      <c r="L326" s="6">
        <f>+G326*resumen!$J$3</f>
        <v>1000</v>
      </c>
      <c r="M326" s="6">
        <f ca="1">+K326*resumen!$K$3</f>
        <v>1.02</v>
      </c>
      <c r="N326" s="6">
        <f>+J326*resumen!$L$3</f>
        <v>10</v>
      </c>
      <c r="O326" s="6">
        <f t="shared" ca="1" si="11"/>
        <v>1011.02</v>
      </c>
    </row>
    <row r="327" spans="1:15" x14ac:dyDescent="0.25">
      <c r="A327">
        <v>326</v>
      </c>
      <c r="B327" t="s">
        <v>937</v>
      </c>
      <c r="C327" s="27" t="s">
        <v>938</v>
      </c>
      <c r="D327" s="28">
        <v>81</v>
      </c>
      <c r="E327" s="28" t="s">
        <v>939</v>
      </c>
      <c r="F327" s="28">
        <v>8</v>
      </c>
      <c r="G327" s="28">
        <v>0</v>
      </c>
      <c r="H327" s="28">
        <v>1</v>
      </c>
      <c r="I327" s="28">
        <v>1</v>
      </c>
      <c r="J327" s="30">
        <v>0</v>
      </c>
      <c r="K327" s="2">
        <f t="shared" ca="1" si="10"/>
        <v>43</v>
      </c>
      <c r="L327" s="6">
        <f>+G327*resumen!$J$3</f>
        <v>0</v>
      </c>
      <c r="M327" s="6">
        <f ca="1">+K327*resumen!$K$3</f>
        <v>0.43</v>
      </c>
      <c r="N327" s="6">
        <f>+J327*resumen!$L$3</f>
        <v>0</v>
      </c>
      <c r="O327" s="6">
        <f t="shared" ca="1" si="11"/>
        <v>0.43</v>
      </c>
    </row>
    <row r="328" spans="1:15" x14ac:dyDescent="0.25">
      <c r="A328">
        <v>327</v>
      </c>
      <c r="B328" t="s">
        <v>159</v>
      </c>
      <c r="C328" s="27" t="s">
        <v>451</v>
      </c>
      <c r="D328" s="28">
        <v>69</v>
      </c>
      <c r="E328" s="28" t="s">
        <v>691</v>
      </c>
      <c r="F328" s="28">
        <v>7</v>
      </c>
      <c r="G328" s="28">
        <v>0</v>
      </c>
      <c r="H328" s="28">
        <v>2</v>
      </c>
      <c r="I328" s="28">
        <v>0</v>
      </c>
      <c r="J328" s="28">
        <v>0</v>
      </c>
      <c r="K328" s="2">
        <f t="shared" ca="1" si="10"/>
        <v>586</v>
      </c>
      <c r="L328" s="6">
        <f>+G328*resumen!$J$3</f>
        <v>0</v>
      </c>
      <c r="M328" s="6">
        <f ca="1">+K328*resumen!$K$3</f>
        <v>5.86</v>
      </c>
      <c r="N328" s="6">
        <f>+J328*resumen!$L$3</f>
        <v>0</v>
      </c>
      <c r="O328" s="6">
        <f t="shared" ca="1" si="11"/>
        <v>5.86</v>
      </c>
    </row>
    <row r="329" spans="1:15" x14ac:dyDescent="0.25">
      <c r="A329">
        <v>328</v>
      </c>
      <c r="B329" t="s">
        <v>162</v>
      </c>
      <c r="C329" s="27" t="s">
        <v>454</v>
      </c>
      <c r="D329" s="28">
        <v>86</v>
      </c>
      <c r="E329" s="28" t="s">
        <v>694</v>
      </c>
      <c r="F329" s="28">
        <v>8</v>
      </c>
      <c r="G329" s="28">
        <v>0</v>
      </c>
      <c r="H329" s="28">
        <v>1</v>
      </c>
      <c r="I329" s="28">
        <v>0</v>
      </c>
      <c r="J329" s="28">
        <v>3</v>
      </c>
      <c r="K329" s="2">
        <f t="shared" ca="1" si="10"/>
        <v>557</v>
      </c>
      <c r="L329" s="6">
        <f>+G329*resumen!$J$3</f>
        <v>0</v>
      </c>
      <c r="M329" s="6">
        <f ca="1">+K329*resumen!$K$3</f>
        <v>5.57</v>
      </c>
      <c r="N329" s="6">
        <f>+J329*resumen!$L$3</f>
        <v>15</v>
      </c>
      <c r="O329" s="6">
        <f t="shared" ca="1" si="11"/>
        <v>20.57</v>
      </c>
    </row>
    <row r="330" spans="1:15" x14ac:dyDescent="0.25">
      <c r="A330">
        <v>329</v>
      </c>
      <c r="B330" t="s">
        <v>165</v>
      </c>
      <c r="C330" s="27" t="s">
        <v>457</v>
      </c>
      <c r="D330" s="28">
        <v>21</v>
      </c>
      <c r="E330" s="28" t="s">
        <v>696</v>
      </c>
      <c r="F330" s="28">
        <v>2</v>
      </c>
      <c r="G330" s="28">
        <v>1</v>
      </c>
      <c r="H330" s="28">
        <v>3</v>
      </c>
      <c r="I330" s="28">
        <v>1</v>
      </c>
      <c r="J330" s="28">
        <v>0</v>
      </c>
      <c r="K330" s="2">
        <f t="shared" ca="1" si="10"/>
        <v>539</v>
      </c>
      <c r="L330" s="6">
        <f>+G330*resumen!$J$3</f>
        <v>1000</v>
      </c>
      <c r="M330" s="6">
        <f ca="1">+K330*resumen!$K$3</f>
        <v>5.39</v>
      </c>
      <c r="N330" s="6">
        <f>+J330*resumen!$L$3</f>
        <v>0</v>
      </c>
      <c r="O330" s="6">
        <f t="shared" ca="1" si="11"/>
        <v>1005.39</v>
      </c>
    </row>
    <row r="331" spans="1:15" x14ac:dyDescent="0.25">
      <c r="A331">
        <v>330</v>
      </c>
      <c r="B331" t="s">
        <v>168</v>
      </c>
      <c r="C331" s="27" t="s">
        <v>460</v>
      </c>
      <c r="D331" s="28">
        <v>53</v>
      </c>
      <c r="E331" s="28" t="s">
        <v>698</v>
      </c>
      <c r="F331" s="28">
        <v>5</v>
      </c>
      <c r="G331" s="28">
        <v>1</v>
      </c>
      <c r="H331" s="28">
        <v>3</v>
      </c>
      <c r="I331" s="28">
        <v>1</v>
      </c>
      <c r="J331" s="28">
        <v>0</v>
      </c>
      <c r="K331" s="2">
        <f t="shared" ca="1" si="10"/>
        <v>512</v>
      </c>
      <c r="L331" s="6">
        <f>+G331*resumen!$J$3</f>
        <v>1000</v>
      </c>
      <c r="M331" s="6">
        <f ca="1">+K331*resumen!$K$3</f>
        <v>5.12</v>
      </c>
      <c r="N331" s="6">
        <f>+J331*resumen!$L$3</f>
        <v>0</v>
      </c>
      <c r="O331" s="6">
        <f t="shared" ca="1" si="11"/>
        <v>1005.12</v>
      </c>
    </row>
    <row r="332" spans="1:15" x14ac:dyDescent="0.25">
      <c r="A332">
        <v>331</v>
      </c>
      <c r="B332" t="s">
        <v>171</v>
      </c>
      <c r="C332" s="27" t="s">
        <v>463</v>
      </c>
      <c r="D332" s="28">
        <v>2</v>
      </c>
      <c r="E332" s="28" t="s">
        <v>701</v>
      </c>
      <c r="F332" s="28">
        <v>1</v>
      </c>
      <c r="G332" s="28">
        <v>1</v>
      </c>
      <c r="H332" s="28">
        <v>2</v>
      </c>
      <c r="I332" s="28">
        <v>0</v>
      </c>
      <c r="J332" s="28">
        <v>0</v>
      </c>
      <c r="K332" s="2">
        <f t="shared" ca="1" si="10"/>
        <v>509</v>
      </c>
      <c r="L332" s="6">
        <f>+G332*resumen!$J$3</f>
        <v>1000</v>
      </c>
      <c r="M332" s="6">
        <f ca="1">+K332*resumen!$K$3</f>
        <v>5.09</v>
      </c>
      <c r="N332" s="6">
        <f>+J332*resumen!$L$3</f>
        <v>0</v>
      </c>
      <c r="O332" s="6">
        <f t="shared" ca="1" si="11"/>
        <v>1005.09</v>
      </c>
    </row>
    <row r="333" spans="1:15" x14ac:dyDescent="0.25">
      <c r="A333">
        <v>332</v>
      </c>
      <c r="B333" t="s">
        <v>174</v>
      </c>
      <c r="C333" s="27" t="s">
        <v>466</v>
      </c>
      <c r="D333" s="28">
        <v>58</v>
      </c>
      <c r="E333" s="28" t="s">
        <v>704</v>
      </c>
      <c r="F333" s="28">
        <v>6</v>
      </c>
      <c r="G333" s="28">
        <v>1</v>
      </c>
      <c r="H333" s="28">
        <v>2</v>
      </c>
      <c r="I333" s="28">
        <v>1</v>
      </c>
      <c r="J333" s="28">
        <v>1</v>
      </c>
      <c r="K333" s="2">
        <f t="shared" ca="1" si="10"/>
        <v>464</v>
      </c>
      <c r="L333" s="6">
        <f>+G333*resumen!$J$3</f>
        <v>1000</v>
      </c>
      <c r="M333" s="6">
        <f ca="1">+K333*resumen!$K$3</f>
        <v>4.6399999999999997</v>
      </c>
      <c r="N333" s="6">
        <f>+J333*resumen!$L$3</f>
        <v>5</v>
      </c>
      <c r="O333" s="6">
        <f t="shared" ca="1" si="11"/>
        <v>1009.64</v>
      </c>
    </row>
    <row r="334" spans="1:15" x14ac:dyDescent="0.25">
      <c r="A334">
        <v>333</v>
      </c>
      <c r="B334" t="s">
        <v>177</v>
      </c>
      <c r="C334" s="27" t="s">
        <v>469</v>
      </c>
      <c r="D334" s="28">
        <v>14</v>
      </c>
      <c r="E334" s="28" t="s">
        <v>707</v>
      </c>
      <c r="F334" s="28">
        <v>2</v>
      </c>
      <c r="G334" s="28">
        <v>0</v>
      </c>
      <c r="H334" s="28">
        <v>2</v>
      </c>
      <c r="I334" s="28">
        <v>1</v>
      </c>
      <c r="J334" s="28">
        <v>1</v>
      </c>
      <c r="K334" s="2">
        <f t="shared" ca="1" si="10"/>
        <v>417</v>
      </c>
      <c r="L334" s="6">
        <f>+G334*resumen!$J$3</f>
        <v>0</v>
      </c>
      <c r="M334" s="6">
        <f ca="1">+K334*resumen!$K$3</f>
        <v>4.17</v>
      </c>
      <c r="N334" s="6">
        <f>+J334*resumen!$L$3</f>
        <v>5</v>
      </c>
      <c r="O334" s="6">
        <f t="shared" ca="1" si="11"/>
        <v>9.17</v>
      </c>
    </row>
    <row r="335" spans="1:15" x14ac:dyDescent="0.25">
      <c r="A335">
        <v>334</v>
      </c>
      <c r="B335" t="s">
        <v>180</v>
      </c>
      <c r="C335" s="27" t="s">
        <v>472</v>
      </c>
      <c r="D335" s="28">
        <v>62</v>
      </c>
      <c r="E335" s="28" t="s">
        <v>710</v>
      </c>
      <c r="F335" s="28">
        <v>6</v>
      </c>
      <c r="G335" s="28">
        <v>0</v>
      </c>
      <c r="H335" s="28">
        <v>2</v>
      </c>
      <c r="I335" s="28">
        <v>0</v>
      </c>
      <c r="J335" s="28">
        <v>2</v>
      </c>
      <c r="K335" s="2">
        <f t="shared" ca="1" si="10"/>
        <v>403</v>
      </c>
      <c r="L335" s="6">
        <f>+G335*resumen!$J$3</f>
        <v>0</v>
      </c>
      <c r="M335" s="6">
        <f ca="1">+K335*resumen!$K$3</f>
        <v>4.03</v>
      </c>
      <c r="N335" s="6">
        <f>+J335*resumen!$L$3</f>
        <v>10</v>
      </c>
      <c r="O335" s="6">
        <f t="shared" ca="1" si="11"/>
        <v>14.030000000000001</v>
      </c>
    </row>
    <row r="336" spans="1:15" x14ac:dyDescent="0.25">
      <c r="A336">
        <v>335</v>
      </c>
      <c r="B336" t="s">
        <v>183</v>
      </c>
      <c r="C336" s="27" t="s">
        <v>475</v>
      </c>
      <c r="D336" s="28">
        <v>7</v>
      </c>
      <c r="E336" s="28" t="s">
        <v>713</v>
      </c>
      <c r="F336" s="28">
        <v>1</v>
      </c>
      <c r="G336" s="28">
        <v>0</v>
      </c>
      <c r="H336" s="28">
        <v>2</v>
      </c>
      <c r="I336" s="28">
        <v>1</v>
      </c>
      <c r="J336" s="28">
        <v>1</v>
      </c>
      <c r="K336" s="2">
        <f t="shared" ca="1" si="10"/>
        <v>396</v>
      </c>
      <c r="L336" s="6">
        <f>+G336*resumen!$J$3</f>
        <v>0</v>
      </c>
      <c r="M336" s="6">
        <f ca="1">+K336*resumen!$K$3</f>
        <v>3.96</v>
      </c>
      <c r="N336" s="6">
        <f>+J336*resumen!$L$3</f>
        <v>5</v>
      </c>
      <c r="O336" s="6">
        <f t="shared" ca="1" si="11"/>
        <v>8.9600000000000009</v>
      </c>
    </row>
    <row r="337" spans="1:15" x14ac:dyDescent="0.25">
      <c r="A337">
        <v>336</v>
      </c>
      <c r="B337" t="s">
        <v>186</v>
      </c>
      <c r="C337" s="27" t="s">
        <v>478</v>
      </c>
      <c r="D337" s="28">
        <v>41</v>
      </c>
      <c r="E337" s="28" t="s">
        <v>716</v>
      </c>
      <c r="F337" s="28">
        <v>5</v>
      </c>
      <c r="G337" s="28">
        <v>1</v>
      </c>
      <c r="H337" s="28">
        <v>2</v>
      </c>
      <c r="I337" s="28">
        <v>1</v>
      </c>
      <c r="J337" s="28">
        <v>0</v>
      </c>
      <c r="K337" s="2">
        <f t="shared" ca="1" si="10"/>
        <v>355</v>
      </c>
      <c r="L337" s="6">
        <f>+G337*resumen!$J$3</f>
        <v>1000</v>
      </c>
      <c r="M337" s="6">
        <f ca="1">+K337*resumen!$K$3</f>
        <v>3.5500000000000003</v>
      </c>
      <c r="N337" s="6">
        <f>+J337*resumen!$L$3</f>
        <v>0</v>
      </c>
      <c r="O337" s="6">
        <f t="shared" ca="1" si="11"/>
        <v>1003.55</v>
      </c>
    </row>
    <row r="338" spans="1:15" x14ac:dyDescent="0.25">
      <c r="A338">
        <v>337</v>
      </c>
      <c r="B338" t="s">
        <v>189</v>
      </c>
      <c r="C338" s="27" t="s">
        <v>416</v>
      </c>
      <c r="D338" s="28">
        <v>41</v>
      </c>
      <c r="E338" s="28" t="s">
        <v>718</v>
      </c>
      <c r="F338" s="28">
        <v>5</v>
      </c>
      <c r="G338" s="28">
        <v>1</v>
      </c>
      <c r="H338" s="28">
        <v>3</v>
      </c>
      <c r="I338" s="28">
        <v>1</v>
      </c>
      <c r="J338" s="28">
        <v>1</v>
      </c>
      <c r="K338" s="2">
        <f t="shared" ca="1" si="10"/>
        <v>334</v>
      </c>
      <c r="L338" s="6">
        <f>+G338*resumen!$J$3</f>
        <v>1000</v>
      </c>
      <c r="M338" s="6">
        <f ca="1">+K338*resumen!$K$3</f>
        <v>3.34</v>
      </c>
      <c r="N338" s="6">
        <f>+J338*resumen!$L$3</f>
        <v>5</v>
      </c>
      <c r="O338" s="6">
        <f t="shared" ca="1" si="11"/>
        <v>1008.34</v>
      </c>
    </row>
    <row r="339" spans="1:15" x14ac:dyDescent="0.25">
      <c r="A339">
        <v>338</v>
      </c>
      <c r="B339" t="s">
        <v>192</v>
      </c>
      <c r="C339" s="27" t="s">
        <v>483</v>
      </c>
      <c r="D339" s="28">
        <v>47</v>
      </c>
      <c r="E339" s="28" t="s">
        <v>721</v>
      </c>
      <c r="F339" s="28">
        <v>5</v>
      </c>
      <c r="G339" s="28">
        <v>0</v>
      </c>
      <c r="H339" s="28">
        <v>2</v>
      </c>
      <c r="I339" s="28">
        <v>0</v>
      </c>
      <c r="J339" s="28">
        <v>3</v>
      </c>
      <c r="K339" s="2">
        <f t="shared" ca="1" si="10"/>
        <v>327</v>
      </c>
      <c r="L339" s="6">
        <f>+G339*resumen!$J$3</f>
        <v>0</v>
      </c>
      <c r="M339" s="6">
        <f ca="1">+K339*resumen!$K$3</f>
        <v>3.27</v>
      </c>
      <c r="N339" s="6">
        <f>+J339*resumen!$L$3</f>
        <v>15</v>
      </c>
      <c r="O339" s="6">
        <f t="shared" ca="1" si="11"/>
        <v>18.27</v>
      </c>
    </row>
    <row r="340" spans="1:15" x14ac:dyDescent="0.25">
      <c r="A340">
        <v>339</v>
      </c>
      <c r="B340" t="s">
        <v>195</v>
      </c>
      <c r="C340" s="27" t="s">
        <v>486</v>
      </c>
      <c r="D340" s="28">
        <v>19</v>
      </c>
      <c r="E340" s="28" t="s">
        <v>724</v>
      </c>
      <c r="F340" s="28">
        <v>2</v>
      </c>
      <c r="G340" s="28">
        <v>1</v>
      </c>
      <c r="H340" s="28">
        <v>1</v>
      </c>
      <c r="I340" s="28">
        <v>0</v>
      </c>
      <c r="J340" s="28">
        <v>1</v>
      </c>
      <c r="K340" s="2">
        <f t="shared" ca="1" si="10"/>
        <v>296</v>
      </c>
      <c r="L340" s="6">
        <f>+G340*resumen!$J$3</f>
        <v>1000</v>
      </c>
      <c r="M340" s="6">
        <f ca="1">+K340*resumen!$K$3</f>
        <v>2.96</v>
      </c>
      <c r="N340" s="6">
        <f>+J340*resumen!$L$3</f>
        <v>5</v>
      </c>
      <c r="O340" s="6">
        <f t="shared" ca="1" si="11"/>
        <v>1007.96</v>
      </c>
    </row>
    <row r="341" spans="1:15" x14ac:dyDescent="0.25">
      <c r="A341">
        <v>340</v>
      </c>
      <c r="B341" t="s">
        <v>198</v>
      </c>
      <c r="C341" s="27" t="s">
        <v>489</v>
      </c>
      <c r="D341" s="28">
        <v>75</v>
      </c>
      <c r="E341" s="28" t="s">
        <v>726</v>
      </c>
      <c r="F341" s="28">
        <v>7</v>
      </c>
      <c r="G341" s="28">
        <v>0</v>
      </c>
      <c r="H341" s="28">
        <v>2</v>
      </c>
      <c r="I341" s="28">
        <v>1</v>
      </c>
      <c r="J341" s="28">
        <v>3</v>
      </c>
      <c r="K341" s="2">
        <f t="shared" ca="1" si="10"/>
        <v>219</v>
      </c>
      <c r="L341" s="6">
        <f>+G341*resumen!$J$3</f>
        <v>0</v>
      </c>
      <c r="M341" s="6">
        <f ca="1">+K341*resumen!$K$3</f>
        <v>2.19</v>
      </c>
      <c r="N341" s="6">
        <f>+J341*resumen!$L$3</f>
        <v>15</v>
      </c>
      <c r="O341" s="6">
        <f t="shared" ca="1" si="11"/>
        <v>17.190000000000001</v>
      </c>
    </row>
    <row r="342" spans="1:15" x14ac:dyDescent="0.25">
      <c r="A342">
        <v>341</v>
      </c>
      <c r="B342" t="s">
        <v>201</v>
      </c>
      <c r="C342" s="27" t="s">
        <v>492</v>
      </c>
      <c r="D342" s="28">
        <v>16</v>
      </c>
      <c r="E342" s="28" t="s">
        <v>728</v>
      </c>
      <c r="F342" s="28">
        <v>2</v>
      </c>
      <c r="G342" s="28">
        <v>1</v>
      </c>
      <c r="H342" s="28">
        <v>1</v>
      </c>
      <c r="I342" s="28">
        <v>0</v>
      </c>
      <c r="J342" s="28">
        <v>3</v>
      </c>
      <c r="K342" s="2">
        <f t="shared" ca="1" si="10"/>
        <v>215</v>
      </c>
      <c r="L342" s="6">
        <f>+G342*resumen!$J$3</f>
        <v>1000</v>
      </c>
      <c r="M342" s="6">
        <f ca="1">+K342*resumen!$K$3</f>
        <v>2.15</v>
      </c>
      <c r="N342" s="6">
        <f>+J342*resumen!$L$3</f>
        <v>15</v>
      </c>
      <c r="O342" s="6">
        <f t="shared" ca="1" si="11"/>
        <v>1017.15</v>
      </c>
    </row>
    <row r="343" spans="1:15" x14ac:dyDescent="0.25">
      <c r="A343">
        <v>342</v>
      </c>
      <c r="B343" t="s">
        <v>204</v>
      </c>
      <c r="C343" s="27" t="s">
        <v>495</v>
      </c>
      <c r="D343" s="28">
        <v>98</v>
      </c>
      <c r="E343" s="28" t="s">
        <v>731</v>
      </c>
      <c r="F343" s="28">
        <v>9</v>
      </c>
      <c r="G343" s="28">
        <v>0</v>
      </c>
      <c r="H343" s="28">
        <v>3</v>
      </c>
      <c r="I343" s="28">
        <v>1</v>
      </c>
      <c r="J343" s="28">
        <v>0</v>
      </c>
      <c r="K343" s="2">
        <f t="shared" ca="1" si="10"/>
        <v>132</v>
      </c>
      <c r="L343" s="6">
        <f>+G343*resumen!$J$3</f>
        <v>0</v>
      </c>
      <c r="M343" s="6">
        <f ca="1">+K343*resumen!$K$3</f>
        <v>1.32</v>
      </c>
      <c r="N343" s="6">
        <f>+J343*resumen!$L$3</f>
        <v>0</v>
      </c>
      <c r="O343" s="6">
        <f t="shared" ca="1" si="11"/>
        <v>1.32</v>
      </c>
    </row>
    <row r="344" spans="1:15" x14ac:dyDescent="0.25">
      <c r="A344">
        <v>343</v>
      </c>
      <c r="B344" t="s">
        <v>207</v>
      </c>
      <c r="C344" s="27" t="s">
        <v>498</v>
      </c>
      <c r="D344" s="28">
        <v>61</v>
      </c>
      <c r="E344" s="28" t="s">
        <v>733</v>
      </c>
      <c r="F344" s="28">
        <v>6</v>
      </c>
      <c r="G344" s="28">
        <v>0</v>
      </c>
      <c r="H344" s="28">
        <v>1</v>
      </c>
      <c r="I344" s="28">
        <v>1</v>
      </c>
      <c r="J344" s="28">
        <v>1</v>
      </c>
      <c r="K344" s="2">
        <f t="shared" ca="1" si="10"/>
        <v>85</v>
      </c>
      <c r="L344" s="6">
        <f>+G344*resumen!$J$3</f>
        <v>0</v>
      </c>
      <c r="M344" s="6">
        <f ca="1">+K344*resumen!$K$3</f>
        <v>0.85</v>
      </c>
      <c r="N344" s="6">
        <f>+J344*resumen!$L$3</f>
        <v>5</v>
      </c>
      <c r="O344" s="6">
        <f t="shared" ca="1" si="11"/>
        <v>5.85</v>
      </c>
    </row>
    <row r="345" spans="1:15" x14ac:dyDescent="0.25">
      <c r="A345">
        <v>344</v>
      </c>
      <c r="B345" t="s">
        <v>210</v>
      </c>
      <c r="C345" s="27" t="s">
        <v>501</v>
      </c>
      <c r="D345" s="28">
        <v>23</v>
      </c>
      <c r="E345" s="28" t="s">
        <v>735</v>
      </c>
      <c r="F345" s="28">
        <v>3</v>
      </c>
      <c r="G345" s="28">
        <v>1</v>
      </c>
      <c r="H345" s="28">
        <v>1</v>
      </c>
      <c r="I345" s="28">
        <v>1</v>
      </c>
      <c r="J345" s="28">
        <v>2</v>
      </c>
      <c r="K345" s="2">
        <f t="shared" ca="1" si="10"/>
        <v>49</v>
      </c>
      <c r="L345" s="6">
        <f>+G345*resumen!$J$3</f>
        <v>1000</v>
      </c>
      <c r="M345" s="6">
        <f ca="1">+K345*resumen!$K$3</f>
        <v>0.49</v>
      </c>
      <c r="N345" s="6">
        <f>+J345*resumen!$L$3</f>
        <v>10</v>
      </c>
      <c r="O345" s="6">
        <f t="shared" ca="1" si="11"/>
        <v>1010.49</v>
      </c>
    </row>
    <row r="346" spans="1:15" x14ac:dyDescent="0.25">
      <c r="A346">
        <v>345</v>
      </c>
      <c r="B346" t="s">
        <v>213</v>
      </c>
      <c r="C346" s="27" t="s">
        <v>504</v>
      </c>
      <c r="D346" s="28">
        <v>38</v>
      </c>
      <c r="E346" s="28" t="s">
        <v>738</v>
      </c>
      <c r="F346" s="28">
        <v>4</v>
      </c>
      <c r="G346" s="28">
        <v>1</v>
      </c>
      <c r="H346" s="28">
        <v>3</v>
      </c>
      <c r="I346" s="28">
        <v>0</v>
      </c>
      <c r="J346" s="28">
        <v>1</v>
      </c>
      <c r="K346" s="2">
        <f t="shared" ca="1" si="10"/>
        <v>35</v>
      </c>
      <c r="L346" s="6">
        <f>+G346*resumen!$J$3</f>
        <v>1000</v>
      </c>
      <c r="M346" s="6">
        <f ca="1">+K346*resumen!$K$3</f>
        <v>0.35000000000000003</v>
      </c>
      <c r="N346" s="6">
        <f>+J346*resumen!$L$3</f>
        <v>5</v>
      </c>
      <c r="O346" s="6">
        <f t="shared" ca="1" si="11"/>
        <v>1005.35</v>
      </c>
    </row>
    <row r="347" spans="1:15" x14ac:dyDescent="0.25">
      <c r="A347">
        <v>346</v>
      </c>
      <c r="B347" t="s">
        <v>216</v>
      </c>
      <c r="C347" s="27" t="s">
        <v>448</v>
      </c>
      <c r="D347" s="28">
        <v>11</v>
      </c>
      <c r="E347" s="28" t="s">
        <v>741</v>
      </c>
      <c r="F347" s="28">
        <v>2</v>
      </c>
      <c r="G347" s="28">
        <v>1</v>
      </c>
      <c r="H347" s="28">
        <v>3</v>
      </c>
      <c r="I347" s="28">
        <v>1</v>
      </c>
      <c r="J347" s="28">
        <v>0</v>
      </c>
      <c r="K347" s="2">
        <f t="shared" ca="1" si="10"/>
        <v>649</v>
      </c>
      <c r="L347" s="6">
        <f>+G347*resumen!$J$3</f>
        <v>1000</v>
      </c>
      <c r="M347" s="6">
        <f ca="1">+K347*resumen!$K$3</f>
        <v>6.49</v>
      </c>
      <c r="N347" s="6">
        <f>+J347*resumen!$L$3</f>
        <v>0</v>
      </c>
      <c r="O347" s="6">
        <f t="shared" ca="1" si="11"/>
        <v>1006.49</v>
      </c>
    </row>
    <row r="348" spans="1:15" x14ac:dyDescent="0.25">
      <c r="A348">
        <v>347</v>
      </c>
      <c r="B348" t="s">
        <v>219</v>
      </c>
      <c r="C348" s="27" t="s">
        <v>451</v>
      </c>
      <c r="D348" s="28">
        <v>55</v>
      </c>
      <c r="E348" s="28" t="s">
        <v>744</v>
      </c>
      <c r="F348" s="28">
        <v>5</v>
      </c>
      <c r="G348" s="28">
        <v>0</v>
      </c>
      <c r="H348" s="28">
        <v>2</v>
      </c>
      <c r="I348" s="28">
        <v>1</v>
      </c>
      <c r="J348" s="28">
        <v>2</v>
      </c>
      <c r="K348" s="2">
        <f t="shared" ca="1" si="10"/>
        <v>586</v>
      </c>
      <c r="L348" s="6">
        <f>+G348*resumen!$J$3</f>
        <v>0</v>
      </c>
      <c r="M348" s="6">
        <f ca="1">+K348*resumen!$K$3</f>
        <v>5.86</v>
      </c>
      <c r="N348" s="6">
        <f>+J348*resumen!$L$3</f>
        <v>10</v>
      </c>
      <c r="O348" s="6">
        <f t="shared" ca="1" si="11"/>
        <v>15.86</v>
      </c>
    </row>
    <row r="349" spans="1:15" x14ac:dyDescent="0.25">
      <c r="A349">
        <v>348</v>
      </c>
      <c r="B349" t="s">
        <v>222</v>
      </c>
      <c r="C349" s="27" t="s">
        <v>454</v>
      </c>
      <c r="D349" s="28">
        <v>12</v>
      </c>
      <c r="E349" t="s">
        <v>21</v>
      </c>
      <c r="F349" s="28">
        <v>2</v>
      </c>
      <c r="G349" s="28">
        <v>1</v>
      </c>
      <c r="H349" s="28">
        <v>3</v>
      </c>
      <c r="I349" s="28">
        <v>1</v>
      </c>
      <c r="J349" s="28">
        <v>2</v>
      </c>
      <c r="K349" s="2">
        <f t="shared" ca="1" si="10"/>
        <v>557</v>
      </c>
      <c r="L349" s="6">
        <f>+G349*resumen!$J$3</f>
        <v>1000</v>
      </c>
      <c r="M349" s="6">
        <f ca="1">+K349*resumen!$K$3</f>
        <v>5.57</v>
      </c>
      <c r="N349" s="6">
        <f>+J349*resumen!$L$3</f>
        <v>10</v>
      </c>
      <c r="O349" s="6">
        <f t="shared" ca="1" si="11"/>
        <v>1015.57</v>
      </c>
    </row>
    <row r="350" spans="1:15" x14ac:dyDescent="0.25">
      <c r="A350">
        <v>349</v>
      </c>
      <c r="B350" t="s">
        <v>224</v>
      </c>
      <c r="C350" s="27" t="s">
        <v>448</v>
      </c>
      <c r="D350" s="28">
        <v>7</v>
      </c>
      <c r="E350" t="s">
        <v>24</v>
      </c>
      <c r="F350" s="28">
        <v>1</v>
      </c>
      <c r="G350" s="28">
        <v>0</v>
      </c>
      <c r="H350" s="28">
        <v>3</v>
      </c>
      <c r="I350" s="28">
        <v>0</v>
      </c>
      <c r="J350" s="28">
        <v>1</v>
      </c>
      <c r="K350" s="2">
        <f t="shared" ca="1" si="10"/>
        <v>649</v>
      </c>
      <c r="L350" s="6">
        <f>+G350*resumen!$J$3</f>
        <v>0</v>
      </c>
      <c r="M350" s="6">
        <f ca="1">+K350*resumen!$K$3</f>
        <v>6.49</v>
      </c>
      <c r="N350" s="6">
        <f>+J350*resumen!$L$3</f>
        <v>5</v>
      </c>
      <c r="O350" s="6">
        <f t="shared" ca="1" si="11"/>
        <v>11.49</v>
      </c>
    </row>
    <row r="351" spans="1:15" x14ac:dyDescent="0.25">
      <c r="A351">
        <v>350</v>
      </c>
      <c r="B351" t="s">
        <v>227</v>
      </c>
      <c r="C351" s="27" t="s">
        <v>451</v>
      </c>
      <c r="D351" s="28">
        <v>17</v>
      </c>
      <c r="E351" t="s">
        <v>27</v>
      </c>
      <c r="F351" s="28">
        <v>2</v>
      </c>
      <c r="G351" s="28">
        <v>0</v>
      </c>
      <c r="H351" s="28">
        <v>2</v>
      </c>
      <c r="I351" s="28">
        <v>1</v>
      </c>
      <c r="J351" s="28">
        <v>2</v>
      </c>
      <c r="K351" s="2">
        <f t="shared" ca="1" si="10"/>
        <v>586</v>
      </c>
      <c r="L351" s="6">
        <f>+G351*resumen!$J$3</f>
        <v>0</v>
      </c>
      <c r="M351" s="6">
        <f ca="1">+K351*resumen!$K$3</f>
        <v>5.86</v>
      </c>
      <c r="N351" s="6">
        <f>+J351*resumen!$L$3</f>
        <v>10</v>
      </c>
      <c r="O351" s="6">
        <f t="shared" ca="1" si="11"/>
        <v>15.86</v>
      </c>
    </row>
    <row r="352" spans="1:15" x14ac:dyDescent="0.25">
      <c r="A352">
        <v>351</v>
      </c>
      <c r="B352" t="s">
        <v>230</v>
      </c>
      <c r="C352" s="27" t="s">
        <v>454</v>
      </c>
      <c r="D352" s="28">
        <v>27</v>
      </c>
      <c r="E352" s="28" t="s">
        <v>30</v>
      </c>
      <c r="F352" s="28">
        <v>3</v>
      </c>
      <c r="G352" s="28">
        <v>0</v>
      </c>
      <c r="H352" s="28">
        <v>2</v>
      </c>
      <c r="I352" s="28">
        <v>0</v>
      </c>
      <c r="J352" s="28">
        <v>1</v>
      </c>
      <c r="K352" s="2">
        <f t="shared" ca="1" si="10"/>
        <v>557</v>
      </c>
      <c r="L352" s="6">
        <f>+G352*resumen!$J$3</f>
        <v>0</v>
      </c>
      <c r="M352" s="6">
        <f ca="1">+K352*resumen!$K$3</f>
        <v>5.57</v>
      </c>
      <c r="N352" s="6">
        <f>+J352*resumen!$L$3</f>
        <v>5</v>
      </c>
      <c r="O352" s="6">
        <f t="shared" ca="1" si="11"/>
        <v>10.57</v>
      </c>
    </row>
    <row r="353" spans="1:15" x14ac:dyDescent="0.25">
      <c r="A353">
        <v>352</v>
      </c>
      <c r="B353" t="s">
        <v>233</v>
      </c>
      <c r="C353" s="27" t="s">
        <v>457</v>
      </c>
      <c r="D353" s="28">
        <v>93</v>
      </c>
      <c r="E353" s="28" t="s">
        <v>33</v>
      </c>
      <c r="F353" s="28">
        <v>9</v>
      </c>
      <c r="G353" s="28">
        <v>0</v>
      </c>
      <c r="H353" s="28">
        <v>2</v>
      </c>
      <c r="I353" s="28">
        <v>0</v>
      </c>
      <c r="J353" s="28">
        <v>1</v>
      </c>
      <c r="K353" s="2">
        <f t="shared" ca="1" si="10"/>
        <v>539</v>
      </c>
      <c r="L353" s="6">
        <f>+G353*resumen!$J$3</f>
        <v>0</v>
      </c>
      <c r="M353" s="6">
        <f ca="1">+K353*resumen!$K$3</f>
        <v>5.39</v>
      </c>
      <c r="N353" s="6">
        <f>+J353*resumen!$L$3</f>
        <v>5</v>
      </c>
      <c r="O353" s="6">
        <f t="shared" ca="1" si="11"/>
        <v>10.39</v>
      </c>
    </row>
    <row r="354" spans="1:15" x14ac:dyDescent="0.25">
      <c r="A354">
        <v>353</v>
      </c>
      <c r="B354" t="s">
        <v>236</v>
      </c>
      <c r="C354" s="27" t="s">
        <v>460</v>
      </c>
      <c r="D354" s="28">
        <v>58</v>
      </c>
      <c r="E354" s="28" t="s">
        <v>36</v>
      </c>
      <c r="F354" s="28">
        <v>6</v>
      </c>
      <c r="G354" s="28">
        <v>1</v>
      </c>
      <c r="H354" s="28">
        <v>2</v>
      </c>
      <c r="I354" s="28">
        <v>1</v>
      </c>
      <c r="J354" s="28">
        <v>1</v>
      </c>
      <c r="K354" s="2">
        <f t="shared" ca="1" si="10"/>
        <v>512</v>
      </c>
      <c r="L354" s="6">
        <f>+G354*resumen!$J$3</f>
        <v>1000</v>
      </c>
      <c r="M354" s="6">
        <f ca="1">+K354*resumen!$K$3</f>
        <v>5.12</v>
      </c>
      <c r="N354" s="6">
        <f>+J354*resumen!$L$3</f>
        <v>5</v>
      </c>
      <c r="O354" s="6">
        <f t="shared" ca="1" si="11"/>
        <v>1010.12</v>
      </c>
    </row>
    <row r="355" spans="1:15" x14ac:dyDescent="0.25">
      <c r="A355">
        <v>354</v>
      </c>
      <c r="B355" t="s">
        <v>239</v>
      </c>
      <c r="C355" s="27" t="s">
        <v>523</v>
      </c>
      <c r="D355" s="28">
        <v>25</v>
      </c>
      <c r="E355" s="28" t="s">
        <v>39</v>
      </c>
      <c r="F355" s="28">
        <v>3</v>
      </c>
      <c r="G355" s="28">
        <v>0</v>
      </c>
      <c r="H355" s="28">
        <v>3</v>
      </c>
      <c r="I355" s="28">
        <v>0</v>
      </c>
      <c r="J355" s="28">
        <v>1</v>
      </c>
      <c r="K355" s="2">
        <f t="shared" ca="1" si="10"/>
        <v>780</v>
      </c>
      <c r="L355" s="6">
        <f>+G355*resumen!$J$3</f>
        <v>0</v>
      </c>
      <c r="M355" s="6">
        <f ca="1">+K355*resumen!$K$3</f>
        <v>7.8</v>
      </c>
      <c r="N355" s="6">
        <f>+J355*resumen!$L$3</f>
        <v>5</v>
      </c>
      <c r="O355" s="6">
        <f t="shared" ca="1" si="11"/>
        <v>12.8</v>
      </c>
    </row>
    <row r="356" spans="1:15" x14ac:dyDescent="0.25">
      <c r="A356">
        <v>355</v>
      </c>
      <c r="B356" t="s">
        <v>242</v>
      </c>
      <c r="C356" s="27" t="s">
        <v>73</v>
      </c>
      <c r="D356" s="28">
        <v>35</v>
      </c>
      <c r="E356" s="28" t="s">
        <v>42</v>
      </c>
      <c r="F356" s="28">
        <v>4</v>
      </c>
      <c r="G356" s="28">
        <v>1</v>
      </c>
      <c r="H356" s="28">
        <v>1</v>
      </c>
      <c r="I356" s="28">
        <v>0</v>
      </c>
      <c r="J356" s="28">
        <v>1</v>
      </c>
      <c r="K356" s="2">
        <f t="shared" ca="1" si="10"/>
        <v>773</v>
      </c>
      <c r="L356" s="6">
        <f>+G356*resumen!$J$3</f>
        <v>1000</v>
      </c>
      <c r="M356" s="6">
        <f ca="1">+K356*resumen!$K$3</f>
        <v>7.73</v>
      </c>
      <c r="N356" s="6">
        <f>+J356*resumen!$L$3</f>
        <v>5</v>
      </c>
      <c r="O356" s="6">
        <f t="shared" ca="1" si="11"/>
        <v>1012.73</v>
      </c>
    </row>
    <row r="357" spans="1:15" x14ac:dyDescent="0.25">
      <c r="A357">
        <v>356</v>
      </c>
      <c r="B357" t="s">
        <v>245</v>
      </c>
      <c r="C357" s="27" t="s">
        <v>528</v>
      </c>
      <c r="D357" s="28">
        <v>82</v>
      </c>
      <c r="E357" s="28" t="s">
        <v>45</v>
      </c>
      <c r="F357" s="28">
        <v>8</v>
      </c>
      <c r="G357" s="28">
        <v>1</v>
      </c>
      <c r="H357" s="28">
        <v>1</v>
      </c>
      <c r="I357" s="28">
        <v>0</v>
      </c>
      <c r="J357" s="28">
        <v>0</v>
      </c>
      <c r="K357" s="2">
        <f t="shared" ca="1" si="10"/>
        <v>759</v>
      </c>
      <c r="L357" s="6">
        <f>+G357*resumen!$J$3</f>
        <v>1000</v>
      </c>
      <c r="M357" s="6">
        <f ca="1">+K357*resumen!$K$3</f>
        <v>7.59</v>
      </c>
      <c r="N357" s="6">
        <f>+J357*resumen!$L$3</f>
        <v>0</v>
      </c>
      <c r="O357" s="6">
        <f t="shared" ca="1" si="11"/>
        <v>1007.59</v>
      </c>
    </row>
    <row r="358" spans="1:15" x14ac:dyDescent="0.25">
      <c r="A358">
        <v>357</v>
      </c>
      <c r="B358" t="s">
        <v>248</v>
      </c>
      <c r="C358" s="27" t="s">
        <v>237</v>
      </c>
      <c r="D358" s="28">
        <v>84</v>
      </c>
      <c r="E358" s="28" t="s">
        <v>47</v>
      </c>
      <c r="F358" s="28">
        <v>8</v>
      </c>
      <c r="G358" s="28">
        <v>0</v>
      </c>
      <c r="H358" s="28">
        <v>3</v>
      </c>
      <c r="I358" s="28">
        <v>0</v>
      </c>
      <c r="J358" s="28">
        <v>1</v>
      </c>
      <c r="K358" s="2">
        <f t="shared" ca="1" si="10"/>
        <v>751</v>
      </c>
      <c r="L358" s="6">
        <f>+G358*resumen!$J$3</f>
        <v>0</v>
      </c>
      <c r="M358" s="6">
        <f ca="1">+K358*resumen!$K$3</f>
        <v>7.51</v>
      </c>
      <c r="N358" s="6">
        <f>+J358*resumen!$L$3</f>
        <v>5</v>
      </c>
      <c r="O358" s="6">
        <f t="shared" ca="1" si="11"/>
        <v>12.51</v>
      </c>
    </row>
    <row r="359" spans="1:15" x14ac:dyDescent="0.25">
      <c r="A359">
        <v>358</v>
      </c>
      <c r="B359" t="s">
        <v>251</v>
      </c>
      <c r="C359" s="27" t="s">
        <v>533</v>
      </c>
      <c r="D359" s="28">
        <v>91</v>
      </c>
      <c r="E359" s="28" t="s">
        <v>50</v>
      </c>
      <c r="F359" s="28">
        <v>9</v>
      </c>
      <c r="G359" s="28">
        <v>0</v>
      </c>
      <c r="H359" s="28">
        <v>3</v>
      </c>
      <c r="I359" s="28">
        <v>1</v>
      </c>
      <c r="J359" s="28">
        <v>3</v>
      </c>
      <c r="K359" s="2">
        <f t="shared" ca="1" si="10"/>
        <v>748</v>
      </c>
      <c r="L359" s="6">
        <f>+G359*resumen!$J$3</f>
        <v>0</v>
      </c>
      <c r="M359" s="6">
        <f ca="1">+K359*resumen!$K$3</f>
        <v>7.48</v>
      </c>
      <c r="N359" s="6">
        <f>+J359*resumen!$L$3</f>
        <v>15</v>
      </c>
      <c r="O359" s="6">
        <f t="shared" ca="1" si="11"/>
        <v>22.48</v>
      </c>
    </row>
    <row r="360" spans="1:15" x14ac:dyDescent="0.25">
      <c r="A360">
        <v>359</v>
      </c>
      <c r="B360" t="s">
        <v>254</v>
      </c>
      <c r="C360" s="27" t="s">
        <v>536</v>
      </c>
      <c r="D360" s="28">
        <v>52</v>
      </c>
      <c r="E360" s="28" t="s">
        <v>53</v>
      </c>
      <c r="F360" s="28">
        <v>5</v>
      </c>
      <c r="G360" s="28">
        <v>1</v>
      </c>
      <c r="H360" s="28">
        <v>2</v>
      </c>
      <c r="I360" s="28">
        <v>0</v>
      </c>
      <c r="J360" s="28">
        <v>3</v>
      </c>
      <c r="K360" s="2">
        <f t="shared" ca="1" si="10"/>
        <v>718</v>
      </c>
      <c r="L360" s="6">
        <f>+G360*resumen!$J$3</f>
        <v>1000</v>
      </c>
      <c r="M360" s="6">
        <f ca="1">+K360*resumen!$K$3</f>
        <v>7.18</v>
      </c>
      <c r="N360" s="6">
        <f>+J360*resumen!$L$3</f>
        <v>15</v>
      </c>
      <c r="O360" s="6">
        <f t="shared" ca="1" si="11"/>
        <v>1022.18</v>
      </c>
    </row>
    <row r="361" spans="1:15" x14ac:dyDescent="0.25">
      <c r="A361">
        <v>360</v>
      </c>
      <c r="B361" t="s">
        <v>257</v>
      </c>
      <c r="C361" s="27" t="s">
        <v>539</v>
      </c>
      <c r="D361" s="28">
        <v>74</v>
      </c>
      <c r="E361" s="28" t="s">
        <v>56</v>
      </c>
      <c r="F361" s="28">
        <v>7</v>
      </c>
      <c r="G361" s="28">
        <v>1</v>
      </c>
      <c r="H361" s="28">
        <v>3</v>
      </c>
      <c r="I361" s="28">
        <v>1</v>
      </c>
      <c r="J361" s="28">
        <v>0</v>
      </c>
      <c r="K361" s="2">
        <f t="shared" ca="1" si="10"/>
        <v>699</v>
      </c>
      <c r="L361" s="6">
        <f>+G361*resumen!$J$3</f>
        <v>1000</v>
      </c>
      <c r="M361" s="6">
        <f ca="1">+K361*resumen!$K$3</f>
        <v>6.99</v>
      </c>
      <c r="N361" s="6">
        <f>+J361*resumen!$L$3</f>
        <v>0</v>
      </c>
      <c r="O361" s="6">
        <f t="shared" ca="1" si="11"/>
        <v>1006.99</v>
      </c>
    </row>
    <row r="362" spans="1:15" x14ac:dyDescent="0.25">
      <c r="A362">
        <v>361</v>
      </c>
      <c r="B362" t="s">
        <v>259</v>
      </c>
      <c r="C362" s="27" t="s">
        <v>542</v>
      </c>
      <c r="D362" s="28">
        <v>26</v>
      </c>
      <c r="E362" s="28" t="s">
        <v>59</v>
      </c>
      <c r="F362" s="28">
        <v>3</v>
      </c>
      <c r="G362" s="28">
        <v>0</v>
      </c>
      <c r="H362" s="28">
        <v>3</v>
      </c>
      <c r="I362" s="28">
        <v>1</v>
      </c>
      <c r="J362" s="28">
        <v>0</v>
      </c>
      <c r="K362" s="2">
        <f t="shared" ca="1" si="10"/>
        <v>605</v>
      </c>
      <c r="L362" s="6">
        <f>+G362*resumen!$J$3</f>
        <v>0</v>
      </c>
      <c r="M362" s="6">
        <f ca="1">+K362*resumen!$K$3</f>
        <v>6.05</v>
      </c>
      <c r="N362" s="6">
        <f>+J362*resumen!$L$3</f>
        <v>0</v>
      </c>
      <c r="O362" s="6">
        <f t="shared" ca="1" si="11"/>
        <v>6.05</v>
      </c>
    </row>
    <row r="363" spans="1:15" x14ac:dyDescent="0.25">
      <c r="A363">
        <v>362</v>
      </c>
      <c r="B363" t="s">
        <v>262</v>
      </c>
      <c r="C363" s="27" t="s">
        <v>545</v>
      </c>
      <c r="D363" s="28">
        <v>31</v>
      </c>
      <c r="E363" s="28" t="s">
        <v>62</v>
      </c>
      <c r="F363" s="28">
        <v>3</v>
      </c>
      <c r="G363" s="28">
        <v>1</v>
      </c>
      <c r="H363" s="28">
        <v>2</v>
      </c>
      <c r="I363" s="28">
        <v>0</v>
      </c>
      <c r="J363" s="28">
        <v>0</v>
      </c>
      <c r="K363" s="2">
        <f t="shared" ca="1" si="10"/>
        <v>594</v>
      </c>
      <c r="L363" s="6">
        <f>+G363*resumen!$J$3</f>
        <v>1000</v>
      </c>
      <c r="M363" s="6">
        <f ca="1">+K363*resumen!$K$3</f>
        <v>5.94</v>
      </c>
      <c r="N363" s="6">
        <f>+J363*resumen!$L$3</f>
        <v>0</v>
      </c>
      <c r="O363" s="6">
        <f t="shared" ca="1" si="11"/>
        <v>1005.94</v>
      </c>
    </row>
    <row r="364" spans="1:15" x14ac:dyDescent="0.25">
      <c r="A364">
        <v>363</v>
      </c>
      <c r="B364" t="s">
        <v>265</v>
      </c>
      <c r="C364" s="27" t="s">
        <v>548</v>
      </c>
      <c r="D364" s="28">
        <v>5</v>
      </c>
      <c r="E364" s="28" t="s">
        <v>65</v>
      </c>
      <c r="F364" s="28">
        <v>1</v>
      </c>
      <c r="G364" s="28">
        <v>0</v>
      </c>
      <c r="H364" s="28">
        <v>1</v>
      </c>
      <c r="I364" s="28">
        <v>0</v>
      </c>
      <c r="J364" s="28">
        <v>2</v>
      </c>
      <c r="K364" s="2">
        <f t="shared" ca="1" si="10"/>
        <v>547</v>
      </c>
      <c r="L364" s="6">
        <f>+G364*resumen!$J$3</f>
        <v>0</v>
      </c>
      <c r="M364" s="6">
        <f ca="1">+K364*resumen!$K$3</f>
        <v>5.47</v>
      </c>
      <c r="N364" s="6">
        <f>+J364*resumen!$L$3</f>
        <v>10</v>
      </c>
      <c r="O364" s="6">
        <f t="shared" ca="1" si="11"/>
        <v>15.469999999999999</v>
      </c>
    </row>
    <row r="365" spans="1:15" x14ac:dyDescent="0.25">
      <c r="A365">
        <v>364</v>
      </c>
      <c r="B365" t="s">
        <v>268</v>
      </c>
      <c r="C365" s="27" t="s">
        <v>551</v>
      </c>
      <c r="D365" s="28">
        <v>43</v>
      </c>
      <c r="E365" s="28" t="s">
        <v>68</v>
      </c>
      <c r="F365" s="28">
        <v>5</v>
      </c>
      <c r="G365" s="28">
        <v>0</v>
      </c>
      <c r="H365" s="28">
        <v>2</v>
      </c>
      <c r="I365" s="28">
        <v>0</v>
      </c>
      <c r="J365" s="28">
        <v>2</v>
      </c>
      <c r="K365" s="2">
        <f t="shared" ca="1" si="10"/>
        <v>495</v>
      </c>
      <c r="L365" s="6">
        <f>+G365*resumen!$J$3</f>
        <v>0</v>
      </c>
      <c r="M365" s="6">
        <f ca="1">+K365*resumen!$K$3</f>
        <v>4.95</v>
      </c>
      <c r="N365" s="6">
        <f>+J365*resumen!$L$3</f>
        <v>10</v>
      </c>
      <c r="O365" s="6">
        <f t="shared" ca="1" si="11"/>
        <v>14.95</v>
      </c>
    </row>
    <row r="366" spans="1:15" x14ac:dyDescent="0.25">
      <c r="A366">
        <v>365</v>
      </c>
      <c r="B366" t="s">
        <v>271</v>
      </c>
      <c r="C366" s="27" t="s">
        <v>554</v>
      </c>
      <c r="D366" s="28">
        <v>29</v>
      </c>
      <c r="E366" s="28" t="s">
        <v>71</v>
      </c>
      <c r="F366" s="28">
        <v>3</v>
      </c>
      <c r="G366" s="28">
        <v>0</v>
      </c>
      <c r="H366" s="28">
        <v>1</v>
      </c>
      <c r="I366" s="28">
        <v>1</v>
      </c>
      <c r="J366" s="28">
        <v>0</v>
      </c>
      <c r="K366" s="2">
        <f t="shared" ca="1" si="10"/>
        <v>471</v>
      </c>
      <c r="L366" s="6">
        <f>+G366*resumen!$J$3</f>
        <v>0</v>
      </c>
      <c r="M366" s="6">
        <f ca="1">+K366*resumen!$K$3</f>
        <v>4.71</v>
      </c>
      <c r="N366" s="6">
        <f>+J366*resumen!$L$3</f>
        <v>0</v>
      </c>
      <c r="O366" s="6">
        <f t="shared" ca="1" si="11"/>
        <v>4.71</v>
      </c>
    </row>
    <row r="367" spans="1:15" x14ac:dyDescent="0.25">
      <c r="A367">
        <v>366</v>
      </c>
      <c r="B367" t="s">
        <v>274</v>
      </c>
      <c r="C367" s="27" t="s">
        <v>557</v>
      </c>
      <c r="D367" s="28">
        <v>1</v>
      </c>
      <c r="E367" s="28" t="s">
        <v>74</v>
      </c>
      <c r="F367" s="28">
        <v>1</v>
      </c>
      <c r="G367" s="28">
        <v>1</v>
      </c>
      <c r="H367" s="28">
        <v>3</v>
      </c>
      <c r="I367" s="28">
        <v>0</v>
      </c>
      <c r="J367" s="28">
        <v>3</v>
      </c>
      <c r="K367" s="2">
        <f t="shared" ca="1" si="10"/>
        <v>454</v>
      </c>
      <c r="L367" s="6">
        <f>+G367*resumen!$J$3</f>
        <v>1000</v>
      </c>
      <c r="M367" s="6">
        <f ca="1">+K367*resumen!$K$3</f>
        <v>4.54</v>
      </c>
      <c r="N367" s="6">
        <f>+J367*resumen!$L$3</f>
        <v>15</v>
      </c>
      <c r="O367" s="6">
        <f t="shared" ca="1" si="11"/>
        <v>1019.54</v>
      </c>
    </row>
    <row r="368" spans="1:15" x14ac:dyDescent="0.25">
      <c r="A368">
        <v>367</v>
      </c>
      <c r="B368" t="s">
        <v>277</v>
      </c>
      <c r="C368" s="27" t="s">
        <v>225</v>
      </c>
      <c r="D368" s="28">
        <v>97</v>
      </c>
      <c r="E368" s="28" t="s">
        <v>77</v>
      </c>
      <c r="F368" s="28">
        <v>9</v>
      </c>
      <c r="G368">
        <v>1</v>
      </c>
      <c r="H368" s="28">
        <v>1</v>
      </c>
      <c r="I368" s="28">
        <v>1</v>
      </c>
      <c r="J368" s="28">
        <v>3</v>
      </c>
      <c r="K368" s="2">
        <f t="shared" ca="1" si="10"/>
        <v>348</v>
      </c>
      <c r="L368" s="6">
        <f>+G368*resumen!$J$3</f>
        <v>1000</v>
      </c>
      <c r="M368" s="6">
        <f ca="1">+K368*resumen!$K$3</f>
        <v>3.48</v>
      </c>
      <c r="N368" s="6">
        <f>+J368*resumen!$L$3</f>
        <v>15</v>
      </c>
      <c r="O368" s="6">
        <f t="shared" ca="1" si="11"/>
        <v>1018.48</v>
      </c>
    </row>
    <row r="369" spans="1:15" x14ac:dyDescent="0.25">
      <c r="A369">
        <v>368</v>
      </c>
      <c r="B369" t="s">
        <v>280</v>
      </c>
      <c r="C369" s="27" t="s">
        <v>486</v>
      </c>
      <c r="D369" s="28">
        <v>80</v>
      </c>
      <c r="E369" s="28" t="s">
        <v>80</v>
      </c>
      <c r="F369" s="28">
        <v>8</v>
      </c>
      <c r="G369">
        <v>1</v>
      </c>
      <c r="H369" s="28">
        <v>1</v>
      </c>
      <c r="I369" s="28">
        <v>0</v>
      </c>
      <c r="J369" s="28">
        <v>0</v>
      </c>
      <c r="K369" s="2">
        <f t="shared" ca="1" si="10"/>
        <v>296</v>
      </c>
      <c r="L369" s="6">
        <f>+G369*resumen!$J$3</f>
        <v>1000</v>
      </c>
      <c r="M369" s="6">
        <f ca="1">+K369*resumen!$K$3</f>
        <v>2.96</v>
      </c>
      <c r="N369" s="6">
        <f>+J369*resumen!$L$3</f>
        <v>0</v>
      </c>
      <c r="O369" s="6">
        <f t="shared" ca="1" si="11"/>
        <v>1002.96</v>
      </c>
    </row>
    <row r="370" spans="1:15" x14ac:dyDescent="0.25">
      <c r="A370">
        <v>369</v>
      </c>
      <c r="B370" t="s">
        <v>283</v>
      </c>
      <c r="C370" s="27" t="s">
        <v>564</v>
      </c>
      <c r="D370" s="28">
        <v>36</v>
      </c>
      <c r="E370" s="28" t="s">
        <v>83</v>
      </c>
      <c r="F370" s="28">
        <v>4</v>
      </c>
      <c r="G370">
        <v>1</v>
      </c>
      <c r="H370" s="28">
        <v>3</v>
      </c>
      <c r="I370" s="28">
        <v>0</v>
      </c>
      <c r="J370" s="28">
        <v>0</v>
      </c>
      <c r="K370" s="2">
        <f t="shared" ca="1" si="10"/>
        <v>194</v>
      </c>
      <c r="L370" s="6">
        <f>+G370*resumen!$J$3</f>
        <v>1000</v>
      </c>
      <c r="M370" s="6">
        <f ca="1">+K370*resumen!$K$3</f>
        <v>1.94</v>
      </c>
      <c r="N370" s="6">
        <f>+J370*resumen!$L$3</f>
        <v>0</v>
      </c>
      <c r="O370" s="6">
        <f t="shared" ca="1" si="11"/>
        <v>1001.94</v>
      </c>
    </row>
    <row r="371" spans="1:15" x14ac:dyDescent="0.25">
      <c r="A371">
        <v>370</v>
      </c>
      <c r="B371" t="s">
        <v>988</v>
      </c>
      <c r="C371" s="29" t="s">
        <v>989</v>
      </c>
      <c r="D371" s="28">
        <v>37</v>
      </c>
      <c r="E371" s="28" t="s">
        <v>990</v>
      </c>
      <c r="F371" s="28">
        <v>4</v>
      </c>
      <c r="G371" s="28">
        <v>0</v>
      </c>
      <c r="H371" s="28">
        <v>3</v>
      </c>
      <c r="I371" s="28">
        <v>0</v>
      </c>
      <c r="J371" s="28">
        <v>0</v>
      </c>
      <c r="K371" s="2">
        <f t="shared" ref="K371:K401" ca="1" si="12">+DAYS360(C371,TODAY())</f>
        <v>1068</v>
      </c>
      <c r="L371" s="6">
        <f>+G371*resumen!$J$3</f>
        <v>0</v>
      </c>
      <c r="M371" s="6">
        <f ca="1">+K371*resumen!$K$3</f>
        <v>10.68</v>
      </c>
      <c r="N371" s="6">
        <f>+J371*resumen!$L$3</f>
        <v>0</v>
      </c>
      <c r="O371" s="6">
        <f t="shared" ref="O371:O401" ca="1" si="13">+SUM(L371:N371)</f>
        <v>10.68</v>
      </c>
    </row>
    <row r="372" spans="1:15" x14ac:dyDescent="0.25">
      <c r="A372">
        <v>371</v>
      </c>
      <c r="B372" t="s">
        <v>991</v>
      </c>
      <c r="C372" s="29" t="s">
        <v>992</v>
      </c>
      <c r="D372" s="28">
        <v>38</v>
      </c>
      <c r="E372" s="28" t="s">
        <v>993</v>
      </c>
      <c r="F372" s="28">
        <v>4</v>
      </c>
      <c r="G372" s="28">
        <v>1</v>
      </c>
      <c r="H372" s="28">
        <v>2</v>
      </c>
      <c r="I372" s="28">
        <v>1</v>
      </c>
      <c r="J372" s="28">
        <v>1</v>
      </c>
      <c r="K372" s="2">
        <f t="shared" ca="1" si="12"/>
        <v>1034</v>
      </c>
      <c r="L372" s="6">
        <f>+G372*resumen!$J$3</f>
        <v>1000</v>
      </c>
      <c r="M372" s="6">
        <f ca="1">+K372*resumen!$K$3</f>
        <v>10.34</v>
      </c>
      <c r="N372" s="6">
        <f>+J372*resumen!$L$3</f>
        <v>5</v>
      </c>
      <c r="O372" s="6">
        <f t="shared" ca="1" si="13"/>
        <v>1015.34</v>
      </c>
    </row>
    <row r="373" spans="1:15" x14ac:dyDescent="0.25">
      <c r="A373">
        <v>372</v>
      </c>
      <c r="B373" t="s">
        <v>994</v>
      </c>
      <c r="C373" s="29" t="s">
        <v>995</v>
      </c>
      <c r="D373" s="28">
        <v>38</v>
      </c>
      <c r="E373" s="28" t="s">
        <v>996</v>
      </c>
      <c r="F373" s="28">
        <v>4</v>
      </c>
      <c r="G373" s="28">
        <v>0</v>
      </c>
      <c r="H373" s="28">
        <v>3</v>
      </c>
      <c r="I373" s="28">
        <v>1</v>
      </c>
      <c r="J373" s="28">
        <v>3</v>
      </c>
      <c r="K373" s="2">
        <f t="shared" ca="1" si="12"/>
        <v>1033</v>
      </c>
      <c r="L373" s="6">
        <f>+G373*resumen!$J$3</f>
        <v>0</v>
      </c>
      <c r="M373" s="6">
        <f ca="1">+K373*resumen!$K$3</f>
        <v>10.33</v>
      </c>
      <c r="N373" s="6">
        <f>+J373*resumen!$L$3</f>
        <v>15</v>
      </c>
      <c r="O373" s="6">
        <f t="shared" ca="1" si="13"/>
        <v>25.33</v>
      </c>
    </row>
    <row r="374" spans="1:15" x14ac:dyDescent="0.25">
      <c r="A374">
        <v>373</v>
      </c>
      <c r="B374" t="s">
        <v>997</v>
      </c>
      <c r="C374" s="29" t="s">
        <v>998</v>
      </c>
      <c r="D374" s="28">
        <v>38</v>
      </c>
      <c r="E374" s="28" t="s">
        <v>999</v>
      </c>
      <c r="F374" s="28">
        <v>4</v>
      </c>
      <c r="G374" s="28">
        <v>1</v>
      </c>
      <c r="H374" s="28">
        <v>3</v>
      </c>
      <c r="I374" s="28">
        <v>0</v>
      </c>
      <c r="J374" s="28">
        <v>3</v>
      </c>
      <c r="K374" s="2">
        <f t="shared" ca="1" si="12"/>
        <v>958</v>
      </c>
      <c r="L374" s="6">
        <f>+G374*resumen!$J$3</f>
        <v>1000</v>
      </c>
      <c r="M374" s="6">
        <f ca="1">+K374*resumen!$K$3</f>
        <v>9.58</v>
      </c>
      <c r="N374" s="6">
        <f>+J374*resumen!$L$3</f>
        <v>15</v>
      </c>
      <c r="O374" s="6">
        <f t="shared" ca="1" si="13"/>
        <v>1024.58</v>
      </c>
    </row>
    <row r="375" spans="1:15" x14ac:dyDescent="0.25">
      <c r="A375">
        <v>374</v>
      </c>
      <c r="B375" t="s">
        <v>1000</v>
      </c>
      <c r="C375" s="29" t="s">
        <v>439</v>
      </c>
      <c r="D375" s="28">
        <v>45</v>
      </c>
      <c r="E375" t="s">
        <v>1001</v>
      </c>
      <c r="F375" s="28">
        <v>5</v>
      </c>
      <c r="G375" s="28">
        <v>0</v>
      </c>
      <c r="H375" s="28">
        <v>2</v>
      </c>
      <c r="I375" s="28">
        <v>0</v>
      </c>
      <c r="J375" s="28">
        <v>0</v>
      </c>
      <c r="K375" s="2">
        <f t="shared" ca="1" si="12"/>
        <v>776</v>
      </c>
      <c r="L375" s="6">
        <f>+G375*resumen!$J$3</f>
        <v>0</v>
      </c>
      <c r="M375" s="6">
        <f ca="1">+K375*resumen!$K$3</f>
        <v>7.76</v>
      </c>
      <c r="N375" s="6">
        <f>+J375*resumen!$L$3</f>
        <v>0</v>
      </c>
      <c r="O375" s="6">
        <f t="shared" ca="1" si="13"/>
        <v>7.76</v>
      </c>
    </row>
    <row r="376" spans="1:15" x14ac:dyDescent="0.25">
      <c r="A376">
        <v>375</v>
      </c>
      <c r="B376" t="s">
        <v>1002</v>
      </c>
      <c r="C376" s="29" t="s">
        <v>1003</v>
      </c>
      <c r="D376" s="28">
        <v>29</v>
      </c>
      <c r="E376" t="s">
        <v>1004</v>
      </c>
      <c r="F376" s="28">
        <v>3</v>
      </c>
      <c r="G376" s="28">
        <v>0</v>
      </c>
      <c r="H376" s="28">
        <v>2</v>
      </c>
      <c r="I376" s="28">
        <v>1</v>
      </c>
      <c r="J376" s="28">
        <v>0</v>
      </c>
      <c r="K376" s="2">
        <f t="shared" ca="1" si="12"/>
        <v>691</v>
      </c>
      <c r="L376" s="6">
        <f>+G376*resumen!$J$3</f>
        <v>0</v>
      </c>
      <c r="M376" s="6">
        <f ca="1">+K376*resumen!$K$3</f>
        <v>6.91</v>
      </c>
      <c r="N376" s="6">
        <f>+J376*resumen!$L$3</f>
        <v>0</v>
      </c>
      <c r="O376" s="6">
        <f t="shared" ca="1" si="13"/>
        <v>6.91</v>
      </c>
    </row>
    <row r="377" spans="1:15" x14ac:dyDescent="0.25">
      <c r="A377">
        <v>376</v>
      </c>
      <c r="B377" t="s">
        <v>1005</v>
      </c>
      <c r="C377" s="29" t="s">
        <v>246</v>
      </c>
      <c r="D377" s="28">
        <v>44</v>
      </c>
      <c r="E377" t="s">
        <v>1006</v>
      </c>
      <c r="F377" s="28">
        <v>5</v>
      </c>
      <c r="G377" s="28">
        <v>1</v>
      </c>
      <c r="H377" s="28">
        <v>2</v>
      </c>
      <c r="I377" s="28">
        <v>1</v>
      </c>
      <c r="J377" s="28">
        <v>0</v>
      </c>
      <c r="K377" s="2">
        <f t="shared" ca="1" si="12"/>
        <v>664</v>
      </c>
      <c r="L377" s="6">
        <f>+G377*resumen!$J$3</f>
        <v>1000</v>
      </c>
      <c r="M377" s="6">
        <f ca="1">+K377*resumen!$K$3</f>
        <v>6.6400000000000006</v>
      </c>
      <c r="N377" s="6">
        <f>+J377*resumen!$L$3</f>
        <v>0</v>
      </c>
      <c r="O377" s="6">
        <f t="shared" ca="1" si="13"/>
        <v>1006.64</v>
      </c>
    </row>
    <row r="378" spans="1:15" x14ac:dyDescent="0.25">
      <c r="A378">
        <v>377</v>
      </c>
      <c r="B378" t="s">
        <v>1007</v>
      </c>
      <c r="C378" s="29" t="s">
        <v>1008</v>
      </c>
      <c r="D378" s="28">
        <v>17</v>
      </c>
      <c r="E378" t="s">
        <v>1009</v>
      </c>
      <c r="F378" s="28">
        <v>2</v>
      </c>
      <c r="G378" s="28">
        <v>1</v>
      </c>
      <c r="H378" s="28">
        <v>2</v>
      </c>
      <c r="I378" s="28">
        <v>0</v>
      </c>
      <c r="J378" s="28">
        <v>2</v>
      </c>
      <c r="K378" s="2">
        <f t="shared" ca="1" si="12"/>
        <v>660</v>
      </c>
      <c r="L378" s="6">
        <f>+G378*resumen!$J$3</f>
        <v>1000</v>
      </c>
      <c r="M378" s="6">
        <f ca="1">+K378*resumen!$K$3</f>
        <v>6.6000000000000005</v>
      </c>
      <c r="N378" s="6">
        <f>+J378*resumen!$L$3</f>
        <v>10</v>
      </c>
      <c r="O378" s="6">
        <f t="shared" ca="1" si="13"/>
        <v>1016.6</v>
      </c>
    </row>
    <row r="379" spans="1:15" x14ac:dyDescent="0.25">
      <c r="A379">
        <v>378</v>
      </c>
      <c r="B379" t="s">
        <v>1010</v>
      </c>
      <c r="C379" s="29" t="s">
        <v>1011</v>
      </c>
      <c r="D379" s="28">
        <v>31</v>
      </c>
      <c r="E379" t="s">
        <v>1012</v>
      </c>
      <c r="F379" s="28">
        <v>3</v>
      </c>
      <c r="G379" s="28">
        <v>1</v>
      </c>
      <c r="H379" s="28">
        <v>3</v>
      </c>
      <c r="I379" s="28">
        <v>1</v>
      </c>
      <c r="J379" s="28">
        <v>2</v>
      </c>
      <c r="K379" s="2">
        <f t="shared" ca="1" si="12"/>
        <v>656</v>
      </c>
      <c r="L379" s="6">
        <f>+G379*resumen!$J$3</f>
        <v>1000</v>
      </c>
      <c r="M379" s="6">
        <f ca="1">+K379*resumen!$K$3</f>
        <v>6.5600000000000005</v>
      </c>
      <c r="N379" s="6">
        <f>+J379*resumen!$L$3</f>
        <v>10</v>
      </c>
      <c r="O379" s="6">
        <f t="shared" ca="1" si="13"/>
        <v>1016.56</v>
      </c>
    </row>
    <row r="380" spans="1:15" x14ac:dyDescent="0.25">
      <c r="A380">
        <v>379</v>
      </c>
      <c r="B380" t="s">
        <v>1013</v>
      </c>
      <c r="C380" s="29" t="s">
        <v>1014</v>
      </c>
      <c r="D380" s="28">
        <v>39</v>
      </c>
      <c r="E380" t="s">
        <v>1015</v>
      </c>
      <c r="F380" s="28">
        <v>4</v>
      </c>
      <c r="G380" s="28">
        <v>0</v>
      </c>
      <c r="H380" s="28">
        <v>1</v>
      </c>
      <c r="I380" s="28">
        <v>1</v>
      </c>
      <c r="J380" s="28">
        <v>0</v>
      </c>
      <c r="K380" s="2">
        <f t="shared" ca="1" si="12"/>
        <v>628</v>
      </c>
      <c r="L380" s="6">
        <f>+G380*resumen!$J$3</f>
        <v>0</v>
      </c>
      <c r="M380" s="6">
        <f ca="1">+K380*resumen!$K$3</f>
        <v>6.28</v>
      </c>
      <c r="N380" s="6">
        <f>+J380*resumen!$L$3</f>
        <v>0</v>
      </c>
      <c r="O380" s="6">
        <f t="shared" ca="1" si="13"/>
        <v>6.28</v>
      </c>
    </row>
    <row r="381" spans="1:15" x14ac:dyDescent="0.25">
      <c r="A381">
        <v>380</v>
      </c>
      <c r="B381" t="s">
        <v>1016</v>
      </c>
      <c r="C381" s="29" t="s">
        <v>1017</v>
      </c>
      <c r="D381" s="28">
        <v>49</v>
      </c>
      <c r="E381" t="s">
        <v>1018</v>
      </c>
      <c r="F381" s="28">
        <v>5</v>
      </c>
      <c r="G381" s="28">
        <v>1</v>
      </c>
      <c r="H381" s="28">
        <v>1</v>
      </c>
      <c r="I381" s="28">
        <v>0</v>
      </c>
      <c r="J381" s="28">
        <v>3</v>
      </c>
      <c r="K381" s="2">
        <f t="shared" ca="1" si="12"/>
        <v>626</v>
      </c>
      <c r="L381" s="6">
        <f>+G381*resumen!$J$3</f>
        <v>1000</v>
      </c>
      <c r="M381" s="6">
        <f ca="1">+K381*resumen!$K$3</f>
        <v>6.26</v>
      </c>
      <c r="N381" s="6">
        <f>+J381*resumen!$L$3</f>
        <v>15</v>
      </c>
      <c r="O381" s="6">
        <f t="shared" ca="1" si="13"/>
        <v>1021.26</v>
      </c>
    </row>
    <row r="382" spans="1:15" x14ac:dyDescent="0.25">
      <c r="A382">
        <v>381</v>
      </c>
      <c r="B382" t="s">
        <v>1019</v>
      </c>
      <c r="C382" s="29" t="s">
        <v>672</v>
      </c>
      <c r="D382" s="28">
        <v>74</v>
      </c>
      <c r="E382" t="s">
        <v>1020</v>
      </c>
      <c r="F382" s="28">
        <v>7</v>
      </c>
      <c r="G382" s="28">
        <v>0</v>
      </c>
      <c r="H382" s="28">
        <v>3</v>
      </c>
      <c r="I382" s="28">
        <v>1</v>
      </c>
      <c r="J382" s="28">
        <v>3</v>
      </c>
      <c r="K382" s="2">
        <f t="shared" ca="1" si="12"/>
        <v>532</v>
      </c>
      <c r="L382" s="6">
        <f>+G382*resumen!$J$3</f>
        <v>0</v>
      </c>
      <c r="M382" s="6">
        <f ca="1">+K382*resumen!$K$3</f>
        <v>5.32</v>
      </c>
      <c r="N382" s="6">
        <f>+J382*resumen!$L$3</f>
        <v>15</v>
      </c>
      <c r="O382" s="6">
        <f t="shared" ca="1" si="13"/>
        <v>20.32</v>
      </c>
    </row>
    <row r="383" spans="1:15" x14ac:dyDescent="0.25">
      <c r="A383">
        <v>382</v>
      </c>
      <c r="B383" t="s">
        <v>1021</v>
      </c>
      <c r="C383" s="29" t="s">
        <v>460</v>
      </c>
      <c r="D383" s="28">
        <v>63</v>
      </c>
      <c r="E383" t="s">
        <v>1022</v>
      </c>
      <c r="F383" s="28">
        <v>6</v>
      </c>
      <c r="G383" s="28">
        <v>0</v>
      </c>
      <c r="H383" s="28">
        <v>3</v>
      </c>
      <c r="I383" s="28">
        <v>1</v>
      </c>
      <c r="J383" s="28">
        <v>0</v>
      </c>
      <c r="K383" s="2">
        <f t="shared" ca="1" si="12"/>
        <v>512</v>
      </c>
      <c r="L383" s="6">
        <f>+G383*resumen!$J$3</f>
        <v>0</v>
      </c>
      <c r="M383" s="6">
        <f ca="1">+K383*resumen!$K$3</f>
        <v>5.12</v>
      </c>
      <c r="N383" s="6">
        <f>+J383*resumen!$L$3</f>
        <v>0</v>
      </c>
      <c r="O383" s="6">
        <f t="shared" ca="1" si="13"/>
        <v>5.12</v>
      </c>
    </row>
    <row r="384" spans="1:15" x14ac:dyDescent="0.25">
      <c r="A384">
        <v>383</v>
      </c>
      <c r="B384" t="s">
        <v>1023</v>
      </c>
      <c r="C384" s="29" t="s">
        <v>1024</v>
      </c>
      <c r="D384" s="28">
        <v>100</v>
      </c>
      <c r="E384" t="s">
        <v>1025</v>
      </c>
      <c r="F384">
        <v>9</v>
      </c>
      <c r="G384" s="28">
        <v>0</v>
      </c>
      <c r="H384" s="28">
        <v>2</v>
      </c>
      <c r="I384" s="28">
        <v>1</v>
      </c>
      <c r="J384" s="28">
        <v>0</v>
      </c>
      <c r="K384" s="2">
        <f t="shared" ca="1" si="12"/>
        <v>484</v>
      </c>
      <c r="L384" s="6">
        <f>+G384*resumen!$J$3</f>
        <v>0</v>
      </c>
      <c r="M384" s="6">
        <f ca="1">+K384*resumen!$K$3</f>
        <v>4.84</v>
      </c>
      <c r="N384" s="6">
        <f>+J384*resumen!$L$3</f>
        <v>0</v>
      </c>
      <c r="O384" s="6">
        <f t="shared" ca="1" si="13"/>
        <v>4.84</v>
      </c>
    </row>
    <row r="385" spans="1:15" x14ac:dyDescent="0.25">
      <c r="A385">
        <v>384</v>
      </c>
      <c r="B385" t="s">
        <v>1026</v>
      </c>
      <c r="C385" s="29" t="s">
        <v>1027</v>
      </c>
      <c r="D385" s="28">
        <v>71</v>
      </c>
      <c r="E385" t="s">
        <v>1028</v>
      </c>
      <c r="F385" s="28">
        <v>7</v>
      </c>
      <c r="G385" s="28">
        <v>0</v>
      </c>
      <c r="H385" s="28">
        <v>3</v>
      </c>
      <c r="I385" s="28">
        <v>0</v>
      </c>
      <c r="J385" s="28">
        <v>0</v>
      </c>
      <c r="K385" s="2">
        <f t="shared" ca="1" si="12"/>
        <v>456</v>
      </c>
      <c r="L385" s="6">
        <f>+G385*resumen!$J$3</f>
        <v>0</v>
      </c>
      <c r="M385" s="6">
        <f ca="1">+K385*resumen!$K$3</f>
        <v>4.5600000000000005</v>
      </c>
      <c r="N385" s="6">
        <f>+J385*resumen!$L$3</f>
        <v>0</v>
      </c>
      <c r="O385" s="6">
        <f t="shared" ca="1" si="13"/>
        <v>4.5600000000000005</v>
      </c>
    </row>
    <row r="386" spans="1:15" x14ac:dyDescent="0.25">
      <c r="A386">
        <v>385</v>
      </c>
      <c r="B386" t="s">
        <v>1029</v>
      </c>
      <c r="C386" s="29" t="s">
        <v>220</v>
      </c>
      <c r="D386" s="28">
        <v>7</v>
      </c>
      <c r="E386" t="s">
        <v>1030</v>
      </c>
      <c r="F386" s="28">
        <v>1</v>
      </c>
      <c r="G386" s="28">
        <v>1</v>
      </c>
      <c r="H386" s="28">
        <v>2</v>
      </c>
      <c r="I386" s="28">
        <v>0</v>
      </c>
      <c r="J386" s="28">
        <v>1</v>
      </c>
      <c r="K386" s="2">
        <f t="shared" ca="1" si="12"/>
        <v>437</v>
      </c>
      <c r="L386" s="6">
        <f>+G386*resumen!$J$3</f>
        <v>1000</v>
      </c>
      <c r="M386" s="6">
        <f ca="1">+K386*resumen!$K$3</f>
        <v>4.37</v>
      </c>
      <c r="N386" s="6">
        <f>+J386*resumen!$L$3</f>
        <v>5</v>
      </c>
      <c r="O386" s="6">
        <f t="shared" ca="1" si="13"/>
        <v>1009.37</v>
      </c>
    </row>
    <row r="387" spans="1:15" x14ac:dyDescent="0.25">
      <c r="A387">
        <v>386</v>
      </c>
      <c r="B387" t="s">
        <v>1031</v>
      </c>
      <c r="C387" s="29" t="s">
        <v>1032</v>
      </c>
      <c r="D387" s="28">
        <v>53</v>
      </c>
      <c r="E387" t="s">
        <v>1033</v>
      </c>
      <c r="F387" s="28">
        <v>5</v>
      </c>
      <c r="G387" s="28">
        <v>0</v>
      </c>
      <c r="H387" s="28">
        <v>1</v>
      </c>
      <c r="I387" s="28">
        <v>1</v>
      </c>
      <c r="J387" s="28">
        <v>3</v>
      </c>
      <c r="K387" s="2">
        <f t="shared" ca="1" si="12"/>
        <v>401</v>
      </c>
      <c r="L387" s="6">
        <f>+G387*resumen!$J$3</f>
        <v>0</v>
      </c>
      <c r="M387" s="6">
        <f ca="1">+K387*resumen!$K$3</f>
        <v>4.01</v>
      </c>
      <c r="N387" s="6">
        <f>+J387*resumen!$L$3</f>
        <v>15</v>
      </c>
      <c r="O387" s="6">
        <f t="shared" ca="1" si="13"/>
        <v>19.009999999999998</v>
      </c>
    </row>
    <row r="388" spans="1:15" x14ac:dyDescent="0.25">
      <c r="A388">
        <v>387</v>
      </c>
      <c r="B388" t="s">
        <v>1034</v>
      </c>
      <c r="C388" s="29" t="s">
        <v>1035</v>
      </c>
      <c r="D388" s="28">
        <v>52</v>
      </c>
      <c r="E388" t="s">
        <v>1036</v>
      </c>
      <c r="F388" s="28">
        <v>5</v>
      </c>
      <c r="G388" s="28">
        <v>1</v>
      </c>
      <c r="H388" s="28">
        <v>3</v>
      </c>
      <c r="I388" s="28">
        <v>0</v>
      </c>
      <c r="J388" s="28">
        <v>3</v>
      </c>
      <c r="K388" s="2">
        <f t="shared" ca="1" si="12"/>
        <v>380</v>
      </c>
      <c r="L388" s="6">
        <f>+G388*resumen!$J$3</f>
        <v>1000</v>
      </c>
      <c r="M388" s="6">
        <f ca="1">+K388*resumen!$K$3</f>
        <v>3.8000000000000003</v>
      </c>
      <c r="N388" s="6">
        <f>+J388*resumen!$L$3</f>
        <v>15</v>
      </c>
      <c r="O388" s="6">
        <f t="shared" ca="1" si="13"/>
        <v>1018.8</v>
      </c>
    </row>
    <row r="389" spans="1:15" x14ac:dyDescent="0.25">
      <c r="A389">
        <v>388</v>
      </c>
      <c r="B389" t="s">
        <v>1037</v>
      </c>
      <c r="C389" s="29" t="s">
        <v>228</v>
      </c>
      <c r="D389" s="28">
        <v>74</v>
      </c>
      <c r="E389" t="s">
        <v>1038</v>
      </c>
      <c r="F389" s="28">
        <v>7</v>
      </c>
      <c r="G389" s="28">
        <v>1</v>
      </c>
      <c r="H389" s="28">
        <v>3</v>
      </c>
      <c r="I389" s="28">
        <v>1</v>
      </c>
      <c r="J389" s="28">
        <v>0</v>
      </c>
      <c r="K389" s="2">
        <f t="shared" ca="1" si="12"/>
        <v>345</v>
      </c>
      <c r="L389" s="6">
        <f>+G389*resumen!$J$3</f>
        <v>1000</v>
      </c>
      <c r="M389" s="6">
        <f ca="1">+K389*resumen!$K$3</f>
        <v>3.45</v>
      </c>
      <c r="N389" s="6">
        <f>+J389*resumen!$L$3</f>
        <v>0</v>
      </c>
      <c r="O389" s="6">
        <f t="shared" ca="1" si="13"/>
        <v>1003.45</v>
      </c>
    </row>
    <row r="390" spans="1:15" x14ac:dyDescent="0.25">
      <c r="A390">
        <v>389</v>
      </c>
      <c r="B390" t="s">
        <v>1039</v>
      </c>
      <c r="C390" s="29" t="s">
        <v>1040</v>
      </c>
      <c r="D390" s="28">
        <v>40</v>
      </c>
      <c r="E390" t="s">
        <v>1041</v>
      </c>
      <c r="F390" s="28">
        <v>4</v>
      </c>
      <c r="G390" s="28">
        <v>0</v>
      </c>
      <c r="H390" s="28">
        <v>3</v>
      </c>
      <c r="I390" s="28">
        <v>1</v>
      </c>
      <c r="J390" s="28">
        <v>0</v>
      </c>
      <c r="K390" s="2">
        <f t="shared" ca="1" si="12"/>
        <v>294</v>
      </c>
      <c r="L390" s="6">
        <f>+G390*resumen!$J$3</f>
        <v>0</v>
      </c>
      <c r="M390" s="6">
        <f ca="1">+K390*resumen!$K$3</f>
        <v>2.94</v>
      </c>
      <c r="N390" s="6">
        <f>+J390*resumen!$L$3</f>
        <v>0</v>
      </c>
      <c r="O390" s="6">
        <f t="shared" ca="1" si="13"/>
        <v>2.94</v>
      </c>
    </row>
    <row r="391" spans="1:15" x14ac:dyDescent="0.25">
      <c r="A391">
        <v>390</v>
      </c>
      <c r="B391" t="s">
        <v>1042</v>
      </c>
      <c r="C391" s="29" t="s">
        <v>1043</v>
      </c>
      <c r="D391" s="28">
        <v>52</v>
      </c>
      <c r="E391" t="s">
        <v>1044</v>
      </c>
      <c r="F391" s="28">
        <v>5</v>
      </c>
      <c r="G391" s="28">
        <v>0</v>
      </c>
      <c r="H391" s="28">
        <v>3</v>
      </c>
      <c r="I391" s="28">
        <v>1</v>
      </c>
      <c r="J391" s="28">
        <v>0</v>
      </c>
      <c r="K391" s="2">
        <f t="shared" ca="1" si="12"/>
        <v>216</v>
      </c>
      <c r="L391" s="6">
        <f>+G391*resumen!$J$3</f>
        <v>0</v>
      </c>
      <c r="M391" s="6">
        <f ca="1">+K391*resumen!$K$3</f>
        <v>2.16</v>
      </c>
      <c r="N391" s="6">
        <f>+J391*resumen!$L$3</f>
        <v>0</v>
      </c>
      <c r="O391" s="6">
        <f t="shared" ca="1" si="13"/>
        <v>2.16</v>
      </c>
    </row>
    <row r="392" spans="1:15" x14ac:dyDescent="0.25">
      <c r="A392">
        <v>391</v>
      </c>
      <c r="B392" t="s">
        <v>1045</v>
      </c>
      <c r="C392" s="29" t="s">
        <v>1046</v>
      </c>
      <c r="D392" s="28">
        <v>29</v>
      </c>
      <c r="E392" t="s">
        <v>1047</v>
      </c>
      <c r="F392" s="28">
        <v>3</v>
      </c>
      <c r="G392" s="28">
        <v>1</v>
      </c>
      <c r="H392" s="28">
        <v>2</v>
      </c>
      <c r="I392" s="28">
        <v>0</v>
      </c>
      <c r="J392" s="28">
        <v>2</v>
      </c>
      <c r="K392" s="2">
        <f t="shared" ca="1" si="12"/>
        <v>195</v>
      </c>
      <c r="L392" s="6">
        <f>+G392*resumen!$J$3</f>
        <v>1000</v>
      </c>
      <c r="M392" s="6">
        <f ca="1">+K392*resumen!$K$3</f>
        <v>1.95</v>
      </c>
      <c r="N392" s="6">
        <f>+J392*resumen!$L$3</f>
        <v>10</v>
      </c>
      <c r="O392" s="6">
        <f t="shared" ca="1" si="13"/>
        <v>1011.95</v>
      </c>
    </row>
    <row r="393" spans="1:15" x14ac:dyDescent="0.25">
      <c r="A393">
        <v>392</v>
      </c>
      <c r="B393" t="s">
        <v>1048</v>
      </c>
      <c r="C393" s="29" t="s">
        <v>1027</v>
      </c>
      <c r="D393" s="28">
        <v>33</v>
      </c>
      <c r="E393" t="s">
        <v>1049</v>
      </c>
      <c r="F393" s="28">
        <v>3</v>
      </c>
      <c r="G393" s="28">
        <v>1</v>
      </c>
      <c r="H393" s="28">
        <v>1</v>
      </c>
      <c r="I393" s="28">
        <v>1</v>
      </c>
      <c r="J393" s="28">
        <v>2</v>
      </c>
      <c r="K393" s="2">
        <f t="shared" ca="1" si="12"/>
        <v>456</v>
      </c>
      <c r="L393" s="6">
        <f>+G393*resumen!$J$3</f>
        <v>1000</v>
      </c>
      <c r="M393" s="6">
        <f ca="1">+K393*resumen!$K$3</f>
        <v>4.5600000000000005</v>
      </c>
      <c r="N393" s="6">
        <f>+J393*resumen!$L$3</f>
        <v>10</v>
      </c>
      <c r="O393" s="6">
        <f t="shared" ca="1" si="13"/>
        <v>1014.56</v>
      </c>
    </row>
    <row r="394" spans="1:15" x14ac:dyDescent="0.25">
      <c r="A394">
        <v>393</v>
      </c>
      <c r="B394" t="s">
        <v>1050</v>
      </c>
      <c r="C394" s="29" t="s">
        <v>220</v>
      </c>
      <c r="D394" s="28">
        <v>33</v>
      </c>
      <c r="E394" t="s">
        <v>1051</v>
      </c>
      <c r="F394" s="28">
        <v>3</v>
      </c>
      <c r="G394" s="28">
        <v>0</v>
      </c>
      <c r="H394" s="28">
        <v>3</v>
      </c>
      <c r="I394" s="28">
        <v>1</v>
      </c>
      <c r="J394" s="28">
        <v>0</v>
      </c>
      <c r="K394" s="2">
        <f t="shared" ca="1" si="12"/>
        <v>437</v>
      </c>
      <c r="L394" s="6">
        <f>+G394*resumen!$J$3</f>
        <v>0</v>
      </c>
      <c r="M394" s="6">
        <f ca="1">+K394*resumen!$K$3</f>
        <v>4.37</v>
      </c>
      <c r="N394" s="6">
        <f>+J394*resumen!$L$3</f>
        <v>0</v>
      </c>
      <c r="O394" s="6">
        <f t="shared" ca="1" si="13"/>
        <v>4.37</v>
      </c>
    </row>
    <row r="395" spans="1:15" x14ac:dyDescent="0.25">
      <c r="A395">
        <v>394</v>
      </c>
      <c r="B395" t="s">
        <v>1052</v>
      </c>
      <c r="C395" s="29" t="s">
        <v>1032</v>
      </c>
      <c r="D395" s="28">
        <v>10</v>
      </c>
      <c r="E395" t="s">
        <v>1053</v>
      </c>
      <c r="F395" s="28">
        <v>2</v>
      </c>
      <c r="G395" s="28">
        <v>1</v>
      </c>
      <c r="H395" s="28">
        <v>2</v>
      </c>
      <c r="I395" s="28">
        <v>1</v>
      </c>
      <c r="J395" s="28">
        <v>3</v>
      </c>
      <c r="K395" s="2">
        <f t="shared" ca="1" si="12"/>
        <v>401</v>
      </c>
      <c r="L395" s="6">
        <f>+G395*resumen!$J$3</f>
        <v>1000</v>
      </c>
      <c r="M395" s="6">
        <f ca="1">+K395*resumen!$K$3</f>
        <v>4.01</v>
      </c>
      <c r="N395" s="6">
        <f>+J395*resumen!$L$3</f>
        <v>15</v>
      </c>
      <c r="O395" s="6">
        <f t="shared" ca="1" si="13"/>
        <v>1019.01</v>
      </c>
    </row>
    <row r="396" spans="1:15" x14ac:dyDescent="0.25">
      <c r="A396">
        <v>395</v>
      </c>
      <c r="B396" t="s">
        <v>1054</v>
      </c>
      <c r="C396" s="29" t="s">
        <v>1035</v>
      </c>
      <c r="D396" s="28">
        <v>31</v>
      </c>
      <c r="E396" t="s">
        <v>1055</v>
      </c>
      <c r="F396" s="28">
        <v>3</v>
      </c>
      <c r="G396" s="28">
        <v>0</v>
      </c>
      <c r="H396" s="28">
        <v>2</v>
      </c>
      <c r="I396" s="28">
        <v>0</v>
      </c>
      <c r="J396" s="28">
        <v>3</v>
      </c>
      <c r="K396" s="2">
        <f t="shared" ca="1" si="12"/>
        <v>380</v>
      </c>
      <c r="L396" s="6">
        <f>+G396*resumen!$J$3</f>
        <v>0</v>
      </c>
      <c r="M396" s="6">
        <f ca="1">+K396*resumen!$K$3</f>
        <v>3.8000000000000003</v>
      </c>
      <c r="N396" s="6">
        <f>+J396*resumen!$L$3</f>
        <v>15</v>
      </c>
      <c r="O396" s="6">
        <f t="shared" ca="1" si="13"/>
        <v>18.8</v>
      </c>
    </row>
    <row r="397" spans="1:15" x14ac:dyDescent="0.25">
      <c r="A397">
        <v>396</v>
      </c>
      <c r="B397" t="s">
        <v>1056</v>
      </c>
      <c r="C397" s="29" t="s">
        <v>228</v>
      </c>
      <c r="D397" s="28">
        <v>80</v>
      </c>
      <c r="E397" t="s">
        <v>1057</v>
      </c>
      <c r="F397" s="28">
        <v>8</v>
      </c>
      <c r="G397" s="28">
        <v>0</v>
      </c>
      <c r="H397" s="28">
        <v>1</v>
      </c>
      <c r="I397" s="28">
        <v>1</v>
      </c>
      <c r="J397" s="28">
        <v>0</v>
      </c>
      <c r="K397" s="2">
        <f t="shared" ca="1" si="12"/>
        <v>345</v>
      </c>
      <c r="L397" s="6">
        <f>+G397*resumen!$J$3</f>
        <v>0</v>
      </c>
      <c r="M397" s="6">
        <f ca="1">+K397*resumen!$K$3</f>
        <v>3.45</v>
      </c>
      <c r="N397" s="6">
        <f>+J397*resumen!$L$3</f>
        <v>0</v>
      </c>
      <c r="O397" s="6">
        <f t="shared" ca="1" si="13"/>
        <v>3.45</v>
      </c>
    </row>
    <row r="398" spans="1:15" x14ac:dyDescent="0.25">
      <c r="A398">
        <v>397</v>
      </c>
      <c r="B398" t="s">
        <v>1058</v>
      </c>
      <c r="C398" s="29" t="s">
        <v>1040</v>
      </c>
      <c r="D398" s="28">
        <v>23</v>
      </c>
      <c r="E398" t="s">
        <v>1059</v>
      </c>
      <c r="F398" s="28">
        <v>3</v>
      </c>
      <c r="G398" s="28">
        <v>0</v>
      </c>
      <c r="H398" s="28">
        <v>1</v>
      </c>
      <c r="I398" s="28">
        <v>0</v>
      </c>
      <c r="J398" s="28">
        <v>0</v>
      </c>
      <c r="K398" s="2">
        <f t="shared" ca="1" si="12"/>
        <v>294</v>
      </c>
      <c r="L398" s="6">
        <f>+G398*resumen!$J$3</f>
        <v>0</v>
      </c>
      <c r="M398" s="6">
        <f ca="1">+K398*resumen!$K$3</f>
        <v>2.94</v>
      </c>
      <c r="N398" s="6">
        <f>+J398*resumen!$L$3</f>
        <v>0</v>
      </c>
      <c r="O398" s="6">
        <f t="shared" ca="1" si="13"/>
        <v>2.94</v>
      </c>
    </row>
    <row r="399" spans="1:15" x14ac:dyDescent="0.25">
      <c r="A399">
        <v>398</v>
      </c>
      <c r="B399" t="s">
        <v>1060</v>
      </c>
      <c r="C399" s="29" t="s">
        <v>1043</v>
      </c>
      <c r="D399" s="28">
        <v>28</v>
      </c>
      <c r="E399" t="s">
        <v>1061</v>
      </c>
      <c r="F399" s="28">
        <v>3</v>
      </c>
      <c r="G399" s="28">
        <v>1</v>
      </c>
      <c r="H399" s="28">
        <v>1</v>
      </c>
      <c r="I399" s="28">
        <v>0</v>
      </c>
      <c r="J399" s="28">
        <v>0</v>
      </c>
      <c r="K399" s="2">
        <f t="shared" ca="1" si="12"/>
        <v>216</v>
      </c>
      <c r="L399" s="6">
        <f>+G399*resumen!$J$3</f>
        <v>1000</v>
      </c>
      <c r="M399" s="6">
        <f ca="1">+K399*resumen!$K$3</f>
        <v>2.16</v>
      </c>
      <c r="N399" s="6">
        <f>+J399*resumen!$L$3</f>
        <v>0</v>
      </c>
      <c r="O399" s="6">
        <f t="shared" ca="1" si="13"/>
        <v>1002.16</v>
      </c>
    </row>
    <row r="400" spans="1:15" x14ac:dyDescent="0.25">
      <c r="A400">
        <v>399</v>
      </c>
      <c r="B400" t="s">
        <v>1062</v>
      </c>
      <c r="C400" s="29" t="s">
        <v>1046</v>
      </c>
      <c r="D400" s="28">
        <v>33</v>
      </c>
      <c r="E400" s="28" t="s">
        <v>1063</v>
      </c>
      <c r="F400" s="28">
        <v>4</v>
      </c>
      <c r="G400">
        <v>1</v>
      </c>
      <c r="H400" s="28">
        <v>1</v>
      </c>
      <c r="I400" s="28">
        <v>1</v>
      </c>
      <c r="J400" s="28">
        <v>1</v>
      </c>
      <c r="K400" s="2">
        <f t="shared" ca="1" si="12"/>
        <v>195</v>
      </c>
      <c r="L400" s="6">
        <f>+G400*resumen!$J$3</f>
        <v>1000</v>
      </c>
      <c r="M400" s="6">
        <f ca="1">+K400*resumen!$K$3</f>
        <v>1.95</v>
      </c>
      <c r="N400" s="6">
        <f>+J400*resumen!$L$3</f>
        <v>5</v>
      </c>
      <c r="O400" s="6">
        <f t="shared" ca="1" si="13"/>
        <v>1006.95</v>
      </c>
    </row>
    <row r="401" spans="1:15" x14ac:dyDescent="0.25">
      <c r="A401">
        <v>400</v>
      </c>
      <c r="B401" t="s">
        <v>1064</v>
      </c>
      <c r="C401" s="29" t="s">
        <v>281</v>
      </c>
      <c r="D401" s="28">
        <v>12</v>
      </c>
      <c r="E401" t="s">
        <v>1065</v>
      </c>
      <c r="F401" s="28">
        <v>2</v>
      </c>
      <c r="G401">
        <v>1</v>
      </c>
      <c r="H401" s="28">
        <v>1</v>
      </c>
      <c r="I401" s="28">
        <v>0</v>
      </c>
      <c r="J401" s="28">
        <v>3</v>
      </c>
      <c r="K401" s="2">
        <f t="shared" ca="1" si="12"/>
        <v>154</v>
      </c>
      <c r="L401" s="6">
        <f>+G401*resumen!$J$3</f>
        <v>1000</v>
      </c>
      <c r="M401" s="6">
        <f ca="1">+K401*resumen!$K$3</f>
        <v>1.54</v>
      </c>
      <c r="N401" s="6">
        <f>+J401*resumen!$L$3</f>
        <v>15</v>
      </c>
      <c r="O401" s="6">
        <f t="shared" ca="1" si="13"/>
        <v>1016.54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50" workbookViewId="0">
      <selection activeCell="D54" sqref="D54"/>
    </sheetView>
  </sheetViews>
  <sheetFormatPr baseColWidth="10" defaultRowHeight="15" x14ac:dyDescent="0.25"/>
  <cols>
    <col min="1" max="1" width="12.5703125" customWidth="1"/>
    <col min="2" max="2" width="10" customWidth="1"/>
    <col min="3" max="3" width="9.42578125" customWidth="1"/>
    <col min="4" max="4" width="19.5703125" bestFit="1" customWidth="1"/>
    <col min="5" max="5" width="15.140625" customWidth="1"/>
    <col min="6" max="6" width="17.140625" customWidth="1"/>
    <col min="7" max="7" width="6.42578125" customWidth="1"/>
    <col min="8" max="8" width="15.85546875" customWidth="1"/>
    <col min="9" max="9" width="18.7109375" customWidth="1"/>
    <col min="13" max="13" width="11.85546875" bestFit="1" customWidth="1"/>
  </cols>
  <sheetData>
    <row r="1" spans="1:13" x14ac:dyDescent="0.25">
      <c r="A1" t="s">
        <v>940</v>
      </c>
      <c r="B1" t="s">
        <v>941</v>
      </c>
      <c r="C1" t="s">
        <v>942</v>
      </c>
      <c r="D1" s="1" t="s">
        <v>943</v>
      </c>
      <c r="E1" s="1" t="s">
        <v>944</v>
      </c>
      <c r="F1" s="1" t="s">
        <v>945</v>
      </c>
      <c r="G1" s="1" t="s">
        <v>6</v>
      </c>
      <c r="H1" s="1" t="s">
        <v>946</v>
      </c>
      <c r="I1" s="1" t="s">
        <v>947</v>
      </c>
      <c r="J1" s="1" t="s">
        <v>966</v>
      </c>
      <c r="K1" s="1" t="s">
        <v>968</v>
      </c>
      <c r="M1" t="s">
        <v>987</v>
      </c>
    </row>
    <row r="2" spans="1:13" x14ac:dyDescent="0.25">
      <c r="A2">
        <v>1</v>
      </c>
      <c r="B2">
        <v>3</v>
      </c>
      <c r="C2">
        <v>2</v>
      </c>
      <c r="D2" s="1" t="str">
        <f>+VLOOKUP(Tabla2[[#This Row],[idPaciente]],input!$A$1:$R$370,2,TRUE)</f>
        <v>Matias Iordache</v>
      </c>
      <c r="E2" s="1">
        <f>+VLOOKUP(A2,input!$A$1:$R$370,6,TRUE)</f>
        <v>3</v>
      </c>
      <c r="F2" s="1">
        <f>+VLOOKUP(A2,input!$A$1:$R$370,8,TRUE)</f>
        <v>1</v>
      </c>
      <c r="G2" s="1">
        <f>+VLOOKUP(A2,input!$A$1:$R$370,7,TRUE)</f>
        <v>1</v>
      </c>
      <c r="H2" s="1">
        <f>+VLOOKUP(A2,input!$A$1:$R$370,9,TRUE)</f>
        <v>1</v>
      </c>
      <c r="I2" s="1">
        <f>+VLOOKUP(A2,input!$A$1:$R$370,10,TRUE)</f>
        <v>2</v>
      </c>
      <c r="J2" s="1">
        <f ca="1">+VLOOKUP(A2,input!$A$1:$R$370,11,TRUE)</f>
        <v>1685</v>
      </c>
      <c r="K2" s="1">
        <f ca="1">+VLOOKUP(A2,input!$A$1:$R$370,15,TRUE)</f>
        <v>1026.8499999999999</v>
      </c>
      <c r="M2">
        <f>+COUNTIFS(Tabla2[[#This Row],[díaNum]],Tabla4[Día],Tabla2[[#This Row],[Bloque]],Tabla4[Bloque],Tabla2[[#This Row],[Tipo Paciente]],Tabla4[Tipo Cirugía])</f>
        <v>0</v>
      </c>
    </row>
    <row r="3" spans="1:13" x14ac:dyDescent="0.25">
      <c r="A3">
        <v>2</v>
      </c>
      <c r="B3">
        <v>4</v>
      </c>
      <c r="C3">
        <v>2</v>
      </c>
      <c r="D3" s="1" t="str">
        <f>+VLOOKUP(Tabla2[[#This Row],[idPaciente]],input!$A$1:$R$370,2,TRUE)</f>
        <v>Cristina Albea</v>
      </c>
      <c r="E3" s="1">
        <f>+VLOOKUP(A3,input!$A$1:$R$370,6,TRUE)</f>
        <v>1</v>
      </c>
      <c r="F3" s="1">
        <f>+VLOOKUP(A3,input!$A$1:$R$370,8,TRUE)</f>
        <v>2</v>
      </c>
      <c r="G3" s="1">
        <f>+VLOOKUP(A3,input!$A$1:$R$370,7,TRUE)</f>
        <v>1</v>
      </c>
      <c r="H3" s="1">
        <f>+VLOOKUP(A3,input!$A$1:$R$370,9,TRUE)</f>
        <v>1</v>
      </c>
      <c r="I3" s="1">
        <f>+VLOOKUP(A3,input!$A$1:$R$370,10,TRUE)</f>
        <v>3</v>
      </c>
      <c r="J3" s="1">
        <f ca="1">+VLOOKUP(A3,input!$A$1:$R$370,11,TRUE)</f>
        <v>2740</v>
      </c>
      <c r="K3" s="1">
        <f ca="1">+VLOOKUP(A3,input!$A$1:$R$370,15,TRUE)</f>
        <v>1042.4000000000001</v>
      </c>
      <c r="M3">
        <f>+COUNTIFS(Tabla2[[#This Row],[díaNum]],Tabla4[Día],Tabla2[[#This Row],[Bloque]],Tabla4[Bloque],Tabla2[[#This Row],[Tipo Paciente]],Tabla4[Tipo Cirugía])</f>
        <v>0</v>
      </c>
    </row>
    <row r="4" spans="1:13" x14ac:dyDescent="0.25">
      <c r="A4">
        <v>6</v>
      </c>
      <c r="B4">
        <v>3</v>
      </c>
      <c r="C4">
        <v>1</v>
      </c>
      <c r="D4" s="1" t="str">
        <f>+VLOOKUP(Tabla2[[#This Row],[idPaciente]],input!$A$1:$R$370,2,TRUE)</f>
        <v>Maximilian Piderit</v>
      </c>
      <c r="E4" s="1">
        <f>+VLOOKUP(A4,input!$A$1:$R$370,6,TRUE)</f>
        <v>2</v>
      </c>
      <c r="F4" s="1">
        <f>+VLOOKUP(A4,input!$A$1:$R$370,8,TRUE)</f>
        <v>2</v>
      </c>
      <c r="G4" s="1">
        <f>+VLOOKUP(A4,input!$A$1:$R$370,7,TRUE)</f>
        <v>1</v>
      </c>
      <c r="H4" s="1">
        <f>+VLOOKUP(A4,input!$A$1:$R$370,9,TRUE)</f>
        <v>1</v>
      </c>
      <c r="I4" s="1">
        <f>+VLOOKUP(A4,input!$A$1:$R$370,10,TRUE)</f>
        <v>0</v>
      </c>
      <c r="J4" s="1">
        <f ca="1">+VLOOKUP(A4,input!$A$1:$R$370,11,TRUE)</f>
        <v>2194</v>
      </c>
      <c r="K4" s="1">
        <f ca="1">+VLOOKUP(A4,input!$A$1:$R$370,15,TRUE)</f>
        <v>1021.94</v>
      </c>
      <c r="M4">
        <f>+COUNTIFS(Tabla2[[#This Row],[díaNum]],Tabla4[Día],Tabla2[[#This Row],[Bloque]],Tabla4[Bloque],Tabla2[[#This Row],[Tipo Paciente]],Tabla4[Tipo Cirugía])</f>
        <v>0</v>
      </c>
    </row>
    <row r="5" spans="1:13" x14ac:dyDescent="0.25">
      <c r="A5">
        <v>7</v>
      </c>
      <c r="B5">
        <v>5</v>
      </c>
      <c r="C5">
        <v>2</v>
      </c>
      <c r="D5" s="1" t="str">
        <f>+VLOOKUP(Tabla2[[#This Row],[idPaciente]],input!$A$1:$R$370,2,TRUE)</f>
        <v>Percy Penick  </v>
      </c>
      <c r="E5" s="1">
        <f>+VLOOKUP(A5,input!$A$1:$R$370,6,TRUE)</f>
        <v>3</v>
      </c>
      <c r="F5" s="1">
        <f>+VLOOKUP(A5,input!$A$1:$R$370,8,TRUE)</f>
        <v>2</v>
      </c>
      <c r="G5" s="1">
        <f>+VLOOKUP(A5,input!$A$1:$R$370,7,TRUE)</f>
        <v>1</v>
      </c>
      <c r="H5" s="1">
        <f>+VLOOKUP(A5,input!$A$1:$R$370,9,TRUE)</f>
        <v>1</v>
      </c>
      <c r="I5" s="1">
        <f>+VLOOKUP(A5,input!$A$1:$R$370,10,TRUE)</f>
        <v>0</v>
      </c>
      <c r="J5" s="1">
        <f ca="1">+VLOOKUP(A5,input!$A$1:$R$370,11,TRUE)</f>
        <v>2058</v>
      </c>
      <c r="K5" s="1">
        <f ca="1">+VLOOKUP(A5,input!$A$1:$R$370,15,TRUE)</f>
        <v>1020.58</v>
      </c>
      <c r="M5">
        <f>+COUNTIFS(Tabla2[[#This Row],[díaNum]],Tabla4[Día],Tabla2[[#This Row],[Bloque]],Tabla4[Bloque],Tabla2[[#This Row],[Tipo Paciente]],Tabla4[Tipo Cirugía])</f>
        <v>0</v>
      </c>
    </row>
    <row r="6" spans="1:13" x14ac:dyDescent="0.25">
      <c r="A6">
        <v>11</v>
      </c>
      <c r="B6">
        <v>2</v>
      </c>
      <c r="C6">
        <v>2</v>
      </c>
      <c r="D6" s="1" t="str">
        <f>+VLOOKUP(Tabla2[[#This Row],[idPaciente]],input!$A$1:$R$370,2,TRUE)</f>
        <v>Kylie Prichett  </v>
      </c>
      <c r="E6" s="1">
        <f>+VLOOKUP(A6,input!$A$1:$R$370,6,TRUE)</f>
        <v>4</v>
      </c>
      <c r="F6" s="1">
        <f>+VLOOKUP(A6,input!$A$1:$R$370,8,TRUE)</f>
        <v>2</v>
      </c>
      <c r="G6" s="1">
        <f>+VLOOKUP(A6,input!$A$1:$R$370,7,TRUE)</f>
        <v>1</v>
      </c>
      <c r="H6" s="1">
        <f>+VLOOKUP(A6,input!$A$1:$R$370,9,TRUE)</f>
        <v>0</v>
      </c>
      <c r="I6" s="1">
        <f>+VLOOKUP(A6,input!$A$1:$R$370,10,TRUE)</f>
        <v>1</v>
      </c>
      <c r="J6" s="1">
        <f ca="1">+VLOOKUP(A6,input!$A$1:$R$370,11,TRUE)</f>
        <v>1771</v>
      </c>
      <c r="K6" s="1">
        <f ca="1">+VLOOKUP(A6,input!$A$1:$R$370,15,TRUE)</f>
        <v>1022.71</v>
      </c>
      <c r="M6">
        <f>+COUNTIFS(Tabla2[[#This Row],[díaNum]],Tabla4[Día],Tabla2[[#This Row],[Bloque]],Tabla4[Bloque],Tabla2[[#This Row],[Tipo Paciente]],Tabla4[Tipo Cirugía])</f>
        <v>0</v>
      </c>
    </row>
    <row r="7" spans="1:13" x14ac:dyDescent="0.25">
      <c r="A7">
        <v>12</v>
      </c>
      <c r="B7">
        <v>2</v>
      </c>
      <c r="C7">
        <v>2</v>
      </c>
      <c r="D7" s="1" t="str">
        <f>+VLOOKUP(Tabla2[[#This Row],[idPaciente]],input!$A$1:$R$370,2,TRUE)</f>
        <v>Eun Jaggers  </v>
      </c>
      <c r="E7" s="1">
        <f>+VLOOKUP(A7,input!$A$1:$R$370,6,TRUE)</f>
        <v>8</v>
      </c>
      <c r="F7" s="1">
        <f>+VLOOKUP(A7,input!$A$1:$R$370,8,TRUE)</f>
        <v>2</v>
      </c>
      <c r="G7" s="1">
        <f>+VLOOKUP(A7,input!$A$1:$R$370,7,TRUE)</f>
        <v>1</v>
      </c>
      <c r="H7" s="1">
        <f>+VLOOKUP(A7,input!$A$1:$R$370,9,TRUE)</f>
        <v>1</v>
      </c>
      <c r="I7" s="1">
        <f>+VLOOKUP(A7,input!$A$1:$R$370,10,TRUE)</f>
        <v>0</v>
      </c>
      <c r="J7" s="1">
        <f ca="1">+VLOOKUP(A7,input!$A$1:$R$370,11,TRUE)</f>
        <v>1728</v>
      </c>
      <c r="K7" s="1">
        <f ca="1">+VLOOKUP(A7,input!$A$1:$R$370,15,TRUE)</f>
        <v>1017.28</v>
      </c>
      <c r="M7">
        <f>+COUNTIFS(Tabla2[[#This Row],[díaNum]],Tabla4[Día],Tabla2[[#This Row],[Bloque]],Tabla4[Bloque],Tabla2[[#This Row],[Tipo Paciente]],Tabla4[Tipo Cirugía])</f>
        <v>0</v>
      </c>
    </row>
    <row r="8" spans="1:13" x14ac:dyDescent="0.25">
      <c r="A8">
        <v>14</v>
      </c>
      <c r="B8">
        <v>1</v>
      </c>
      <c r="C8">
        <v>2</v>
      </c>
      <c r="D8" s="1" t="str">
        <f>+VLOOKUP(Tabla2[[#This Row],[idPaciente]],input!$A$1:$R$370,2,TRUE)</f>
        <v>Tomi Prisco  </v>
      </c>
      <c r="E8" s="1">
        <f>+VLOOKUP(A8,input!$A$1:$R$370,6,TRUE)</f>
        <v>9</v>
      </c>
      <c r="F8" s="1">
        <f>+VLOOKUP(A8,input!$A$1:$R$370,8,TRUE)</f>
        <v>2</v>
      </c>
      <c r="G8" s="1">
        <f>+VLOOKUP(A8,input!$A$1:$R$370,7,TRUE)</f>
        <v>1</v>
      </c>
      <c r="H8" s="1">
        <f>+VLOOKUP(A8,input!$A$1:$R$370,9,TRUE)</f>
        <v>1</v>
      </c>
      <c r="I8" s="1">
        <f>+VLOOKUP(A8,input!$A$1:$R$370,10,TRUE)</f>
        <v>3</v>
      </c>
      <c r="J8" s="1">
        <f ca="1">+VLOOKUP(A8,input!$A$1:$R$370,11,TRUE)</f>
        <v>1455</v>
      </c>
      <c r="K8" s="1">
        <f ca="1">+VLOOKUP(A8,input!$A$1:$R$370,15,TRUE)</f>
        <v>1029.55</v>
      </c>
      <c r="M8">
        <f>+COUNTIFS(Tabla2[[#This Row],[díaNum]],Tabla4[Día],Tabla2[[#This Row],[Bloque]],Tabla4[Bloque],Tabla2[[#This Row],[Tipo Paciente]],Tabla4[Tipo Cirugía])</f>
        <v>0</v>
      </c>
    </row>
    <row r="9" spans="1:13" x14ac:dyDescent="0.25">
      <c r="A9">
        <v>19</v>
      </c>
      <c r="B9">
        <v>1</v>
      </c>
      <c r="C9">
        <v>2</v>
      </c>
      <c r="D9" s="1" t="str">
        <f>+VLOOKUP(Tabla2[[#This Row],[idPaciente]],input!$A$1:$R$370,2,TRUE)</f>
        <v>Chas Pick  </v>
      </c>
      <c r="E9" s="1">
        <f>+VLOOKUP(A9,input!$A$1:$R$370,6,TRUE)</f>
        <v>1</v>
      </c>
      <c r="F9" s="1">
        <f>+VLOOKUP(A9,input!$A$1:$R$370,8,TRUE)</f>
        <v>1</v>
      </c>
      <c r="G9" s="1">
        <f>+VLOOKUP(A9,input!$A$1:$R$370,7,TRUE)</f>
        <v>1</v>
      </c>
      <c r="H9" s="1">
        <f>+VLOOKUP(A9,input!$A$1:$R$370,9,TRUE)</f>
        <v>1</v>
      </c>
      <c r="I9" s="1">
        <f>+VLOOKUP(A9,input!$A$1:$R$370,10,TRUE)</f>
        <v>1</v>
      </c>
      <c r="J9" s="1">
        <f ca="1">+VLOOKUP(A9,input!$A$1:$R$370,11,TRUE)</f>
        <v>961</v>
      </c>
      <c r="K9" s="1">
        <f ca="1">+VLOOKUP(A9,input!$A$1:$R$370,15,TRUE)</f>
        <v>1014.61</v>
      </c>
      <c r="M9">
        <f>+COUNTIFS(Tabla2[[#This Row],[díaNum]],Tabla4[Día],Tabla2[[#This Row],[Bloque]],Tabla4[Bloque],Tabla2[[#This Row],[Tipo Paciente]],Tabla4[Tipo Cirugía])</f>
        <v>0</v>
      </c>
    </row>
    <row r="10" spans="1:13" x14ac:dyDescent="0.25">
      <c r="A10">
        <v>24</v>
      </c>
      <c r="B10">
        <v>5</v>
      </c>
      <c r="C10">
        <v>1</v>
      </c>
      <c r="D10" s="1" t="str">
        <f>+VLOOKUP(Tabla2[[#This Row],[idPaciente]],input!$A$1:$R$370,2,TRUE)</f>
        <v>Paulina Kappel  </v>
      </c>
      <c r="E10" s="1">
        <f>+VLOOKUP(A10,input!$A$1:$R$370,6,TRUE)</f>
        <v>8</v>
      </c>
      <c r="F10" s="1">
        <f>+VLOOKUP(A10,input!$A$1:$R$370,8,TRUE)</f>
        <v>1</v>
      </c>
      <c r="G10" s="1">
        <f>+VLOOKUP(A10,input!$A$1:$R$370,7,TRUE)</f>
        <v>1</v>
      </c>
      <c r="H10" s="1">
        <f>+VLOOKUP(A10,input!$A$1:$R$370,9,TRUE)</f>
        <v>1</v>
      </c>
      <c r="I10" s="1">
        <f>+VLOOKUP(A10,input!$A$1:$R$370,10,TRUE)</f>
        <v>2</v>
      </c>
      <c r="J10" s="1">
        <f ca="1">+VLOOKUP(A10,input!$A$1:$R$370,11,TRUE)</f>
        <v>359</v>
      </c>
      <c r="K10" s="1">
        <f ca="1">+VLOOKUP(A10,input!$A$1:$R$370,15,TRUE)</f>
        <v>1013.59</v>
      </c>
      <c r="M10">
        <f>+COUNTIFS(Tabla2[[#This Row],[díaNum]],Tabla4[Día],Tabla2[[#This Row],[Bloque]],Tabla4[Bloque],Tabla2[[#This Row],[Tipo Paciente]],Tabla4[Tipo Cirugía])</f>
        <v>0</v>
      </c>
    </row>
    <row r="11" spans="1:13" x14ac:dyDescent="0.25">
      <c r="A11">
        <v>30</v>
      </c>
      <c r="B11">
        <v>2</v>
      </c>
      <c r="C11">
        <v>1</v>
      </c>
      <c r="D11" s="1" t="str">
        <f>+VLOOKUP(Tabla2[[#This Row],[idPaciente]],input!$A$1:$R$370,2,TRUE)</f>
        <v>Maximo Swinehart  </v>
      </c>
      <c r="E11" s="1">
        <f>+VLOOKUP(A11,input!$A$1:$R$370,6,TRUE)</f>
        <v>5</v>
      </c>
      <c r="F11" s="1">
        <f>+VLOOKUP(A11,input!$A$1:$R$370,8,TRUE)</f>
        <v>2</v>
      </c>
      <c r="G11" s="1">
        <f>+VLOOKUP(A11,input!$A$1:$R$370,7,TRUE)</f>
        <v>1</v>
      </c>
      <c r="H11" s="1">
        <f>+VLOOKUP(A11,input!$A$1:$R$370,9,TRUE)</f>
        <v>1</v>
      </c>
      <c r="I11" s="1">
        <f>+VLOOKUP(A11,input!$A$1:$R$370,10,TRUE)</f>
        <v>1</v>
      </c>
      <c r="J11" s="1">
        <f ca="1">+VLOOKUP(A11,input!$A$1:$R$370,11,TRUE)</f>
        <v>2311</v>
      </c>
      <c r="K11" s="1">
        <f ca="1">+VLOOKUP(A11,input!$A$1:$R$370,15,TRUE)</f>
        <v>1028.1100000000001</v>
      </c>
      <c r="M11">
        <f>+COUNTIFS(Tabla2[[#This Row],[díaNum]],Tabla4[Día],Tabla2[[#This Row],[Bloque]],Tabla4[Bloque],Tabla2[[#This Row],[Tipo Paciente]],Tabla4[Tipo Cirugía])</f>
        <v>0</v>
      </c>
    </row>
    <row r="12" spans="1:13" x14ac:dyDescent="0.25">
      <c r="A12">
        <v>31</v>
      </c>
      <c r="B12">
        <v>5</v>
      </c>
      <c r="C12">
        <v>1</v>
      </c>
      <c r="D12" s="1" t="str">
        <f>+VLOOKUP(Tabla2[[#This Row],[idPaciente]],input!$A$1:$R$370,2,TRUE)</f>
        <v>Neoma Pelletier  </v>
      </c>
      <c r="E12" s="1">
        <f>+VLOOKUP(A12,input!$A$1:$R$370,6,TRUE)</f>
        <v>7</v>
      </c>
      <c r="F12" s="1">
        <f>+VLOOKUP(A12,input!$A$1:$R$370,8,TRUE)</f>
        <v>2</v>
      </c>
      <c r="G12" s="1">
        <f>+VLOOKUP(A12,input!$A$1:$R$370,7,TRUE)</f>
        <v>1</v>
      </c>
      <c r="H12" s="1">
        <f>+VLOOKUP(A12,input!$A$1:$R$370,9,TRUE)</f>
        <v>0</v>
      </c>
      <c r="I12" s="1">
        <f>+VLOOKUP(A12,input!$A$1:$R$370,10,TRUE)</f>
        <v>1</v>
      </c>
      <c r="J12" s="1">
        <f ca="1">+VLOOKUP(A12,input!$A$1:$R$370,11,TRUE)</f>
        <v>2128</v>
      </c>
      <c r="K12" s="1">
        <f ca="1">+VLOOKUP(A12,input!$A$1:$R$370,15,TRUE)</f>
        <v>1026.28</v>
      </c>
      <c r="M12">
        <f>+COUNTIFS(Tabla2[[#This Row],[díaNum]],Tabla4[Día],Tabla2[[#This Row],[Bloque]],Tabla4[Bloque],Tabla2[[#This Row],[Tipo Paciente]],Tabla4[Tipo Cirugía])</f>
        <v>0</v>
      </c>
    </row>
    <row r="13" spans="1:13" x14ac:dyDescent="0.25">
      <c r="A13">
        <v>32</v>
      </c>
      <c r="B13">
        <v>5</v>
      </c>
      <c r="C13">
        <v>2</v>
      </c>
      <c r="D13" s="1" t="str">
        <f>+VLOOKUP(Tabla2[[#This Row],[idPaciente]],input!$A$1:$R$370,2,TRUE)</f>
        <v>Shandi Reetz  </v>
      </c>
      <c r="E13" s="1">
        <f>+VLOOKUP(A13,input!$A$1:$R$370,6,TRUE)</f>
        <v>7</v>
      </c>
      <c r="F13" s="1">
        <f>+VLOOKUP(A13,input!$A$1:$R$370,8,TRUE)</f>
        <v>2</v>
      </c>
      <c r="G13" s="1">
        <f>+VLOOKUP(A13,input!$A$1:$R$370,7,TRUE)</f>
        <v>1</v>
      </c>
      <c r="H13" s="1">
        <f>+VLOOKUP(A13,input!$A$1:$R$370,9,TRUE)</f>
        <v>0</v>
      </c>
      <c r="I13" s="1">
        <f>+VLOOKUP(A13,input!$A$1:$R$370,10,TRUE)</f>
        <v>0</v>
      </c>
      <c r="J13" s="1">
        <f ca="1">+VLOOKUP(A13,input!$A$1:$R$370,11,TRUE)</f>
        <v>2028</v>
      </c>
      <c r="K13" s="1">
        <f ca="1">+VLOOKUP(A13,input!$A$1:$R$370,15,TRUE)</f>
        <v>1020.28</v>
      </c>
      <c r="M13">
        <f>+COUNTIFS(Tabla2[[#This Row],[díaNum]],Tabla4[Día],Tabla2[[#This Row],[Bloque]],Tabla4[Bloque],Tabla2[[#This Row],[Tipo Paciente]],Tabla4[Tipo Cirugía])</f>
        <v>0</v>
      </c>
    </row>
    <row r="14" spans="1:13" x14ac:dyDescent="0.25">
      <c r="A14">
        <v>35</v>
      </c>
      <c r="B14">
        <v>1</v>
      </c>
      <c r="C14">
        <v>1</v>
      </c>
      <c r="D14" s="1" t="str">
        <f>+VLOOKUP(Tabla2[[#This Row],[idPaciente]],input!$A$1:$R$370,2,TRUE)</f>
        <v>Henry Koller  </v>
      </c>
      <c r="E14" s="1">
        <f>+VLOOKUP(A14,input!$A$1:$R$370,6,TRUE)</f>
        <v>3</v>
      </c>
      <c r="F14" s="1">
        <f>+VLOOKUP(A14,input!$A$1:$R$370,8,TRUE)</f>
        <v>1</v>
      </c>
      <c r="G14" s="1">
        <f>+VLOOKUP(A14,input!$A$1:$R$370,7,TRUE)</f>
        <v>1</v>
      </c>
      <c r="H14" s="1">
        <f>+VLOOKUP(A14,input!$A$1:$R$370,9,TRUE)</f>
        <v>1</v>
      </c>
      <c r="I14" s="1">
        <f>+VLOOKUP(A14,input!$A$1:$R$370,10,TRUE)</f>
        <v>3</v>
      </c>
      <c r="J14" s="1">
        <f ca="1">+VLOOKUP(A14,input!$A$1:$R$370,11,TRUE)</f>
        <v>1864</v>
      </c>
      <c r="K14" s="1">
        <f ca="1">+VLOOKUP(A14,input!$A$1:$R$370,15,TRUE)</f>
        <v>1033.6399999999999</v>
      </c>
      <c r="M14">
        <f>+COUNTIFS(Tabla2[[#This Row],[díaNum]],Tabla4[Día],Tabla2[[#This Row],[Bloque]],Tabla4[Bloque],Tabla2[[#This Row],[Tipo Paciente]],Tabla4[Tipo Cirugía])</f>
        <v>0</v>
      </c>
    </row>
    <row r="15" spans="1:13" x14ac:dyDescent="0.25">
      <c r="A15">
        <v>42</v>
      </c>
      <c r="B15">
        <v>1</v>
      </c>
      <c r="C15">
        <v>1</v>
      </c>
      <c r="D15" s="1" t="str">
        <f>+VLOOKUP(Tabla2[[#This Row],[idPaciente]],input!$A$1:$R$370,2,TRUE)</f>
        <v>Mendy Han  </v>
      </c>
      <c r="E15" s="1">
        <f>+VLOOKUP(A15,input!$A$1:$R$370,6,TRUE)</f>
        <v>1</v>
      </c>
      <c r="F15" s="1">
        <f>+VLOOKUP(A15,input!$A$1:$R$370,8,TRUE)</f>
        <v>1</v>
      </c>
      <c r="G15" s="1">
        <f>+VLOOKUP(A15,input!$A$1:$R$370,7,TRUE)</f>
        <v>1</v>
      </c>
      <c r="H15" s="1">
        <f>+VLOOKUP(A15,input!$A$1:$R$370,9,TRUE)</f>
        <v>1</v>
      </c>
      <c r="I15" s="1">
        <f>+VLOOKUP(A15,input!$A$1:$R$370,10,TRUE)</f>
        <v>3</v>
      </c>
      <c r="J15" s="1">
        <f ca="1">+VLOOKUP(A15,input!$A$1:$R$370,11,TRUE)</f>
        <v>1059</v>
      </c>
      <c r="K15" s="1">
        <f ca="1">+VLOOKUP(A15,input!$A$1:$R$370,15,TRUE)</f>
        <v>1025.5900000000001</v>
      </c>
      <c r="M15">
        <f>+COUNTIFS(Tabla2[[#This Row],[díaNum]],Tabla4[Día],Tabla2[[#This Row],[Bloque]],Tabla4[Bloque],Tabla2[[#This Row],[Tipo Paciente]],Tabla4[Tipo Cirugía])</f>
        <v>0</v>
      </c>
    </row>
    <row r="16" spans="1:13" x14ac:dyDescent="0.25">
      <c r="A16">
        <v>51</v>
      </c>
      <c r="B16">
        <v>4</v>
      </c>
      <c r="C16">
        <v>2</v>
      </c>
      <c r="D16" s="1" t="str">
        <f>+VLOOKUP(Tabla2[[#This Row],[idPaciente]],input!$A$1:$R$370,2,TRUE)</f>
        <v>Hollis Mcgoldrick  </v>
      </c>
      <c r="E16" s="1">
        <f>+VLOOKUP(A16,input!$A$1:$R$370,6,TRUE)</f>
        <v>8</v>
      </c>
      <c r="F16" s="1">
        <f>+VLOOKUP(A16,input!$A$1:$R$370,8,TRUE)</f>
        <v>1</v>
      </c>
      <c r="G16" s="1">
        <f>+VLOOKUP(A16,input!$A$1:$R$370,7,TRUE)</f>
        <v>1</v>
      </c>
      <c r="H16" s="1">
        <f>+VLOOKUP(A16,input!$A$1:$R$370,9,TRUE)</f>
        <v>0</v>
      </c>
      <c r="I16" s="1">
        <f>+VLOOKUP(A16,input!$A$1:$R$370,10,TRUE)</f>
        <v>0</v>
      </c>
      <c r="J16" s="1">
        <f ca="1">+VLOOKUP(A16,input!$A$1:$R$370,11,TRUE)</f>
        <v>291</v>
      </c>
      <c r="K16" s="1">
        <f ca="1">+VLOOKUP(A16,input!$A$1:$R$370,15,TRUE)</f>
        <v>1002.91</v>
      </c>
      <c r="M16">
        <f>+COUNTIFS(Tabla2[[#This Row],[díaNum]],Tabla4[Día],Tabla2[[#This Row],[Bloque]],Tabla4[Bloque],Tabla2[[#This Row],[Tipo Paciente]],Tabla4[Tipo Cirugía])</f>
        <v>0</v>
      </c>
    </row>
    <row r="17" spans="1:13" x14ac:dyDescent="0.25">
      <c r="A17">
        <v>53</v>
      </c>
      <c r="B17">
        <v>5</v>
      </c>
      <c r="C17">
        <v>2</v>
      </c>
      <c r="D17" s="1" t="str">
        <f>+VLOOKUP(Tabla2[[#This Row],[idPaciente]],input!$A$1:$R$370,2,TRUE)</f>
        <v>Ola Nye  </v>
      </c>
      <c r="E17" s="1">
        <f>+VLOOKUP(A17,input!$A$1:$R$370,6,TRUE)</f>
        <v>8</v>
      </c>
      <c r="F17" s="1">
        <f>+VLOOKUP(A17,input!$A$1:$R$370,8,TRUE)</f>
        <v>2</v>
      </c>
      <c r="G17" s="1">
        <f>+VLOOKUP(A17,input!$A$1:$R$370,7,TRUE)</f>
        <v>1</v>
      </c>
      <c r="H17" s="1">
        <f>+VLOOKUP(A17,input!$A$1:$R$370,9,TRUE)</f>
        <v>1</v>
      </c>
      <c r="I17" s="1">
        <f>+VLOOKUP(A17,input!$A$1:$R$370,10,TRUE)</f>
        <v>3</v>
      </c>
      <c r="J17" s="1">
        <f ca="1">+VLOOKUP(A17,input!$A$1:$R$370,11,TRUE)</f>
        <v>2749</v>
      </c>
      <c r="K17" s="1">
        <f ca="1">+VLOOKUP(A17,input!$A$1:$R$370,15,TRUE)</f>
        <v>1042.49</v>
      </c>
      <c r="M17">
        <f>+COUNTIFS(Tabla2[[#This Row],[díaNum]],Tabla4[Día],Tabla2[[#This Row],[Bloque]],Tabla4[Bloque],Tabla2[[#This Row],[Tipo Paciente]],Tabla4[Tipo Cirugía])</f>
        <v>0</v>
      </c>
    </row>
    <row r="18" spans="1:13" x14ac:dyDescent="0.25">
      <c r="A18">
        <v>56</v>
      </c>
      <c r="B18">
        <v>3</v>
      </c>
      <c r="C18">
        <v>2</v>
      </c>
      <c r="D18" s="1" t="str">
        <f>+VLOOKUP(Tabla2[[#This Row],[idPaciente]],input!$A$1:$R$370,2,TRUE)</f>
        <v>Fatimah Goehring  </v>
      </c>
      <c r="E18" s="1">
        <f>+VLOOKUP(A18,input!$A$1:$R$370,6,TRUE)</f>
        <v>5</v>
      </c>
      <c r="F18" s="1">
        <f>+VLOOKUP(A18,input!$A$1:$R$370,8,TRUE)</f>
        <v>2</v>
      </c>
      <c r="G18" s="1">
        <f>+VLOOKUP(A18,input!$A$1:$R$370,7,TRUE)</f>
        <v>1</v>
      </c>
      <c r="H18" s="1">
        <f>+VLOOKUP(A18,input!$A$1:$R$370,9,TRUE)</f>
        <v>1</v>
      </c>
      <c r="I18" s="1">
        <f>+VLOOKUP(A18,input!$A$1:$R$370,10,TRUE)</f>
        <v>0</v>
      </c>
      <c r="J18" s="1">
        <f ca="1">+VLOOKUP(A18,input!$A$1:$R$370,11,TRUE)</f>
        <v>2296</v>
      </c>
      <c r="K18" s="1">
        <f ca="1">+VLOOKUP(A18,input!$A$1:$R$370,15,TRUE)</f>
        <v>1022.96</v>
      </c>
      <c r="M18">
        <f>+COUNTIFS(Tabla2[[#This Row],[díaNum]],Tabla4[Día],Tabla2[[#This Row],[Bloque]],Tabla4[Bloque],Tabla2[[#This Row],[Tipo Paciente]],Tabla4[Tipo Cirugía])</f>
        <v>0</v>
      </c>
    </row>
    <row r="19" spans="1:13" x14ac:dyDescent="0.25">
      <c r="A19">
        <v>58</v>
      </c>
      <c r="B19">
        <v>1</v>
      </c>
      <c r="C19">
        <v>1</v>
      </c>
      <c r="D19" s="1" t="str">
        <f>+VLOOKUP(Tabla2[[#This Row],[idPaciente]],input!$A$1:$R$370,2,TRUE)</f>
        <v>Andy Brenton  </v>
      </c>
      <c r="E19" s="1">
        <f>+VLOOKUP(A19,input!$A$1:$R$370,6,TRUE)</f>
        <v>2</v>
      </c>
      <c r="F19" s="1">
        <f>+VLOOKUP(A19,input!$A$1:$R$370,8,TRUE)</f>
        <v>1</v>
      </c>
      <c r="G19" s="1">
        <f>+VLOOKUP(A19,input!$A$1:$R$370,7,TRUE)</f>
        <v>1</v>
      </c>
      <c r="H19" s="1">
        <f>+VLOOKUP(A19,input!$A$1:$R$370,9,TRUE)</f>
        <v>0</v>
      </c>
      <c r="I19" s="1">
        <f>+VLOOKUP(A19,input!$A$1:$R$370,10,TRUE)</f>
        <v>3</v>
      </c>
      <c r="J19" s="1">
        <f ca="1">+VLOOKUP(A19,input!$A$1:$R$370,11,TRUE)</f>
        <v>2239</v>
      </c>
      <c r="K19" s="1">
        <f ca="1">+VLOOKUP(A19,input!$A$1:$R$370,15,TRUE)</f>
        <v>1037.3899999999999</v>
      </c>
      <c r="M19">
        <f>+COUNTIFS(Tabla2[[#This Row],[díaNum]],Tabla4[Día],Tabla2[[#This Row],[Bloque]],Tabla4[Bloque],Tabla2[[#This Row],[Tipo Paciente]],Tabla4[Tipo Cirugía])</f>
        <v>0</v>
      </c>
    </row>
    <row r="20" spans="1:13" x14ac:dyDescent="0.25">
      <c r="A20">
        <v>60</v>
      </c>
      <c r="B20">
        <v>1</v>
      </c>
      <c r="C20">
        <v>2</v>
      </c>
      <c r="D20" s="1" t="str">
        <f>+VLOOKUP(Tabla2[[#This Row],[idPaciente]],input!$A$1:$R$370,2,TRUE)</f>
        <v>Melodie Rubalcava  </v>
      </c>
      <c r="E20" s="1">
        <f>+VLOOKUP(A20,input!$A$1:$R$370,6,TRUE)</f>
        <v>9</v>
      </c>
      <c r="F20" s="1">
        <f>+VLOOKUP(A20,input!$A$1:$R$370,8,TRUE)</f>
        <v>1</v>
      </c>
      <c r="G20" s="1">
        <f>+VLOOKUP(A20,input!$A$1:$R$370,7,TRUE)</f>
        <v>1</v>
      </c>
      <c r="H20" s="1">
        <f>+VLOOKUP(A20,input!$A$1:$R$370,9,TRUE)</f>
        <v>1</v>
      </c>
      <c r="I20" s="1">
        <f>+VLOOKUP(A20,input!$A$1:$R$370,10,TRUE)</f>
        <v>2</v>
      </c>
      <c r="J20" s="1">
        <f ca="1">+VLOOKUP(A20,input!$A$1:$R$370,11,TRUE)</f>
        <v>2085</v>
      </c>
      <c r="K20" s="1">
        <f ca="1">+VLOOKUP(A20,input!$A$1:$R$370,15,TRUE)</f>
        <v>1030.8499999999999</v>
      </c>
      <c r="M20">
        <f>+COUNTIFS(Tabla2[[#This Row],[díaNum]],Tabla4[Día],Tabla2[[#This Row],[Bloque]],Tabla4[Bloque],Tabla2[[#This Row],[Tipo Paciente]],Tabla4[Tipo Cirugía])</f>
        <v>0</v>
      </c>
    </row>
    <row r="21" spans="1:13" x14ac:dyDescent="0.25">
      <c r="A21">
        <v>61</v>
      </c>
      <c r="B21">
        <v>1</v>
      </c>
      <c r="C21">
        <v>2</v>
      </c>
      <c r="D21" s="1" t="str">
        <f>+VLOOKUP(Tabla2[[#This Row],[idPaciente]],input!$A$1:$R$370,2,TRUE)</f>
        <v>Shirleen Gan  </v>
      </c>
      <c r="E21" s="1">
        <f>+VLOOKUP(A21,input!$A$1:$R$370,6,TRUE)</f>
        <v>7</v>
      </c>
      <c r="F21" s="1">
        <f>+VLOOKUP(A21,input!$A$1:$R$370,8,TRUE)</f>
        <v>2</v>
      </c>
      <c r="G21" s="1">
        <f>+VLOOKUP(A21,input!$A$1:$R$370,7,TRUE)</f>
        <v>1</v>
      </c>
      <c r="H21" s="1">
        <f>+VLOOKUP(A21,input!$A$1:$R$370,9,TRUE)</f>
        <v>0</v>
      </c>
      <c r="I21" s="1">
        <f>+VLOOKUP(A21,input!$A$1:$R$370,10,TRUE)</f>
        <v>3</v>
      </c>
      <c r="J21" s="1">
        <f ca="1">+VLOOKUP(A21,input!$A$1:$R$370,11,TRUE)</f>
        <v>1927</v>
      </c>
      <c r="K21" s="1">
        <f ca="1">+VLOOKUP(A21,input!$A$1:$R$370,15,TRUE)</f>
        <v>1034.27</v>
      </c>
      <c r="M21">
        <f>+COUNTIFS(Tabla2[[#This Row],[díaNum]],Tabla4[Día],Tabla2[[#This Row],[Bloque]],Tabla4[Bloque],Tabla2[[#This Row],[Tipo Paciente]],Tabla4[Tipo Cirugía])</f>
        <v>0</v>
      </c>
    </row>
    <row r="22" spans="1:13" x14ac:dyDescent="0.25">
      <c r="A22">
        <v>68</v>
      </c>
      <c r="B22">
        <v>4</v>
      </c>
      <c r="C22">
        <v>1</v>
      </c>
      <c r="D22" s="1" t="str">
        <f>+VLOOKUP(Tabla2[[#This Row],[idPaciente]],input!$A$1:$R$370,2,TRUE)</f>
        <v>Marcelene Ruby  </v>
      </c>
      <c r="E22" s="1">
        <f>+VLOOKUP(A22,input!$A$1:$R$370,6,TRUE)</f>
        <v>8</v>
      </c>
      <c r="F22" s="1">
        <f>+VLOOKUP(A22,input!$A$1:$R$370,8,TRUE)</f>
        <v>1</v>
      </c>
      <c r="G22" s="1">
        <f>+VLOOKUP(A22,input!$A$1:$R$370,7,TRUE)</f>
        <v>1</v>
      </c>
      <c r="H22" s="1">
        <f>+VLOOKUP(A22,input!$A$1:$R$370,9,TRUE)</f>
        <v>0</v>
      </c>
      <c r="I22" s="1">
        <f>+VLOOKUP(A22,input!$A$1:$R$370,10,TRUE)</f>
        <v>0</v>
      </c>
      <c r="J22" s="1">
        <f ca="1">+VLOOKUP(A22,input!$A$1:$R$370,11,TRUE)</f>
        <v>1045</v>
      </c>
      <c r="K22" s="1">
        <f ca="1">+VLOOKUP(A22,input!$A$1:$R$370,15,TRUE)</f>
        <v>1010.45</v>
      </c>
      <c r="M22">
        <f>+COUNTIFS(Tabla2[[#This Row],[díaNum]],Tabla4[Día],Tabla2[[#This Row],[Bloque]],Tabla4[Bloque],Tabla2[[#This Row],[Tipo Paciente]],Tabla4[Tipo Cirugía])</f>
        <v>0</v>
      </c>
    </row>
    <row r="23" spans="1:13" x14ac:dyDescent="0.25">
      <c r="A23">
        <v>70</v>
      </c>
      <c r="B23">
        <v>3</v>
      </c>
      <c r="C23">
        <v>2</v>
      </c>
      <c r="D23" s="1" t="str">
        <f>+VLOOKUP(Tabla2[[#This Row],[idPaciente]],input!$A$1:$R$370,2,TRUE)</f>
        <v>Carmelia Dettman  </v>
      </c>
      <c r="E23" s="1">
        <f>+VLOOKUP(A23,input!$A$1:$R$370,6,TRUE)</f>
        <v>4</v>
      </c>
      <c r="F23" s="1">
        <f>+VLOOKUP(A23,input!$A$1:$R$370,8,TRUE)</f>
        <v>1</v>
      </c>
      <c r="G23" s="1">
        <f>+VLOOKUP(A23,input!$A$1:$R$370,7,TRUE)</f>
        <v>1</v>
      </c>
      <c r="H23" s="1">
        <f>+VLOOKUP(A23,input!$A$1:$R$370,9,TRUE)</f>
        <v>1</v>
      </c>
      <c r="I23" s="1">
        <f>+VLOOKUP(A23,input!$A$1:$R$370,10,TRUE)</f>
        <v>2</v>
      </c>
      <c r="J23" s="1">
        <f ca="1">+VLOOKUP(A23,input!$A$1:$R$370,11,TRUE)</f>
        <v>528</v>
      </c>
      <c r="K23" s="1">
        <f ca="1">+VLOOKUP(A23,input!$A$1:$R$370,15,TRUE)</f>
        <v>1015.28</v>
      </c>
      <c r="M23">
        <f>+COUNTIFS(Tabla2[[#This Row],[díaNum]],Tabla4[Día],Tabla2[[#This Row],[Bloque]],Tabla4[Bloque],Tabla2[[#This Row],[Tipo Paciente]],Tabla4[Tipo Cirugía])</f>
        <v>0</v>
      </c>
    </row>
    <row r="24" spans="1:13" x14ac:dyDescent="0.25">
      <c r="A24">
        <v>76</v>
      </c>
      <c r="B24">
        <v>4</v>
      </c>
      <c r="C24">
        <v>2</v>
      </c>
      <c r="D24" s="1" t="str">
        <f>+VLOOKUP(Tabla2[[#This Row],[idPaciente]],input!$A$1:$R$370,2,TRUE)</f>
        <v>Marica Klopp  </v>
      </c>
      <c r="E24" s="1">
        <f>+VLOOKUP(A24,input!$A$1:$R$370,6,TRUE)</f>
        <v>5</v>
      </c>
      <c r="F24" s="1">
        <f>+VLOOKUP(A24,input!$A$1:$R$370,8,TRUE)</f>
        <v>1</v>
      </c>
      <c r="G24" s="1">
        <f>+VLOOKUP(A24,input!$A$1:$R$370,7,TRUE)</f>
        <v>1</v>
      </c>
      <c r="H24" s="1">
        <f>+VLOOKUP(A24,input!$A$1:$R$370,9,TRUE)</f>
        <v>1</v>
      </c>
      <c r="I24" s="1">
        <f>+VLOOKUP(A24,input!$A$1:$R$370,10,TRUE)</f>
        <v>0</v>
      </c>
      <c r="J24" s="1">
        <f ca="1">+VLOOKUP(A24,input!$A$1:$R$370,11,TRUE)</f>
        <v>87</v>
      </c>
      <c r="K24" s="1">
        <f ca="1">+VLOOKUP(A24,input!$A$1:$R$370,15,TRUE)</f>
        <v>1000.87</v>
      </c>
      <c r="M24">
        <f>+COUNTIFS(Tabla2[[#This Row],[díaNum]],Tabla4[Día],Tabla2[[#This Row],[Bloque]],Tabla4[Bloque],Tabla2[[#This Row],[Tipo Paciente]],Tabla4[Tipo Cirugía])</f>
        <v>0</v>
      </c>
    </row>
    <row r="25" spans="1:13" x14ac:dyDescent="0.25">
      <c r="A25">
        <v>78</v>
      </c>
      <c r="B25">
        <v>4</v>
      </c>
      <c r="C25">
        <v>2</v>
      </c>
      <c r="D25" s="1" t="str">
        <f>+VLOOKUP(Tabla2[[#This Row],[idPaciente]],input!$A$1:$R$370,2,TRUE)</f>
        <v>Ernie Greenland  </v>
      </c>
      <c r="E25" s="1">
        <f>+VLOOKUP(A25,input!$A$1:$R$370,6,TRUE)</f>
        <v>3</v>
      </c>
      <c r="F25" s="1">
        <f>+VLOOKUP(A25,input!$A$1:$R$370,8,TRUE)</f>
        <v>1</v>
      </c>
      <c r="G25" s="1">
        <f>+VLOOKUP(A25,input!$A$1:$R$370,7,TRUE)</f>
        <v>1</v>
      </c>
      <c r="H25" s="1">
        <f>+VLOOKUP(A25,input!$A$1:$R$370,9,TRUE)</f>
        <v>1</v>
      </c>
      <c r="I25" s="1">
        <f>+VLOOKUP(A25,input!$A$1:$R$370,10,TRUE)</f>
        <v>0</v>
      </c>
      <c r="J25" s="1">
        <f ca="1">+VLOOKUP(A25,input!$A$1:$R$370,11,TRUE)</f>
        <v>745</v>
      </c>
      <c r="K25" s="1">
        <f ca="1">+VLOOKUP(A25,input!$A$1:$R$370,15,TRUE)</f>
        <v>1007.45</v>
      </c>
      <c r="M25">
        <f>+COUNTIFS(Tabla2[[#This Row],[díaNum]],Tabla4[Día],Tabla2[[#This Row],[Bloque]],Tabla4[Bloque],Tabla2[[#This Row],[Tipo Paciente]],Tabla4[Tipo Cirugía])</f>
        <v>0</v>
      </c>
    </row>
    <row r="26" spans="1:13" x14ac:dyDescent="0.25">
      <c r="A26">
        <v>84</v>
      </c>
      <c r="B26">
        <v>5</v>
      </c>
      <c r="C26">
        <v>2</v>
      </c>
      <c r="D26" s="1" t="str">
        <f>+VLOOKUP(Tabla2[[#This Row],[idPaciente]],input!$A$1:$R$370,2,TRUE)</f>
        <v>Alphonso Mckeever  </v>
      </c>
      <c r="E26" s="1">
        <f>+VLOOKUP(A26,input!$A$1:$R$370,6,TRUE)</f>
        <v>2</v>
      </c>
      <c r="F26" s="1">
        <f>+VLOOKUP(A26,input!$A$1:$R$370,8,TRUE)</f>
        <v>1</v>
      </c>
      <c r="G26" s="1">
        <f>+VLOOKUP(A26,input!$A$1:$R$370,7,TRUE)</f>
        <v>1</v>
      </c>
      <c r="H26" s="1">
        <f>+VLOOKUP(A26,input!$A$1:$R$370,9,TRUE)</f>
        <v>0</v>
      </c>
      <c r="I26" s="1">
        <f>+VLOOKUP(A26,input!$A$1:$R$370,10,TRUE)</f>
        <v>0</v>
      </c>
      <c r="J26" s="1">
        <f ca="1">+VLOOKUP(A26,input!$A$1:$R$370,11,TRUE)</f>
        <v>546</v>
      </c>
      <c r="K26" s="1">
        <f ca="1">+VLOOKUP(A26,input!$A$1:$R$370,15,TRUE)</f>
        <v>1005.46</v>
      </c>
      <c r="M26">
        <f>+COUNTIFS(Tabla2[[#This Row],[díaNum]],Tabla4[Día],Tabla2[[#This Row],[Bloque]],Tabla4[Bloque],Tabla2[[#This Row],[Tipo Paciente]],Tabla4[Tipo Cirugía])</f>
        <v>0</v>
      </c>
    </row>
    <row r="27" spans="1:13" x14ac:dyDescent="0.25">
      <c r="A27">
        <v>88</v>
      </c>
      <c r="B27">
        <v>4</v>
      </c>
      <c r="C27">
        <v>2</v>
      </c>
      <c r="D27" s="1" t="str">
        <f>+VLOOKUP(Tabla2[[#This Row],[idPaciente]],input!$A$1:$R$370,2,TRUE)</f>
        <v>Christel Linde  </v>
      </c>
      <c r="E27" s="1">
        <f>+VLOOKUP(A27,input!$A$1:$R$370,6,TRUE)</f>
        <v>7</v>
      </c>
      <c r="F27" s="1">
        <f>+VLOOKUP(A27,input!$A$1:$R$370,8,TRUE)</f>
        <v>1</v>
      </c>
      <c r="G27" s="1">
        <f>+VLOOKUP(A27,input!$A$1:$R$370,7,TRUE)</f>
        <v>1</v>
      </c>
      <c r="H27" s="1">
        <f>+VLOOKUP(A27,input!$A$1:$R$370,9,TRUE)</f>
        <v>1</v>
      </c>
      <c r="I27" s="1">
        <f>+VLOOKUP(A27,input!$A$1:$R$370,10,TRUE)</f>
        <v>1</v>
      </c>
      <c r="J27" s="1">
        <f ca="1">+VLOOKUP(A27,input!$A$1:$R$370,11,TRUE)</f>
        <v>288</v>
      </c>
      <c r="K27" s="1">
        <f ca="1">+VLOOKUP(A27,input!$A$1:$R$370,15,TRUE)</f>
        <v>1007.88</v>
      </c>
      <c r="M27">
        <f>+COUNTIFS(Tabla2[[#This Row],[díaNum]],Tabla4[Día],Tabla2[[#This Row],[Bloque]],Tabla4[Bloque],Tabla2[[#This Row],[Tipo Paciente]],Tabla4[Tipo Cirugía])</f>
        <v>0</v>
      </c>
    </row>
    <row r="28" spans="1:13" x14ac:dyDescent="0.25">
      <c r="A28">
        <v>91</v>
      </c>
      <c r="B28">
        <v>1</v>
      </c>
      <c r="C28">
        <v>1</v>
      </c>
      <c r="D28" s="1" t="str">
        <f>+VLOOKUP(Tabla2[[#This Row],[idPaciente]],input!$A$1:$R$370,2,TRUE)</f>
        <v>Arianna Brantley  </v>
      </c>
      <c r="E28" s="1">
        <f>+VLOOKUP(A28,input!$A$1:$R$370,6,TRUE)</f>
        <v>6</v>
      </c>
      <c r="F28" s="1">
        <f>+VLOOKUP(A28,input!$A$1:$R$370,8,TRUE)</f>
        <v>1</v>
      </c>
      <c r="G28" s="1">
        <f>+VLOOKUP(A28,input!$A$1:$R$370,7,TRUE)</f>
        <v>1</v>
      </c>
      <c r="H28" s="1">
        <f>+VLOOKUP(A28,input!$A$1:$R$370,9,TRUE)</f>
        <v>1</v>
      </c>
      <c r="I28" s="1">
        <f>+VLOOKUP(A28,input!$A$1:$R$370,10,TRUE)</f>
        <v>0</v>
      </c>
      <c r="J28" s="1">
        <f ca="1">+VLOOKUP(A28,input!$A$1:$R$370,11,TRUE)</f>
        <v>167</v>
      </c>
      <c r="K28" s="1">
        <f ca="1">+VLOOKUP(A28,input!$A$1:$R$370,15,TRUE)</f>
        <v>1001.67</v>
      </c>
      <c r="M28">
        <f>+COUNTIFS(Tabla2[[#This Row],[díaNum]],Tabla4[Día],Tabla2[[#This Row],[Bloque]],Tabla4[Bloque],Tabla2[[#This Row],[Tipo Paciente]],Tabla4[Tipo Cirugía])</f>
        <v>0</v>
      </c>
    </row>
    <row r="29" spans="1:13" x14ac:dyDescent="0.25">
      <c r="A29">
        <v>101</v>
      </c>
      <c r="B29">
        <v>4</v>
      </c>
      <c r="C29">
        <v>1</v>
      </c>
      <c r="D29" s="1" t="str">
        <f>+VLOOKUP(Tabla2[[#This Row],[idPaciente]],input!$A$1:$R$370,2,TRUE)</f>
        <v>Edris Poindexter  </v>
      </c>
      <c r="E29" s="1">
        <f>+VLOOKUP(A29,input!$A$1:$R$370,6,TRUE)</f>
        <v>5</v>
      </c>
      <c r="F29" s="1">
        <f>+VLOOKUP(A29,input!$A$1:$R$370,8,TRUE)</f>
        <v>2</v>
      </c>
      <c r="G29" s="1">
        <f>+VLOOKUP(A29,input!$A$1:$R$370,7,TRUE)</f>
        <v>1</v>
      </c>
      <c r="H29" s="1">
        <f>+VLOOKUP(A29,input!$A$1:$R$370,9,TRUE)</f>
        <v>1</v>
      </c>
      <c r="I29" s="1">
        <f>+VLOOKUP(A29,input!$A$1:$R$370,10,TRUE)</f>
        <v>0</v>
      </c>
      <c r="J29" s="1">
        <f ca="1">+VLOOKUP(A29,input!$A$1:$R$370,11,TRUE)</f>
        <v>675</v>
      </c>
      <c r="K29" s="1">
        <f ca="1">+VLOOKUP(A29,input!$A$1:$R$370,15,TRUE)</f>
        <v>1006.75</v>
      </c>
      <c r="M29">
        <f>+COUNTIFS(Tabla2[[#This Row],[díaNum]],Tabla4[Día],Tabla2[[#This Row],[Bloque]],Tabla4[Bloque],Tabla2[[#This Row],[Tipo Paciente]],Tabla4[Tipo Cirugía])</f>
        <v>0</v>
      </c>
    </row>
    <row r="30" spans="1:13" x14ac:dyDescent="0.25">
      <c r="A30">
        <v>103</v>
      </c>
      <c r="B30">
        <v>4</v>
      </c>
      <c r="C30">
        <v>1</v>
      </c>
      <c r="D30" s="1" t="str">
        <f>+VLOOKUP(Tabla2[[#This Row],[idPaciente]],input!$A$1:$R$370,2,TRUE)</f>
        <v>Christie Kirven  </v>
      </c>
      <c r="E30" s="1">
        <f>+VLOOKUP(A30,input!$A$1:$R$370,6,TRUE)</f>
        <v>8</v>
      </c>
      <c r="F30" s="1">
        <f>+VLOOKUP(A30,input!$A$1:$R$370,8,TRUE)</f>
        <v>1</v>
      </c>
      <c r="G30" s="1">
        <f>+VLOOKUP(A30,input!$A$1:$R$370,7,TRUE)</f>
        <v>1</v>
      </c>
      <c r="H30" s="1">
        <f>+VLOOKUP(A30,input!$A$1:$R$370,9,TRUE)</f>
        <v>0</v>
      </c>
      <c r="I30" s="1">
        <f>+VLOOKUP(A30,input!$A$1:$R$370,10,TRUE)</f>
        <v>1</v>
      </c>
      <c r="J30" s="1">
        <f ca="1">+VLOOKUP(A30,input!$A$1:$R$370,11,TRUE)</f>
        <v>643</v>
      </c>
      <c r="K30" s="1">
        <f ca="1">+VLOOKUP(A30,input!$A$1:$R$370,15,TRUE)</f>
        <v>1011.43</v>
      </c>
      <c r="M30">
        <f>+COUNTIFS(Tabla2[[#This Row],[díaNum]],Tabla4[Día],Tabla2[[#This Row],[Bloque]],Tabla4[Bloque],Tabla2[[#This Row],[Tipo Paciente]],Tabla4[Tipo Cirugía])</f>
        <v>0</v>
      </c>
    </row>
    <row r="31" spans="1:13" x14ac:dyDescent="0.25">
      <c r="A31">
        <v>107</v>
      </c>
      <c r="B31">
        <v>4</v>
      </c>
      <c r="C31">
        <v>2</v>
      </c>
      <c r="D31" s="1" t="str">
        <f>+VLOOKUP(Tabla2[[#This Row],[idPaciente]],input!$A$1:$R$370,2,TRUE)</f>
        <v>Landon Dimmitt  </v>
      </c>
      <c r="E31" s="1">
        <f>+VLOOKUP(A31,input!$A$1:$R$370,6,TRUE)</f>
        <v>7</v>
      </c>
      <c r="F31" s="1">
        <f>+VLOOKUP(A31,input!$A$1:$R$370,8,TRUE)</f>
        <v>1</v>
      </c>
      <c r="G31" s="1">
        <f>+VLOOKUP(A31,input!$A$1:$R$370,7,TRUE)</f>
        <v>1</v>
      </c>
      <c r="H31" s="1">
        <f>+VLOOKUP(A31,input!$A$1:$R$370,9,TRUE)</f>
        <v>1</v>
      </c>
      <c r="I31" s="1">
        <f>+VLOOKUP(A31,input!$A$1:$R$370,10,TRUE)</f>
        <v>2</v>
      </c>
      <c r="J31" s="1">
        <f ca="1">+VLOOKUP(A31,input!$A$1:$R$370,11,TRUE)</f>
        <v>536</v>
      </c>
      <c r="K31" s="1">
        <f ca="1">+VLOOKUP(A31,input!$A$1:$R$370,15,TRUE)</f>
        <v>1015.36</v>
      </c>
      <c r="M31">
        <f>+COUNTIFS(Tabla2[[#This Row],[díaNum]],Tabla4[Día],Tabla2[[#This Row],[Bloque]],Tabla4[Bloque],Tabla2[[#This Row],[Tipo Paciente]],Tabla4[Tipo Cirugía])</f>
        <v>0</v>
      </c>
    </row>
    <row r="32" spans="1:13" x14ac:dyDescent="0.25">
      <c r="A32">
        <v>109</v>
      </c>
      <c r="B32">
        <v>3</v>
      </c>
      <c r="C32">
        <v>2</v>
      </c>
      <c r="D32" s="1" t="str">
        <f>+VLOOKUP(Tabla2[[#This Row],[idPaciente]],input!$A$1:$R$370,2,TRUE)</f>
        <v>Stormy Merrihew  </v>
      </c>
      <c r="E32" s="1">
        <f>+VLOOKUP(A32,input!$A$1:$R$370,6,TRUE)</f>
        <v>5</v>
      </c>
      <c r="F32" s="1">
        <f>+VLOOKUP(A32,input!$A$1:$R$370,8,TRUE)</f>
        <v>1</v>
      </c>
      <c r="G32" s="1">
        <f>+VLOOKUP(A32,input!$A$1:$R$370,7,TRUE)</f>
        <v>1</v>
      </c>
      <c r="H32" s="1">
        <f>+VLOOKUP(A32,input!$A$1:$R$370,9,TRUE)</f>
        <v>1</v>
      </c>
      <c r="I32" s="1">
        <f>+VLOOKUP(A32,input!$A$1:$R$370,10,TRUE)</f>
        <v>3</v>
      </c>
      <c r="J32" s="1">
        <f ca="1">+VLOOKUP(A32,input!$A$1:$R$370,11,TRUE)</f>
        <v>510</v>
      </c>
      <c r="K32" s="1">
        <f ca="1">+VLOOKUP(A32,input!$A$1:$R$370,15,TRUE)</f>
        <v>1020.1</v>
      </c>
      <c r="M32">
        <f>+COUNTIFS(Tabla2[[#This Row],[díaNum]],Tabla4[Día],Tabla2[[#This Row],[Bloque]],Tabla4[Bloque],Tabla2[[#This Row],[Tipo Paciente]],Tabla4[Tipo Cirugía])</f>
        <v>0</v>
      </c>
    </row>
    <row r="33" spans="1:13" x14ac:dyDescent="0.25">
      <c r="A33">
        <v>110</v>
      </c>
      <c r="B33">
        <v>1</v>
      </c>
      <c r="C33">
        <v>2</v>
      </c>
      <c r="D33" s="1" t="str">
        <f>+VLOOKUP(Tabla2[[#This Row],[idPaciente]],input!$A$1:$R$370,2,TRUE)</f>
        <v>Dion Hereford  </v>
      </c>
      <c r="E33" s="1">
        <f>+VLOOKUP(A33,input!$A$1:$R$370,6,TRUE)</f>
        <v>1</v>
      </c>
      <c r="F33" s="1">
        <f>+VLOOKUP(A33,input!$A$1:$R$370,8,TRUE)</f>
        <v>1</v>
      </c>
      <c r="G33" s="1">
        <f>+VLOOKUP(A33,input!$A$1:$R$370,7,TRUE)</f>
        <v>1</v>
      </c>
      <c r="H33" s="1">
        <f>+VLOOKUP(A33,input!$A$1:$R$370,9,TRUE)</f>
        <v>1</v>
      </c>
      <c r="I33" s="1">
        <f>+VLOOKUP(A33,input!$A$1:$R$370,10,TRUE)</f>
        <v>0</v>
      </c>
      <c r="J33" s="1">
        <f ca="1">+VLOOKUP(A33,input!$A$1:$R$370,11,TRUE)</f>
        <v>505</v>
      </c>
      <c r="K33" s="1">
        <f ca="1">+VLOOKUP(A33,input!$A$1:$R$370,15,TRUE)</f>
        <v>1005.05</v>
      </c>
      <c r="M33">
        <f>+COUNTIFS(Tabla2[[#This Row],[díaNum]],Tabla4[Día],Tabla2[[#This Row],[Bloque]],Tabla4[Bloque],Tabla2[[#This Row],[Tipo Paciente]],Tabla4[Tipo Cirugía])</f>
        <v>0</v>
      </c>
    </row>
    <row r="34" spans="1:13" x14ac:dyDescent="0.25">
      <c r="A34">
        <v>113</v>
      </c>
      <c r="B34">
        <v>5</v>
      </c>
      <c r="C34">
        <v>1</v>
      </c>
      <c r="D34" s="1" t="str">
        <f>+VLOOKUP(Tabla2[[#This Row],[idPaciente]],input!$A$1:$R$370,2,TRUE)</f>
        <v>Stephen Kriegel  </v>
      </c>
      <c r="E34" s="1">
        <f>+VLOOKUP(A34,input!$A$1:$R$370,6,TRUE)</f>
        <v>3</v>
      </c>
      <c r="F34" s="1">
        <f>+VLOOKUP(A34,input!$A$1:$R$370,8,TRUE)</f>
        <v>1</v>
      </c>
      <c r="G34" s="1">
        <f>+VLOOKUP(A34,input!$A$1:$R$370,7,TRUE)</f>
        <v>1</v>
      </c>
      <c r="H34" s="1">
        <f>+VLOOKUP(A34,input!$A$1:$R$370,9,TRUE)</f>
        <v>1</v>
      </c>
      <c r="I34" s="1">
        <f>+VLOOKUP(A34,input!$A$1:$R$370,10,TRUE)</f>
        <v>3</v>
      </c>
      <c r="J34" s="1">
        <f ca="1">+VLOOKUP(A34,input!$A$1:$R$370,11,TRUE)</f>
        <v>388</v>
      </c>
      <c r="K34" s="1">
        <f ca="1">+VLOOKUP(A34,input!$A$1:$R$370,15,TRUE)</f>
        <v>1018.88</v>
      </c>
      <c r="M34">
        <f>+COUNTIFS(Tabla2[[#This Row],[díaNum]],Tabla4[Día],Tabla2[[#This Row],[Bloque]],Tabla4[Bloque],Tabla2[[#This Row],[Tipo Paciente]],Tabla4[Tipo Cirugía])</f>
        <v>0</v>
      </c>
    </row>
    <row r="35" spans="1:13" x14ac:dyDescent="0.25">
      <c r="A35">
        <v>124</v>
      </c>
      <c r="B35">
        <v>3</v>
      </c>
      <c r="C35">
        <v>2</v>
      </c>
      <c r="D35" s="1" t="str">
        <f>+VLOOKUP(Tabla2[[#This Row],[idPaciente]],input!$A$1:$R$370,2,TRUE)</f>
        <v>Hazel Stock  </v>
      </c>
      <c r="E35" s="1">
        <f>+VLOOKUP(A35,input!$A$1:$R$370,6,TRUE)</f>
        <v>1</v>
      </c>
      <c r="F35" s="1">
        <f>+VLOOKUP(A35,input!$A$1:$R$370,8,TRUE)</f>
        <v>1</v>
      </c>
      <c r="G35" s="1">
        <f>+VLOOKUP(A35,input!$A$1:$R$370,7,TRUE)</f>
        <v>1</v>
      </c>
      <c r="H35" s="1">
        <f>+VLOOKUP(A35,input!$A$1:$R$370,9,TRUE)</f>
        <v>1</v>
      </c>
      <c r="I35" s="1">
        <f>+VLOOKUP(A35,input!$A$1:$R$370,10,TRUE)</f>
        <v>0</v>
      </c>
      <c r="J35" s="1">
        <f ca="1">+VLOOKUP(A35,input!$A$1:$R$370,11,TRUE)</f>
        <v>692</v>
      </c>
      <c r="K35" s="1">
        <f ca="1">+VLOOKUP(A35,input!$A$1:$R$370,15,TRUE)</f>
        <v>1006.92</v>
      </c>
      <c r="M35">
        <f>+COUNTIFS(Tabla2[[#This Row],[díaNum]],Tabla4[Día],Tabla2[[#This Row],[Bloque]],Tabla4[Bloque],Tabla2[[#This Row],[Tipo Paciente]],Tabla4[Tipo Cirugía])</f>
        <v>0</v>
      </c>
    </row>
    <row r="36" spans="1:13" x14ac:dyDescent="0.25">
      <c r="A36">
        <v>125</v>
      </c>
      <c r="B36">
        <v>2</v>
      </c>
      <c r="C36">
        <v>2</v>
      </c>
      <c r="D36" s="1" t="str">
        <f>+VLOOKUP(Tabla2[[#This Row],[idPaciente]],input!$A$1:$R$370,2,TRUE)</f>
        <v>Lorna Warfield  </v>
      </c>
      <c r="E36" s="1">
        <f>+VLOOKUP(A36,input!$A$1:$R$370,6,TRUE)</f>
        <v>5</v>
      </c>
      <c r="F36" s="1">
        <f>+VLOOKUP(A36,input!$A$1:$R$370,8,TRUE)</f>
        <v>1</v>
      </c>
      <c r="G36" s="1">
        <f>+VLOOKUP(A36,input!$A$1:$R$370,7,TRUE)</f>
        <v>1</v>
      </c>
      <c r="H36" s="1">
        <f>+VLOOKUP(A36,input!$A$1:$R$370,9,TRUE)</f>
        <v>1</v>
      </c>
      <c r="I36" s="1">
        <f>+VLOOKUP(A36,input!$A$1:$R$370,10,TRUE)</f>
        <v>2</v>
      </c>
      <c r="J36" s="1">
        <f ca="1">+VLOOKUP(A36,input!$A$1:$R$370,11,TRUE)</f>
        <v>668</v>
      </c>
      <c r="K36" s="1">
        <f ca="1">+VLOOKUP(A36,input!$A$1:$R$370,15,TRUE)</f>
        <v>1016.68</v>
      </c>
      <c r="M36">
        <f>+COUNTIFS(Tabla2[[#This Row],[díaNum]],Tabla4[Día],Tabla2[[#This Row],[Bloque]],Tabla4[Bloque],Tabla2[[#This Row],[Tipo Paciente]],Tabla4[Tipo Cirugía])</f>
        <v>0</v>
      </c>
    </row>
    <row r="37" spans="1:13" x14ac:dyDescent="0.25">
      <c r="A37">
        <v>137</v>
      </c>
      <c r="B37">
        <v>3</v>
      </c>
      <c r="C37">
        <v>2</v>
      </c>
      <c r="D37" s="1" t="str">
        <f>+VLOOKUP(Tabla2[[#This Row],[idPaciente]],input!$A$1:$R$370,2,TRUE)</f>
        <v>Jalisa Koenen  </v>
      </c>
      <c r="E37" s="1">
        <f>+VLOOKUP(A37,input!$A$1:$R$370,6,TRUE)</f>
        <v>5</v>
      </c>
      <c r="F37" s="1">
        <f>+VLOOKUP(A37,input!$A$1:$R$370,8,TRUE)</f>
        <v>1</v>
      </c>
      <c r="G37" s="1">
        <f>+VLOOKUP(A37,input!$A$1:$R$370,7,TRUE)</f>
        <v>1</v>
      </c>
      <c r="H37" s="1">
        <f>+VLOOKUP(A37,input!$A$1:$R$370,9,TRUE)</f>
        <v>1</v>
      </c>
      <c r="I37" s="1">
        <f>+VLOOKUP(A37,input!$A$1:$R$370,10,TRUE)</f>
        <v>1</v>
      </c>
      <c r="J37" s="1">
        <f ca="1">+VLOOKUP(A37,input!$A$1:$R$370,11,TRUE)</f>
        <v>341</v>
      </c>
      <c r="K37" s="1">
        <f ca="1">+VLOOKUP(A37,input!$A$1:$R$370,15,TRUE)</f>
        <v>1008.41</v>
      </c>
      <c r="M37">
        <f>+COUNTIFS(Tabla2[[#This Row],[díaNum]],Tabla4[Día],Tabla2[[#This Row],[Bloque]],Tabla4[Bloque],Tabla2[[#This Row],[Tipo Paciente]],Tabla4[Tipo Cirugía])</f>
        <v>0</v>
      </c>
    </row>
    <row r="38" spans="1:13" x14ac:dyDescent="0.25">
      <c r="A38">
        <v>138</v>
      </c>
      <c r="B38">
        <v>5</v>
      </c>
      <c r="C38">
        <v>2</v>
      </c>
      <c r="D38" s="1" t="str">
        <f>+VLOOKUP(Tabla2[[#This Row],[idPaciente]],input!$A$1:$R$370,2,TRUE)</f>
        <v>Irving Leighty  </v>
      </c>
      <c r="E38" s="1">
        <f>+VLOOKUP(A38,input!$A$1:$R$370,6,TRUE)</f>
        <v>9</v>
      </c>
      <c r="F38" s="1">
        <f>+VLOOKUP(A38,input!$A$1:$R$370,8,TRUE)</f>
        <v>1</v>
      </c>
      <c r="G38" s="1">
        <f>+VLOOKUP(A38,input!$A$1:$R$370,7,TRUE)</f>
        <v>1</v>
      </c>
      <c r="H38" s="1">
        <f>+VLOOKUP(A38,input!$A$1:$R$370,9,TRUE)</f>
        <v>0</v>
      </c>
      <c r="I38" s="1">
        <f>+VLOOKUP(A38,input!$A$1:$R$370,10,TRUE)</f>
        <v>3</v>
      </c>
      <c r="J38" s="1">
        <f ca="1">+VLOOKUP(A38,input!$A$1:$R$370,11,TRUE)</f>
        <v>334</v>
      </c>
      <c r="K38" s="1">
        <f ca="1">+VLOOKUP(A38,input!$A$1:$R$370,15,TRUE)</f>
        <v>1018.34</v>
      </c>
      <c r="M38">
        <f>+COUNTIFS(Tabla2[[#This Row],[díaNum]],Tabla4[Día],Tabla2[[#This Row],[Bloque]],Tabla4[Bloque],Tabla2[[#This Row],[Tipo Paciente]],Tabla4[Tipo Cirugía])</f>
        <v>0</v>
      </c>
    </row>
    <row r="39" spans="1:13" x14ac:dyDescent="0.25">
      <c r="A39">
        <v>143</v>
      </c>
      <c r="B39">
        <v>3</v>
      </c>
      <c r="C39">
        <v>2</v>
      </c>
      <c r="D39" s="1" t="str">
        <f>+VLOOKUP(Tabla2[[#This Row],[idPaciente]],input!$A$1:$R$370,2,TRUE)</f>
        <v>Eleonor Zawacki  </v>
      </c>
      <c r="E39" s="1">
        <f>+VLOOKUP(A39,input!$A$1:$R$370,6,TRUE)</f>
        <v>1</v>
      </c>
      <c r="F39" s="1">
        <f>+VLOOKUP(A39,input!$A$1:$R$370,8,TRUE)</f>
        <v>1</v>
      </c>
      <c r="G39" s="1">
        <f>+VLOOKUP(A39,input!$A$1:$R$370,7,TRUE)</f>
        <v>1</v>
      </c>
      <c r="H39" s="1">
        <f>+VLOOKUP(A39,input!$A$1:$R$370,9,TRUE)</f>
        <v>0</v>
      </c>
      <c r="I39" s="1">
        <f>+VLOOKUP(A39,input!$A$1:$R$370,10,TRUE)</f>
        <v>1</v>
      </c>
      <c r="J39" s="1">
        <f ca="1">+VLOOKUP(A39,input!$A$1:$R$370,11,TRUE)</f>
        <v>145</v>
      </c>
      <c r="K39" s="1">
        <f ca="1">+VLOOKUP(A39,input!$A$1:$R$370,15,TRUE)</f>
        <v>1006.45</v>
      </c>
      <c r="M39">
        <f>+COUNTIFS(Tabla2[[#This Row],[díaNum]],Tabla4[Día],Tabla2[[#This Row],[Bloque]],Tabla4[Bloque],Tabla2[[#This Row],[Tipo Paciente]],Tabla4[Tipo Cirugía])</f>
        <v>0</v>
      </c>
    </row>
    <row r="40" spans="1:13" x14ac:dyDescent="0.25">
      <c r="A40">
        <v>145</v>
      </c>
      <c r="B40">
        <v>3</v>
      </c>
      <c r="C40">
        <v>2</v>
      </c>
      <c r="D40" s="1" t="str">
        <f>+VLOOKUP(Tabla2[[#This Row],[idPaciente]],input!$A$1:$R$370,2,TRUE)</f>
        <v>Sonny Bugbee  </v>
      </c>
      <c r="E40" s="1">
        <f>+VLOOKUP(A40,input!$A$1:$R$370,6,TRUE)</f>
        <v>2</v>
      </c>
      <c r="F40" s="1">
        <f>+VLOOKUP(A40,input!$A$1:$R$370,8,TRUE)</f>
        <v>1</v>
      </c>
      <c r="G40" s="1">
        <f>+VLOOKUP(A40,input!$A$1:$R$370,7,TRUE)</f>
        <v>1</v>
      </c>
      <c r="H40" s="1">
        <f>+VLOOKUP(A40,input!$A$1:$R$370,9,TRUE)</f>
        <v>1</v>
      </c>
      <c r="I40" s="1">
        <f>+VLOOKUP(A40,input!$A$1:$R$370,10,TRUE)</f>
        <v>0</v>
      </c>
      <c r="J40" s="1">
        <f ca="1">+VLOOKUP(A40,input!$A$1:$R$370,11,TRUE)</f>
        <v>55</v>
      </c>
      <c r="K40" s="1">
        <f ca="1">+VLOOKUP(A40,input!$A$1:$R$370,15,TRUE)</f>
        <v>1000.55</v>
      </c>
      <c r="M40">
        <f>+COUNTIFS(Tabla2[[#This Row],[díaNum]],Tabla4[Día],Tabla2[[#This Row],[Bloque]],Tabla4[Bloque],Tabla2[[#This Row],[Tipo Paciente]],Tabla4[Tipo Cirugía])</f>
        <v>0</v>
      </c>
    </row>
    <row r="41" spans="1:13" x14ac:dyDescent="0.25">
      <c r="A41">
        <v>148</v>
      </c>
      <c r="B41">
        <v>5</v>
      </c>
      <c r="C41">
        <v>2</v>
      </c>
      <c r="D41" s="1" t="str">
        <f>+VLOOKUP(Tabla2[[#This Row],[idPaciente]],input!$A$1:$R$370,2,TRUE)</f>
        <v>Coleen Schroth  </v>
      </c>
      <c r="E41" s="1">
        <f>+VLOOKUP(A41,input!$A$1:$R$370,6,TRUE)</f>
        <v>4</v>
      </c>
      <c r="F41" s="1">
        <f>+VLOOKUP(A41,input!$A$1:$R$370,8,TRUE)</f>
        <v>1</v>
      </c>
      <c r="G41" s="1">
        <f>+VLOOKUP(A41,input!$A$1:$R$370,7,TRUE)</f>
        <v>1</v>
      </c>
      <c r="H41" s="1">
        <f>+VLOOKUP(A41,input!$A$1:$R$370,9,TRUE)</f>
        <v>1</v>
      </c>
      <c r="I41" s="1">
        <f>+VLOOKUP(A41,input!$A$1:$R$370,10,TRUE)</f>
        <v>1</v>
      </c>
      <c r="J41" s="1">
        <f ca="1">+VLOOKUP(A41,input!$A$1:$R$370,11,TRUE)</f>
        <v>721</v>
      </c>
      <c r="K41" s="1">
        <f ca="1">+VLOOKUP(A41,input!$A$1:$R$370,15,TRUE)</f>
        <v>1012.21</v>
      </c>
      <c r="M41">
        <f>+COUNTIFS(Tabla2[[#This Row],[díaNum]],Tabla4[Día],Tabla2[[#This Row],[Bloque]],Tabla4[Bloque],Tabla2[[#This Row],[Tipo Paciente]],Tabla4[Tipo Cirugía])</f>
        <v>0</v>
      </c>
    </row>
    <row r="42" spans="1:13" x14ac:dyDescent="0.25">
      <c r="A42">
        <v>164</v>
      </c>
      <c r="B42">
        <v>5</v>
      </c>
      <c r="C42">
        <v>1</v>
      </c>
      <c r="D42" s="1" t="str">
        <f>+VLOOKUP(Tabla2[[#This Row],[idPaciente]],input!$A$1:$R$370,2,TRUE)</f>
        <v>Sha Port  </v>
      </c>
      <c r="E42" s="1">
        <f>+VLOOKUP(A42,input!$A$1:$R$370,6,TRUE)</f>
        <v>3</v>
      </c>
      <c r="F42" s="1">
        <f>+VLOOKUP(A42,input!$A$1:$R$370,8,TRUE)</f>
        <v>1</v>
      </c>
      <c r="G42" s="1">
        <f>+VLOOKUP(A42,input!$A$1:$R$370,7,TRUE)</f>
        <v>1</v>
      </c>
      <c r="H42" s="1">
        <f>+VLOOKUP(A42,input!$A$1:$R$370,9,TRUE)</f>
        <v>1</v>
      </c>
      <c r="I42" s="1">
        <f>+VLOOKUP(A42,input!$A$1:$R$370,10,TRUE)</f>
        <v>2</v>
      </c>
      <c r="J42" s="1">
        <f ca="1">+VLOOKUP(A42,input!$A$1:$R$370,11,TRUE)</f>
        <v>215</v>
      </c>
      <c r="K42" s="1">
        <f ca="1">+VLOOKUP(A42,input!$A$1:$R$370,15,TRUE)</f>
        <v>1012.15</v>
      </c>
      <c r="M42">
        <f>+COUNTIFS(Tabla2[[#This Row],[díaNum]],Tabla4[Día],Tabla2[[#This Row],[Bloque]],Tabla4[Bloque],Tabla2[[#This Row],[Tipo Paciente]],Tabla4[Tipo Cirugía])</f>
        <v>0</v>
      </c>
    </row>
    <row r="43" spans="1:13" x14ac:dyDescent="0.25">
      <c r="A43">
        <v>165</v>
      </c>
      <c r="B43">
        <v>3</v>
      </c>
      <c r="C43">
        <v>1</v>
      </c>
      <c r="D43" s="1" t="str">
        <f>+VLOOKUP(Tabla2[[#This Row],[idPaciente]],input!$A$1:$R$370,2,TRUE)</f>
        <v>Glenda Manus  </v>
      </c>
      <c r="E43" s="1">
        <f>+VLOOKUP(A43,input!$A$1:$R$370,6,TRUE)</f>
        <v>9</v>
      </c>
      <c r="F43" s="1">
        <f>+VLOOKUP(A43,input!$A$1:$R$370,8,TRUE)</f>
        <v>1</v>
      </c>
      <c r="G43" s="1">
        <f>+VLOOKUP(A43,input!$A$1:$R$370,7,TRUE)</f>
        <v>1</v>
      </c>
      <c r="H43" s="1">
        <f>+VLOOKUP(A43,input!$A$1:$R$370,9,TRUE)</f>
        <v>1</v>
      </c>
      <c r="I43" s="1">
        <f>+VLOOKUP(A43,input!$A$1:$R$370,10,TRUE)</f>
        <v>2</v>
      </c>
      <c r="J43" s="1">
        <f ca="1">+VLOOKUP(A43,input!$A$1:$R$370,11,TRUE)</f>
        <v>132</v>
      </c>
      <c r="K43" s="1">
        <f ca="1">+VLOOKUP(A43,input!$A$1:$R$370,15,TRUE)</f>
        <v>1011.32</v>
      </c>
      <c r="M43">
        <f>+COUNTIFS(Tabla2[[#This Row],[díaNum]],Tabla4[Día],Tabla2[[#This Row],[Bloque]],Tabla4[Bloque],Tabla2[[#This Row],[Tipo Paciente]],Tabla4[Tipo Cirugía])</f>
        <v>0</v>
      </c>
    </row>
    <row r="44" spans="1:13" x14ac:dyDescent="0.25">
      <c r="A44">
        <v>176</v>
      </c>
      <c r="B44">
        <v>2</v>
      </c>
      <c r="C44">
        <v>2</v>
      </c>
      <c r="D44" s="1" t="str">
        <f>+VLOOKUP(Tabla2[[#This Row],[idPaciente]],input!$A$1:$R$370,2,TRUE)</f>
        <v>Gilda Gasper  </v>
      </c>
      <c r="E44" s="1">
        <f>+VLOOKUP(A44,input!$A$1:$R$370,6,TRUE)</f>
        <v>7</v>
      </c>
      <c r="F44" s="1">
        <f>+VLOOKUP(A44,input!$A$1:$R$370,8,TRUE)</f>
        <v>1</v>
      </c>
      <c r="G44" s="1">
        <f>+VLOOKUP(A44,input!$A$1:$R$370,7,TRUE)</f>
        <v>1</v>
      </c>
      <c r="H44" s="1">
        <f>+VLOOKUP(A44,input!$A$1:$R$370,9,TRUE)</f>
        <v>0</v>
      </c>
      <c r="I44" s="1">
        <f>+VLOOKUP(A44,input!$A$1:$R$370,10,TRUE)</f>
        <v>0</v>
      </c>
      <c r="J44" s="1">
        <f ca="1">+VLOOKUP(A44,input!$A$1:$R$370,11,TRUE)</f>
        <v>512</v>
      </c>
      <c r="K44" s="1">
        <f ca="1">+VLOOKUP(A44,input!$A$1:$R$370,15,TRUE)</f>
        <v>1005.12</v>
      </c>
      <c r="M44">
        <f>+COUNTIFS(Tabla2[[#This Row],[díaNum]],Tabla4[Día],Tabla2[[#This Row],[Bloque]],Tabla4[Bloque],Tabla2[[#This Row],[Tipo Paciente]],Tabla4[Tipo Cirugía])</f>
        <v>0</v>
      </c>
    </row>
    <row r="45" spans="1:13" x14ac:dyDescent="0.25">
      <c r="A45">
        <v>180</v>
      </c>
      <c r="B45">
        <v>2</v>
      </c>
      <c r="C45">
        <v>2</v>
      </c>
      <c r="D45" s="1" t="str">
        <f>+VLOOKUP(Tabla2[[#This Row],[idPaciente]],input!$A$1:$R$370,2,TRUE)</f>
        <v>Dorine Ohlson  </v>
      </c>
      <c r="E45" s="1">
        <f>+VLOOKUP(A45,input!$A$1:$R$370,6,TRUE)</f>
        <v>2</v>
      </c>
      <c r="F45" s="1">
        <f>+VLOOKUP(A45,input!$A$1:$R$370,8,TRUE)</f>
        <v>1</v>
      </c>
      <c r="G45" s="1">
        <f>+VLOOKUP(A45,input!$A$1:$R$370,7,TRUE)</f>
        <v>1</v>
      </c>
      <c r="H45" s="1">
        <f>+VLOOKUP(A45,input!$A$1:$R$370,9,TRUE)</f>
        <v>0</v>
      </c>
      <c r="I45" s="1">
        <f>+VLOOKUP(A45,input!$A$1:$R$370,10,TRUE)</f>
        <v>0</v>
      </c>
      <c r="J45" s="1">
        <f ca="1">+VLOOKUP(A45,input!$A$1:$R$370,11,TRUE)</f>
        <v>751</v>
      </c>
      <c r="K45" s="1">
        <f ca="1">+VLOOKUP(A45,input!$A$1:$R$370,15,TRUE)</f>
        <v>1007.51</v>
      </c>
      <c r="M45">
        <f>+COUNTIFS(Tabla2[[#This Row],[díaNum]],Tabla4[Día],Tabla2[[#This Row],[Bloque]],Tabla4[Bloque],Tabla2[[#This Row],[Tipo Paciente]],Tabla4[Tipo Cirugía])</f>
        <v>0</v>
      </c>
    </row>
    <row r="46" spans="1:13" x14ac:dyDescent="0.25">
      <c r="A46">
        <v>182</v>
      </c>
      <c r="B46">
        <v>4</v>
      </c>
      <c r="C46">
        <v>2</v>
      </c>
      <c r="D46" s="1" t="str">
        <f>+VLOOKUP(Tabla2[[#This Row],[idPaciente]],input!$A$1:$R$370,2,TRUE)</f>
        <v>Ursula Mckelvy  </v>
      </c>
      <c r="E46" s="1">
        <f>+VLOOKUP(A46,input!$A$1:$R$370,6,TRUE)</f>
        <v>3</v>
      </c>
      <c r="F46" s="1">
        <f>+VLOOKUP(A46,input!$A$1:$R$370,8,TRUE)</f>
        <v>1</v>
      </c>
      <c r="G46" s="1">
        <f>+VLOOKUP(A46,input!$A$1:$R$370,7,TRUE)</f>
        <v>1</v>
      </c>
      <c r="H46" s="1">
        <f>+VLOOKUP(A46,input!$A$1:$R$370,9,TRUE)</f>
        <v>1</v>
      </c>
      <c r="I46" s="1">
        <f>+VLOOKUP(A46,input!$A$1:$R$370,10,TRUE)</f>
        <v>1</v>
      </c>
      <c r="J46" s="1">
        <f ca="1">+VLOOKUP(A46,input!$A$1:$R$370,11,TRUE)</f>
        <v>718</v>
      </c>
      <c r="K46" s="1">
        <f ca="1">+VLOOKUP(A46,input!$A$1:$R$370,15,TRUE)</f>
        <v>1012.18</v>
      </c>
      <c r="M46">
        <f>+COUNTIFS(Tabla2[[#This Row],[díaNum]],Tabla4[Día],Tabla2[[#This Row],[Bloque]],Tabla4[Bloque],Tabla2[[#This Row],[Tipo Paciente]],Tabla4[Tipo Cirugía])</f>
        <v>0</v>
      </c>
    </row>
    <row r="47" spans="1:13" x14ac:dyDescent="0.25">
      <c r="A47">
        <v>205</v>
      </c>
      <c r="B47">
        <v>5</v>
      </c>
      <c r="C47">
        <v>1</v>
      </c>
      <c r="D47" s="1" t="str">
        <f>+VLOOKUP(Tabla2[[#This Row],[idPaciente]],input!$A$1:$R$370,2,TRUE)</f>
        <v>Khadijah Bourget  </v>
      </c>
      <c r="E47" s="1">
        <f>+VLOOKUP(A47,input!$A$1:$R$370,6,TRUE)</f>
        <v>5</v>
      </c>
      <c r="F47" s="1">
        <f>+VLOOKUP(A47,input!$A$1:$R$370,8,TRUE)</f>
        <v>1</v>
      </c>
      <c r="G47" s="1">
        <f>+VLOOKUP(A47,input!$A$1:$R$370,7,TRUE)</f>
        <v>1</v>
      </c>
      <c r="H47" s="1">
        <f>+VLOOKUP(A47,input!$A$1:$R$370,9,TRUE)</f>
        <v>0</v>
      </c>
      <c r="I47" s="1">
        <f>+VLOOKUP(A47,input!$A$1:$R$370,10,TRUE)</f>
        <v>0</v>
      </c>
      <c r="J47" s="1">
        <f ca="1">+VLOOKUP(A47,input!$A$1:$R$370,11,TRUE)</f>
        <v>719</v>
      </c>
      <c r="K47" s="1">
        <f ca="1">+VLOOKUP(A47,input!$A$1:$R$370,15,TRUE)</f>
        <v>1007.19</v>
      </c>
      <c r="M47">
        <f>+COUNTIFS(Tabla2[[#This Row],[díaNum]],Tabla4[Día],Tabla2[[#This Row],[Bloque]],Tabla4[Bloque],Tabla2[[#This Row],[Tipo Paciente]],Tabla4[Tipo Cirugía])</f>
        <v>0</v>
      </c>
    </row>
    <row r="48" spans="1:13" x14ac:dyDescent="0.25">
      <c r="A48">
        <v>206</v>
      </c>
      <c r="B48">
        <v>2</v>
      </c>
      <c r="C48">
        <v>1</v>
      </c>
      <c r="D48" s="1" t="str">
        <f>+VLOOKUP(Tabla2[[#This Row],[idPaciente]],input!$A$1:$R$370,2,TRUE)</f>
        <v>Seth Saunder  </v>
      </c>
      <c r="E48" s="1">
        <f>+VLOOKUP(A48,input!$A$1:$R$370,6,TRUE)</f>
        <v>9</v>
      </c>
      <c r="F48" s="1">
        <f>+VLOOKUP(A48,input!$A$1:$R$370,8,TRUE)</f>
        <v>2</v>
      </c>
      <c r="G48" s="1">
        <f>+VLOOKUP(A48,input!$A$1:$R$370,7,TRUE)</f>
        <v>1</v>
      </c>
      <c r="H48" s="1">
        <f>+VLOOKUP(A48,input!$A$1:$R$370,9,TRUE)</f>
        <v>1</v>
      </c>
      <c r="I48" s="1">
        <f>+VLOOKUP(A48,input!$A$1:$R$370,10,TRUE)</f>
        <v>2</v>
      </c>
      <c r="J48" s="1">
        <f ca="1">+VLOOKUP(A48,input!$A$1:$R$370,11,TRUE)</f>
        <v>687</v>
      </c>
      <c r="K48" s="1">
        <f ca="1">+VLOOKUP(A48,input!$A$1:$R$370,15,TRUE)</f>
        <v>1016.87</v>
      </c>
      <c r="M48">
        <f>+COUNTIFS(Tabla2[[#This Row],[díaNum]],Tabla4[Día],Tabla2[[#This Row],[Bloque]],Tabla4[Bloque],Tabla2[[#This Row],[Tipo Paciente]],Tabla4[Tipo Cirugía])</f>
        <v>0</v>
      </c>
    </row>
    <row r="49" spans="1:13" x14ac:dyDescent="0.25">
      <c r="A49">
        <v>210</v>
      </c>
      <c r="B49">
        <v>1</v>
      </c>
      <c r="C49">
        <v>2</v>
      </c>
      <c r="D49" s="1" t="str">
        <f>+VLOOKUP(Tabla2[[#This Row],[idPaciente]],input!$A$1:$R$370,2,TRUE)</f>
        <v>Jeana Grief  </v>
      </c>
      <c r="E49" s="1">
        <f>+VLOOKUP(A49,input!$A$1:$R$370,6,TRUE)</f>
        <v>4</v>
      </c>
      <c r="F49" s="1">
        <f>+VLOOKUP(A49,input!$A$1:$R$370,8,TRUE)</f>
        <v>1</v>
      </c>
      <c r="G49" s="1">
        <f>+VLOOKUP(A49,input!$A$1:$R$370,7,TRUE)</f>
        <v>1</v>
      </c>
      <c r="H49" s="1">
        <f>+VLOOKUP(A49,input!$A$1:$R$370,9,TRUE)</f>
        <v>0</v>
      </c>
      <c r="I49" s="1">
        <f>+VLOOKUP(A49,input!$A$1:$R$370,10,TRUE)</f>
        <v>1</v>
      </c>
      <c r="J49" s="1">
        <f ca="1">+VLOOKUP(A49,input!$A$1:$R$370,11,TRUE)</f>
        <v>646</v>
      </c>
      <c r="K49" s="1">
        <f ca="1">+VLOOKUP(A49,input!$A$1:$R$370,15,TRUE)</f>
        <v>1011.46</v>
      </c>
      <c r="M49">
        <f>+COUNTIFS(Tabla2[[#This Row],[díaNum]],Tabla4[Día],Tabla2[[#This Row],[Bloque]],Tabla4[Bloque],Tabla2[[#This Row],[Tipo Paciente]],Tabla4[Tipo Cirugía])</f>
        <v>0</v>
      </c>
    </row>
    <row r="50" spans="1:13" x14ac:dyDescent="0.25">
      <c r="A50">
        <v>223</v>
      </c>
      <c r="B50">
        <v>2</v>
      </c>
      <c r="C50">
        <v>2</v>
      </c>
      <c r="D50" s="1" t="str">
        <f>+VLOOKUP(Tabla2[[#This Row],[idPaciente]],input!$A$1:$R$370,2,TRUE)</f>
        <v>Lucius Kinkel  </v>
      </c>
      <c r="E50" s="1">
        <f>+VLOOKUP(A50,input!$A$1:$R$370,6,TRUE)</f>
        <v>6</v>
      </c>
      <c r="F50" s="1">
        <f>+VLOOKUP(A50,input!$A$1:$R$370,8,TRUE)</f>
        <v>1</v>
      </c>
      <c r="G50" s="1">
        <f>+VLOOKUP(A50,input!$A$1:$R$370,7,TRUE)</f>
        <v>1</v>
      </c>
      <c r="H50" s="1">
        <f>+VLOOKUP(A50,input!$A$1:$R$370,9,TRUE)</f>
        <v>1</v>
      </c>
      <c r="I50" s="1">
        <f>+VLOOKUP(A50,input!$A$1:$R$370,10,TRUE)</f>
        <v>2</v>
      </c>
      <c r="J50" s="1">
        <f ca="1">+VLOOKUP(A50,input!$A$1:$R$370,11,TRUE)</f>
        <v>254</v>
      </c>
      <c r="K50" s="1">
        <f ca="1">+VLOOKUP(A50,input!$A$1:$R$370,15,TRUE)</f>
        <v>1012.54</v>
      </c>
      <c r="M50">
        <f>+COUNTIFS(Tabla2[[#This Row],[díaNum]],Tabla4[Día],Tabla2[[#This Row],[Bloque]],Tabla4[Bloque],Tabla2[[#This Row],[Tipo Paciente]],Tabla4[Tipo Cirugía])</f>
        <v>0</v>
      </c>
    </row>
    <row r="51" spans="1:13" x14ac:dyDescent="0.25">
      <c r="A51">
        <v>231</v>
      </c>
      <c r="B51">
        <v>3</v>
      </c>
      <c r="C51">
        <v>2</v>
      </c>
      <c r="D51" s="1" t="str">
        <f>+VLOOKUP(Tabla2[[#This Row],[idPaciente]],input!$A$1:$R$370,2,TRUE)</f>
        <v>Kelly Messineo  </v>
      </c>
      <c r="E51" s="1">
        <f>+VLOOKUP(A51,input!$A$1:$R$370,6,TRUE)</f>
        <v>2</v>
      </c>
      <c r="F51" s="1">
        <f>+VLOOKUP(A51,input!$A$1:$R$370,8,TRUE)</f>
        <v>1</v>
      </c>
      <c r="G51" s="1">
        <f>+VLOOKUP(A51,input!$A$1:$R$370,7,TRUE)</f>
        <v>1</v>
      </c>
      <c r="H51" s="1">
        <f>+VLOOKUP(A51,input!$A$1:$R$370,9,TRUE)</f>
        <v>1</v>
      </c>
      <c r="I51" s="1">
        <f>+VLOOKUP(A51,input!$A$1:$R$370,10,TRUE)</f>
        <v>2</v>
      </c>
      <c r="J51" s="1">
        <f ca="1">+VLOOKUP(A51,input!$A$1:$R$370,11,TRUE)</f>
        <v>524</v>
      </c>
      <c r="K51" s="1">
        <f ca="1">+VLOOKUP(A51,input!$A$1:$R$370,15,TRUE)</f>
        <v>1015.24</v>
      </c>
      <c r="M51">
        <f>+COUNTIFS(Tabla2[[#This Row],[díaNum]],Tabla4[Día],Tabla2[[#This Row],[Bloque]],Tabla4[Bloque],Tabla2[[#This Row],[Tipo Paciente]],Tabla4[Tipo Cirugía])</f>
        <v>0</v>
      </c>
    </row>
    <row r="52" spans="1:13" x14ac:dyDescent="0.25">
      <c r="A52">
        <v>254</v>
      </c>
      <c r="B52">
        <v>1</v>
      </c>
      <c r="C52">
        <v>2</v>
      </c>
      <c r="D52" s="1" t="str">
        <f>+VLOOKUP(Tabla2[[#This Row],[idPaciente]],input!$A$1:$R$370,2,TRUE)</f>
        <v>Vernita Berard  </v>
      </c>
      <c r="E52" s="1">
        <f>+VLOOKUP(A52,input!$A$1:$R$370,6,TRUE)</f>
        <v>4</v>
      </c>
      <c r="F52" s="1">
        <f>+VLOOKUP(A52,input!$A$1:$R$370,8,TRUE)</f>
        <v>1</v>
      </c>
      <c r="G52" s="1">
        <f>+VLOOKUP(A52,input!$A$1:$R$370,7,TRUE)</f>
        <v>1</v>
      </c>
      <c r="H52" s="1">
        <f>+VLOOKUP(A52,input!$A$1:$R$370,9,TRUE)</f>
        <v>0</v>
      </c>
      <c r="I52" s="1">
        <f>+VLOOKUP(A52,input!$A$1:$R$370,10,TRUE)</f>
        <v>3</v>
      </c>
      <c r="J52" s="1">
        <f ca="1">+VLOOKUP(A52,input!$A$1:$R$370,11,TRUE)</f>
        <v>711</v>
      </c>
      <c r="K52" s="1">
        <f ca="1">+VLOOKUP(A52,input!$A$1:$R$370,15,TRUE)</f>
        <v>1022.11</v>
      </c>
      <c r="M52">
        <f>+COUNTIFS(Tabla2[[#This Row],[díaNum]],Tabla4[Día],Tabla2[[#This Row],[Bloque]],Tabla4[Bloque],Tabla2[[#This Row],[Tipo Paciente]],Tabla4[Tipo Cirugía])</f>
        <v>0</v>
      </c>
    </row>
    <row r="53" spans="1:13" x14ac:dyDescent="0.25">
      <c r="A53">
        <v>269</v>
      </c>
      <c r="B53">
        <v>5</v>
      </c>
      <c r="C53">
        <v>2</v>
      </c>
      <c r="D53" s="1" t="str">
        <f>+VLOOKUP(Tabla2[[#This Row],[idPaciente]],input!$A$1:$R$370,2,TRUE)</f>
        <v>Marcellus Moran  </v>
      </c>
      <c r="E53" s="1">
        <f>+VLOOKUP(A53,input!$A$1:$R$370,6,TRUE)</f>
        <v>7</v>
      </c>
      <c r="F53" s="1">
        <f>+VLOOKUP(A53,input!$A$1:$R$370,8,TRUE)</f>
        <v>1</v>
      </c>
      <c r="G53" s="1">
        <f>+VLOOKUP(A53,input!$A$1:$R$370,7,TRUE)</f>
        <v>1</v>
      </c>
      <c r="H53" s="1">
        <f>+VLOOKUP(A53,input!$A$1:$R$370,9,TRUE)</f>
        <v>0</v>
      </c>
      <c r="I53" s="1">
        <f>+VLOOKUP(A53,input!$A$1:$R$370,10,TRUE)</f>
        <v>1</v>
      </c>
      <c r="J53" s="1">
        <f ca="1">+VLOOKUP(A53,input!$A$1:$R$370,11,TRUE)</f>
        <v>179</v>
      </c>
      <c r="K53" s="1">
        <f ca="1">+VLOOKUP(A53,input!$A$1:$R$370,15,TRUE)</f>
        <v>1006.79</v>
      </c>
      <c r="M53">
        <f>+COUNTIFS(Tabla2[[#This Row],[díaNum]],Tabla4[Día],Tabla2[[#This Row],[Bloque]],Tabla4[Bloque],Tabla2[[#This Row],[Tipo Paciente]],Tabla4[Tipo Cirugía])</f>
        <v>0</v>
      </c>
    </row>
    <row r="54" spans="1:13" x14ac:dyDescent="0.25">
      <c r="A54">
        <v>285</v>
      </c>
      <c r="B54">
        <v>3</v>
      </c>
      <c r="C54">
        <v>2</v>
      </c>
      <c r="D54" s="1" t="str">
        <f>+VLOOKUP(Tabla2[[#This Row],[idPaciente]],input!$A$1:$R$370,2,TRUE)</f>
        <v>Jamila Mathes  </v>
      </c>
      <c r="E54" s="1">
        <f>+VLOOKUP(A54,input!$A$1:$R$370,6,TRUE)</f>
        <v>7</v>
      </c>
      <c r="F54" s="1">
        <f>+VLOOKUP(A54,input!$A$1:$R$370,8,TRUE)</f>
        <v>1</v>
      </c>
      <c r="G54" s="1">
        <f>+VLOOKUP(A54,input!$A$1:$R$370,7,TRUE)</f>
        <v>1</v>
      </c>
      <c r="H54" s="1">
        <f>+VLOOKUP(A54,input!$A$1:$R$370,9,TRUE)</f>
        <v>1</v>
      </c>
      <c r="I54" s="1">
        <f>+VLOOKUP(A54,input!$A$1:$R$370,10,TRUE)</f>
        <v>1</v>
      </c>
      <c r="J54" s="1">
        <f ca="1">+VLOOKUP(A54,input!$A$1:$R$370,11,TRUE)</f>
        <v>450</v>
      </c>
      <c r="K54" s="1">
        <f ca="1">+VLOOKUP(A54,input!$A$1:$R$370,15,TRUE)</f>
        <v>1009.5</v>
      </c>
      <c r="M54">
        <f>+COUNTIFS(Tabla2[[#This Row],[díaNum]],Tabla4[Día],Tabla2[[#This Row],[Bloque]],Tabla4[Bloque],Tabla2[[#This Row],[Tipo Paciente]],Tabla4[Tipo Cirugía])</f>
        <v>0</v>
      </c>
    </row>
    <row r="55" spans="1:13" x14ac:dyDescent="0.25">
      <c r="A55">
        <v>287</v>
      </c>
      <c r="B55">
        <v>5</v>
      </c>
      <c r="C55">
        <v>2</v>
      </c>
      <c r="D55" s="1" t="str">
        <f>+VLOOKUP(Tabla2[[#This Row],[idPaciente]],input!$A$1:$R$370,2,TRUE)</f>
        <v>Donna Wasielewski  </v>
      </c>
      <c r="E55" s="1">
        <f>+VLOOKUP(A55,input!$A$1:$R$370,6,TRUE)</f>
        <v>3</v>
      </c>
      <c r="F55" s="1">
        <f>+VLOOKUP(A55,input!$A$1:$R$370,8,TRUE)</f>
        <v>1</v>
      </c>
      <c r="G55" s="1">
        <f>+VLOOKUP(A55,input!$A$1:$R$370,7,TRUE)</f>
        <v>1</v>
      </c>
      <c r="H55" s="1">
        <f>+VLOOKUP(A55,input!$A$1:$R$370,9,TRUE)</f>
        <v>0</v>
      </c>
      <c r="I55" s="1">
        <f>+VLOOKUP(A55,input!$A$1:$R$370,10,TRUE)</f>
        <v>2</v>
      </c>
      <c r="J55" s="1">
        <f ca="1">+VLOOKUP(A55,input!$A$1:$R$370,11,TRUE)</f>
        <v>423</v>
      </c>
      <c r="K55" s="1">
        <f ca="1">+VLOOKUP(A55,input!$A$1:$R$370,15,TRUE)</f>
        <v>1014.23</v>
      </c>
      <c r="M55">
        <f>+COUNTIFS(Tabla2[[#This Row],[díaNum]],Tabla4[Día],Tabla2[[#This Row],[Bloque]],Tabla4[Bloque],Tabla2[[#This Row],[Tipo Paciente]],Tabla4[Tipo Cirugía])</f>
        <v>0</v>
      </c>
    </row>
    <row r="56" spans="1:13" x14ac:dyDescent="0.25">
      <c r="A56">
        <v>289</v>
      </c>
      <c r="B56">
        <v>2</v>
      </c>
      <c r="C56">
        <v>2</v>
      </c>
      <c r="D56" s="26" t="str">
        <f>+VLOOKUP(Tabla2[[#This Row],[idPaciente]],input!$A$1:$R$370,2,TRUE)</f>
        <v>Anita Daniel  </v>
      </c>
      <c r="E56" s="1">
        <f>+VLOOKUP(A56,input!$A$1:$R$370,6,TRUE)</f>
        <v>5</v>
      </c>
      <c r="F56" s="1">
        <f>+VLOOKUP(A56,input!$A$1:$R$370,8,TRUE)</f>
        <v>1</v>
      </c>
      <c r="G56" s="1">
        <f>+VLOOKUP(A56,input!$A$1:$R$370,7,TRUE)</f>
        <v>1</v>
      </c>
      <c r="H56" s="1">
        <f>+VLOOKUP(A56,input!$A$1:$R$370,9,TRUE)</f>
        <v>0</v>
      </c>
      <c r="I56" s="1">
        <f>+VLOOKUP(A56,input!$A$1:$R$370,10,TRUE)</f>
        <v>2</v>
      </c>
      <c r="J56" s="1">
        <f ca="1">+VLOOKUP(A56,input!$A$1:$R$370,11,TRUE)</f>
        <v>403</v>
      </c>
      <c r="K56" s="26">
        <f ca="1">+VLOOKUP(A56,input!$A$1:$R$370,15,TRUE)</f>
        <v>1014.03</v>
      </c>
    </row>
    <row r="57" spans="1:13" x14ac:dyDescent="0.25">
      <c r="A57">
        <v>293</v>
      </c>
      <c r="B57">
        <v>4</v>
      </c>
      <c r="C57">
        <v>2</v>
      </c>
      <c r="D57" s="26" t="str">
        <f>+VLOOKUP(Tabla2[[#This Row],[idPaciente]],input!$A$1:$R$370,2,TRUE)</f>
        <v>Keira Conyers  </v>
      </c>
      <c r="E57" s="1">
        <f>+VLOOKUP(A57,input!$A$1:$R$370,6,TRUE)</f>
        <v>5</v>
      </c>
      <c r="F57" s="1">
        <f>+VLOOKUP(A57,input!$A$1:$R$370,8,TRUE)</f>
        <v>1</v>
      </c>
      <c r="G57" s="1">
        <f>+VLOOKUP(A57,input!$A$1:$R$370,7,TRUE)</f>
        <v>1</v>
      </c>
      <c r="H57" s="1">
        <f>+VLOOKUP(A57,input!$A$1:$R$370,9,TRUE)</f>
        <v>1</v>
      </c>
      <c r="I57" s="1">
        <f>+VLOOKUP(A57,input!$A$1:$R$370,10,TRUE)</f>
        <v>0</v>
      </c>
      <c r="J57" s="1">
        <f ca="1">+VLOOKUP(A57,input!$A$1:$R$370,11,TRUE)</f>
        <v>136</v>
      </c>
      <c r="K57" s="26">
        <f ca="1">+VLOOKUP(A57,input!$A$1:$R$370,15,TRUE)</f>
        <v>1001.36</v>
      </c>
    </row>
    <row r="58" spans="1:13" x14ac:dyDescent="0.25">
      <c r="A58">
        <v>299</v>
      </c>
      <c r="B58">
        <v>4</v>
      </c>
      <c r="C58">
        <v>2</v>
      </c>
      <c r="D58" s="26" t="str">
        <f>+VLOOKUP(Tabla2[[#This Row],[idPaciente]],input!$A$1:$R$370,2,TRUE)</f>
        <v>Nancee Lukens  </v>
      </c>
      <c r="E58" s="1">
        <f>+VLOOKUP(A58,input!$A$1:$R$370,6,TRUE)</f>
        <v>2</v>
      </c>
      <c r="F58" s="1">
        <f>+VLOOKUP(A58,input!$A$1:$R$370,8,TRUE)</f>
        <v>1</v>
      </c>
      <c r="G58" s="1">
        <f>+VLOOKUP(A58,input!$A$1:$R$370,7,TRUE)</f>
        <v>1</v>
      </c>
      <c r="H58" s="1">
        <f>+VLOOKUP(A58,input!$A$1:$R$370,9,TRUE)</f>
        <v>1</v>
      </c>
      <c r="I58" s="1">
        <f>+VLOOKUP(A58,input!$A$1:$R$370,10,TRUE)</f>
        <v>1</v>
      </c>
      <c r="J58" s="1">
        <f ca="1">+VLOOKUP(A58,input!$A$1:$R$370,11,TRUE)</f>
        <v>33</v>
      </c>
      <c r="K58" s="26">
        <f ca="1">+VLOOKUP(A58,input!$A$1:$R$370,15,TRUE)</f>
        <v>1005.33</v>
      </c>
    </row>
    <row r="59" spans="1:13" x14ac:dyDescent="0.25">
      <c r="A59">
        <v>302</v>
      </c>
      <c r="B59">
        <v>2</v>
      </c>
      <c r="C59">
        <v>2</v>
      </c>
      <c r="D59" s="26" t="str">
        <f>+VLOOKUP(Tabla2[[#This Row],[idPaciente]],input!$A$1:$R$370,2,TRUE)</f>
        <v>Francoise Delfino  </v>
      </c>
      <c r="E59" s="1">
        <f>+VLOOKUP(A59,input!$A$1:$R$370,6,TRUE)</f>
        <v>5</v>
      </c>
      <c r="F59" s="1">
        <f>+VLOOKUP(A59,input!$A$1:$R$370,8,TRUE)</f>
        <v>1</v>
      </c>
      <c r="G59" s="1">
        <f>+VLOOKUP(A59,input!$A$1:$R$370,7,TRUE)</f>
        <v>1</v>
      </c>
      <c r="H59" s="1">
        <f>+VLOOKUP(A59,input!$A$1:$R$370,9,TRUE)</f>
        <v>1</v>
      </c>
      <c r="I59" s="1">
        <f>+VLOOKUP(A59,input!$A$1:$R$370,10,TRUE)</f>
        <v>3</v>
      </c>
      <c r="J59" s="1">
        <f ca="1">+VLOOKUP(A59,input!$A$1:$R$370,11,TRUE)</f>
        <v>786</v>
      </c>
      <c r="K59" s="26">
        <f ca="1">+VLOOKUP(A59,input!$A$1:$R$370,15,TRUE)</f>
        <v>1022.86</v>
      </c>
    </row>
    <row r="60" spans="1:13" x14ac:dyDescent="0.25">
      <c r="A60">
        <v>309</v>
      </c>
      <c r="B60">
        <v>1</v>
      </c>
      <c r="C60">
        <v>2</v>
      </c>
      <c r="D60" s="26" t="str">
        <f>+VLOOKUP(Tabla2[[#This Row],[idPaciente]],input!$A$1:$R$370,2,TRUE)</f>
        <v>Pansy Loney  </v>
      </c>
      <c r="E60" s="1">
        <f>+VLOOKUP(A60,input!$A$1:$R$370,6,TRUE)</f>
        <v>5</v>
      </c>
      <c r="F60" s="1">
        <f>+VLOOKUP(A60,input!$A$1:$R$370,8,TRUE)</f>
        <v>1</v>
      </c>
      <c r="G60" s="1">
        <f>+VLOOKUP(A60,input!$A$1:$R$370,7,TRUE)</f>
        <v>1</v>
      </c>
      <c r="H60" s="1">
        <f>+VLOOKUP(A60,input!$A$1:$R$370,9,TRUE)</f>
        <v>0</v>
      </c>
      <c r="I60" s="1">
        <f>+VLOOKUP(A60,input!$A$1:$R$370,10,TRUE)</f>
        <v>1</v>
      </c>
      <c r="J60" s="1">
        <f ca="1">+VLOOKUP(A60,input!$A$1:$R$370,11,TRUE)</f>
        <v>648</v>
      </c>
      <c r="K60" s="26">
        <f ca="1">+VLOOKUP(A60,input!$A$1:$R$370,15,TRUE)</f>
        <v>1011.48</v>
      </c>
    </row>
    <row r="61" spans="1:13" x14ac:dyDescent="0.25">
      <c r="A61">
        <v>315</v>
      </c>
      <c r="B61">
        <v>1</v>
      </c>
      <c r="C61">
        <v>2</v>
      </c>
      <c r="D61" s="26" t="str">
        <f>+VLOOKUP(Tabla2[[#This Row],[idPaciente]],input!$A$1:$R$370,2,TRUE)</f>
        <v>Tammie Herwig  </v>
      </c>
      <c r="E61" s="1">
        <f>+VLOOKUP(A61,input!$A$1:$R$370,6,TRUE)</f>
        <v>6</v>
      </c>
      <c r="F61" s="1">
        <f>+VLOOKUP(A61,input!$A$1:$R$370,8,TRUE)</f>
        <v>1</v>
      </c>
      <c r="G61" s="1">
        <f>+VLOOKUP(A61,input!$A$1:$R$370,7,TRUE)</f>
        <v>1</v>
      </c>
      <c r="H61" s="1">
        <f>+VLOOKUP(A61,input!$A$1:$R$370,9,TRUE)</f>
        <v>1</v>
      </c>
      <c r="I61" s="1">
        <f>+VLOOKUP(A61,input!$A$1:$R$370,10,TRUE)</f>
        <v>0</v>
      </c>
      <c r="J61" s="1">
        <f ca="1">+VLOOKUP(A61,input!$A$1:$R$370,11,TRUE)</f>
        <v>421</v>
      </c>
      <c r="K61" s="26">
        <f ca="1">+VLOOKUP(A61,input!$A$1:$R$370,15,TRUE)</f>
        <v>1004.21</v>
      </c>
    </row>
    <row r="62" spans="1:13" x14ac:dyDescent="0.25">
      <c r="A62">
        <v>322</v>
      </c>
      <c r="B62">
        <v>4</v>
      </c>
      <c r="C62">
        <v>1</v>
      </c>
      <c r="D62" s="26" t="str">
        <f>+VLOOKUP(Tabla2[[#This Row],[idPaciente]],input!$A$1:$R$370,2,TRUE)</f>
        <v>Marian Dietz  </v>
      </c>
      <c r="E62" s="1">
        <f>+VLOOKUP(A62,input!$A$1:$R$370,6,TRUE)</f>
        <v>2</v>
      </c>
      <c r="F62" s="1">
        <f>+VLOOKUP(A62,input!$A$1:$R$370,8,TRUE)</f>
        <v>1</v>
      </c>
      <c r="G62" s="1">
        <f>+VLOOKUP(A62,input!$A$1:$R$370,7,TRUE)</f>
        <v>1</v>
      </c>
      <c r="H62" s="1">
        <f>+VLOOKUP(A62,input!$A$1:$R$370,9,TRUE)</f>
        <v>0</v>
      </c>
      <c r="I62" s="1">
        <f>+VLOOKUP(A62,input!$A$1:$R$370,10,TRUE)</f>
        <v>2</v>
      </c>
      <c r="J62" s="1">
        <f ca="1">+VLOOKUP(A62,input!$A$1:$R$370,11,TRUE)</f>
        <v>214</v>
      </c>
      <c r="K62" s="26">
        <f ca="1">+VLOOKUP(A62,input!$A$1:$R$370,15,TRUE)</f>
        <v>1012.14</v>
      </c>
    </row>
    <row r="63" spans="1:13" x14ac:dyDescent="0.25">
      <c r="A63">
        <v>325</v>
      </c>
      <c r="B63">
        <v>3</v>
      </c>
      <c r="C63">
        <v>1</v>
      </c>
      <c r="D63" s="26" t="str">
        <f>+VLOOKUP(Tabla2[[#This Row],[idPaciente]],input!$A$1:$R$370,2,TRUE)</f>
        <v>Fonda Deyo  </v>
      </c>
      <c r="E63" s="1">
        <f>+VLOOKUP(A63,input!$A$1:$R$370,6,TRUE)</f>
        <v>8</v>
      </c>
      <c r="F63" s="1">
        <f>+VLOOKUP(A63,input!$A$1:$R$370,8,TRUE)</f>
        <v>1</v>
      </c>
      <c r="G63" s="1">
        <f>+VLOOKUP(A63,input!$A$1:$R$370,7,TRUE)</f>
        <v>1</v>
      </c>
      <c r="H63" s="1">
        <f>+VLOOKUP(A63,input!$A$1:$R$370,9,TRUE)</f>
        <v>1</v>
      </c>
      <c r="I63" s="1">
        <f>+VLOOKUP(A63,input!$A$1:$R$370,10,TRUE)</f>
        <v>2</v>
      </c>
      <c r="J63" s="1">
        <f ca="1">+VLOOKUP(A63,input!$A$1:$R$370,11,TRUE)</f>
        <v>102</v>
      </c>
      <c r="K63" s="26">
        <f ca="1">+VLOOKUP(A63,input!$A$1:$R$370,15,TRUE)</f>
        <v>1011.02</v>
      </c>
    </row>
    <row r="64" spans="1:13" x14ac:dyDescent="0.25">
      <c r="A64">
        <v>339</v>
      </c>
      <c r="B64">
        <v>3</v>
      </c>
      <c r="C64">
        <v>1</v>
      </c>
      <c r="D64" s="26" t="str">
        <f>+VLOOKUP(Tabla2[[#This Row],[idPaciente]],input!$A$1:$R$370,2,TRUE)</f>
        <v>Lyda Sechrist  </v>
      </c>
      <c r="E64" s="1">
        <f>+VLOOKUP(A64,input!$A$1:$R$370,6,TRUE)</f>
        <v>2</v>
      </c>
      <c r="F64" s="1">
        <f>+VLOOKUP(A64,input!$A$1:$R$370,8,TRUE)</f>
        <v>1</v>
      </c>
      <c r="G64" s="1">
        <f>+VLOOKUP(A64,input!$A$1:$R$370,7,TRUE)</f>
        <v>1</v>
      </c>
      <c r="H64" s="1">
        <f>+VLOOKUP(A64,input!$A$1:$R$370,9,TRUE)</f>
        <v>0</v>
      </c>
      <c r="I64" s="1">
        <f>+VLOOKUP(A64,input!$A$1:$R$370,10,TRUE)</f>
        <v>1</v>
      </c>
      <c r="J64" s="1">
        <f ca="1">+VLOOKUP(A64,input!$A$1:$R$370,11,TRUE)</f>
        <v>296</v>
      </c>
      <c r="K64" s="26">
        <f ca="1">+VLOOKUP(A64,input!$A$1:$R$370,15,TRUE)</f>
        <v>1007.96</v>
      </c>
    </row>
    <row r="65" spans="1:11" x14ac:dyDescent="0.25">
      <c r="A65">
        <v>341</v>
      </c>
      <c r="B65">
        <v>1</v>
      </c>
      <c r="C65">
        <v>1</v>
      </c>
      <c r="D65" s="26" t="str">
        <f>+VLOOKUP(Tabla2[[#This Row],[idPaciente]],input!$A$1:$R$370,2,TRUE)</f>
        <v>Corine Myres  </v>
      </c>
      <c r="E65" s="1">
        <f>+VLOOKUP(A65,input!$A$1:$R$370,6,TRUE)</f>
        <v>2</v>
      </c>
      <c r="F65" s="1">
        <f>+VLOOKUP(A65,input!$A$1:$R$370,8,TRUE)</f>
        <v>1</v>
      </c>
      <c r="G65" s="1">
        <f>+VLOOKUP(A65,input!$A$1:$R$370,7,TRUE)</f>
        <v>1</v>
      </c>
      <c r="H65" s="1">
        <f>+VLOOKUP(A65,input!$A$1:$R$370,9,TRUE)</f>
        <v>0</v>
      </c>
      <c r="I65" s="1">
        <f>+VLOOKUP(A65,input!$A$1:$R$370,10,TRUE)</f>
        <v>3</v>
      </c>
      <c r="J65" s="1">
        <f ca="1">+VLOOKUP(A65,input!$A$1:$R$370,11,TRUE)</f>
        <v>215</v>
      </c>
      <c r="K65" s="26">
        <f ca="1">+VLOOKUP(A65,input!$A$1:$R$370,15,TRUE)</f>
        <v>1017.15</v>
      </c>
    </row>
    <row r="66" spans="1:11" x14ac:dyDescent="0.25">
      <c r="A66">
        <v>344</v>
      </c>
      <c r="B66">
        <v>2</v>
      </c>
      <c r="C66">
        <v>2</v>
      </c>
      <c r="D66" s="26" t="str">
        <f>+VLOOKUP(Tabla2[[#This Row],[idPaciente]],input!$A$1:$R$370,2,TRUE)</f>
        <v>Marcelene Ruby  </v>
      </c>
      <c r="E66" s="1">
        <f>+VLOOKUP(A66,input!$A$1:$R$370,6,TRUE)</f>
        <v>3</v>
      </c>
      <c r="F66" s="1">
        <f>+VLOOKUP(A66,input!$A$1:$R$370,8,TRUE)</f>
        <v>1</v>
      </c>
      <c r="G66" s="1">
        <f>+VLOOKUP(A66,input!$A$1:$R$370,7,TRUE)</f>
        <v>1</v>
      </c>
      <c r="H66" s="1">
        <f>+VLOOKUP(A66,input!$A$1:$R$370,9,TRUE)</f>
        <v>1</v>
      </c>
      <c r="I66" s="1">
        <f>+VLOOKUP(A66,input!$A$1:$R$370,10,TRUE)</f>
        <v>2</v>
      </c>
      <c r="J66" s="1">
        <f ca="1">+VLOOKUP(A66,input!$A$1:$R$370,11,TRUE)</f>
        <v>49</v>
      </c>
      <c r="K66" s="26">
        <f ca="1">+VLOOKUP(A66,input!$A$1:$R$370,15,TRUE)</f>
        <v>1010.49</v>
      </c>
    </row>
    <row r="67" spans="1:11" x14ac:dyDescent="0.25">
      <c r="A67">
        <v>355</v>
      </c>
      <c r="B67">
        <v>1</v>
      </c>
      <c r="C67">
        <v>1</v>
      </c>
      <c r="D67" s="26" t="str">
        <f>+VLOOKUP(Tabla2[[#This Row],[idPaciente]],input!$A$1:$R$370,2,TRUE)</f>
        <v>Jacob Huggett  </v>
      </c>
      <c r="E67" s="1">
        <f>+VLOOKUP(A67,input!$A$1:$R$370,6,TRUE)</f>
        <v>4</v>
      </c>
      <c r="F67" s="1">
        <f>+VLOOKUP(A67,input!$A$1:$R$370,8,TRUE)</f>
        <v>1</v>
      </c>
      <c r="G67" s="1">
        <f>+VLOOKUP(A67,input!$A$1:$R$370,7,TRUE)</f>
        <v>1</v>
      </c>
      <c r="H67" s="1">
        <f>+VLOOKUP(A67,input!$A$1:$R$370,9,TRUE)</f>
        <v>0</v>
      </c>
      <c r="I67" s="1">
        <f>+VLOOKUP(A67,input!$A$1:$R$370,10,TRUE)</f>
        <v>1</v>
      </c>
      <c r="J67" s="1">
        <f ca="1">+VLOOKUP(A67,input!$A$1:$R$370,11,TRUE)</f>
        <v>773</v>
      </c>
      <c r="K67" s="26">
        <f ca="1">+VLOOKUP(A67,input!$A$1:$R$370,15,TRUE)</f>
        <v>1012.73</v>
      </c>
    </row>
    <row r="68" spans="1:11" x14ac:dyDescent="0.25">
      <c r="A68">
        <v>356</v>
      </c>
      <c r="B68">
        <v>3</v>
      </c>
      <c r="C68">
        <v>1</v>
      </c>
      <c r="D68" s="26" t="str">
        <f>+VLOOKUP(Tabla2[[#This Row],[idPaciente]],input!$A$1:$R$370,2,TRUE)</f>
        <v>Xuan Holdman  </v>
      </c>
      <c r="E68" s="1">
        <f>+VLOOKUP(A68,input!$A$1:$R$370,6,TRUE)</f>
        <v>8</v>
      </c>
      <c r="F68" s="1">
        <f>+VLOOKUP(A68,input!$A$1:$R$370,8,TRUE)</f>
        <v>1</v>
      </c>
      <c r="G68" s="1">
        <f>+VLOOKUP(A68,input!$A$1:$R$370,7,TRUE)</f>
        <v>1</v>
      </c>
      <c r="H68" s="1">
        <f>+VLOOKUP(A68,input!$A$1:$R$370,9,TRUE)</f>
        <v>0</v>
      </c>
      <c r="I68" s="1">
        <f>+VLOOKUP(A68,input!$A$1:$R$370,10,TRUE)</f>
        <v>0</v>
      </c>
      <c r="J68" s="1">
        <f ca="1">+VLOOKUP(A68,input!$A$1:$R$370,11,TRUE)</f>
        <v>759</v>
      </c>
      <c r="K68" s="26">
        <f ca="1">+VLOOKUP(A68,input!$A$1:$R$370,15,TRUE)</f>
        <v>1007.59</v>
      </c>
    </row>
    <row r="69" spans="1:11" x14ac:dyDescent="0.25">
      <c r="A69">
        <v>359</v>
      </c>
      <c r="B69">
        <v>2</v>
      </c>
      <c r="C69">
        <v>1</v>
      </c>
      <c r="D69" s="26" t="str">
        <f>+VLOOKUP(Tabla2[[#This Row],[idPaciente]],input!$A$1:$R$370,2,TRUE)</f>
        <v>Clarence Thaler  </v>
      </c>
      <c r="E69" s="1">
        <f>+VLOOKUP(A69,input!$A$1:$R$370,6,TRUE)</f>
        <v>5</v>
      </c>
      <c r="F69" s="1">
        <f>+VLOOKUP(A69,input!$A$1:$R$370,8,TRUE)</f>
        <v>2</v>
      </c>
      <c r="G69" s="1">
        <f>+VLOOKUP(A69,input!$A$1:$R$370,7,TRUE)</f>
        <v>1</v>
      </c>
      <c r="H69" s="1">
        <f>+VLOOKUP(A69,input!$A$1:$R$370,9,TRUE)</f>
        <v>0</v>
      </c>
      <c r="I69" s="1">
        <f>+VLOOKUP(A69,input!$A$1:$R$370,10,TRUE)</f>
        <v>3</v>
      </c>
      <c r="J69" s="1">
        <f ca="1">+VLOOKUP(A69,input!$A$1:$R$370,11,TRUE)</f>
        <v>718</v>
      </c>
      <c r="K69" s="26">
        <f ca="1">+VLOOKUP(A69,input!$A$1:$R$370,15,TRUE)</f>
        <v>1022.18</v>
      </c>
    </row>
    <row r="70" spans="1:11" x14ac:dyDescent="0.25">
      <c r="A70">
        <v>362</v>
      </c>
      <c r="B70">
        <v>4</v>
      </c>
      <c r="C70">
        <v>1</v>
      </c>
      <c r="D70" s="26" t="str">
        <f>+VLOOKUP(Tabla2[[#This Row],[idPaciente]],input!$A$1:$R$370,2,TRUE)</f>
        <v>Sharen Mullikin  </v>
      </c>
      <c r="E70" s="1">
        <f>+VLOOKUP(A70,input!$A$1:$R$370,6,TRUE)</f>
        <v>3</v>
      </c>
      <c r="F70" s="1">
        <f>+VLOOKUP(A70,input!$A$1:$R$370,8,TRUE)</f>
        <v>2</v>
      </c>
      <c r="G70" s="1">
        <f>+VLOOKUP(A70,input!$A$1:$R$370,7,TRUE)</f>
        <v>1</v>
      </c>
      <c r="H70" s="1">
        <f>+VLOOKUP(A70,input!$A$1:$R$370,9,TRUE)</f>
        <v>0</v>
      </c>
      <c r="I70" s="1">
        <f>+VLOOKUP(A70,input!$A$1:$R$370,10,TRUE)</f>
        <v>0</v>
      </c>
      <c r="J70" s="1">
        <f ca="1">+VLOOKUP(A70,input!$A$1:$R$370,11,TRUE)</f>
        <v>594</v>
      </c>
      <c r="K70" s="26">
        <f ca="1">+VLOOKUP(A70,input!$A$1:$R$370,15,TRUE)</f>
        <v>1005.94</v>
      </c>
    </row>
    <row r="71" spans="1:11" x14ac:dyDescent="0.25">
      <c r="A71">
        <v>368</v>
      </c>
      <c r="B71">
        <v>4</v>
      </c>
      <c r="C71">
        <v>2</v>
      </c>
      <c r="D71" s="26" t="str">
        <f>+VLOOKUP(Tabla2[[#This Row],[idPaciente]],input!$A$1:$R$370,2,TRUE)</f>
        <v>Tommye Asbell  </v>
      </c>
      <c r="E71" s="1">
        <f>+VLOOKUP(A71,input!$A$1:$R$370,6,TRUE)</f>
        <v>8</v>
      </c>
      <c r="F71" s="1">
        <f>+VLOOKUP(A71,input!$A$1:$R$370,8,TRUE)</f>
        <v>1</v>
      </c>
      <c r="G71" s="1">
        <f>+VLOOKUP(A71,input!$A$1:$R$370,7,TRUE)</f>
        <v>1</v>
      </c>
      <c r="H71" s="1">
        <f>+VLOOKUP(A71,input!$A$1:$R$370,9,TRUE)</f>
        <v>0</v>
      </c>
      <c r="I71" s="1">
        <f>+VLOOKUP(A71,input!$A$1:$R$370,10,TRUE)</f>
        <v>0</v>
      </c>
      <c r="J71" s="1">
        <f ca="1">+VLOOKUP(A71,input!$A$1:$R$370,11,TRUE)</f>
        <v>296</v>
      </c>
      <c r="K71" s="26">
        <f ca="1">+VLOOKUP(A71,input!$A$1:$R$370,15,TRUE)</f>
        <v>1002.96</v>
      </c>
    </row>
    <row r="72" spans="1:11" x14ac:dyDescent="0.25">
      <c r="A72" t="s">
        <v>974</v>
      </c>
      <c r="D72" s="1"/>
      <c r="E72" s="1"/>
      <c r="F72" s="1"/>
      <c r="G72" s="1"/>
      <c r="H72" s="1"/>
      <c r="I72" s="1"/>
      <c r="J72" s="1"/>
      <c r="K72" s="1">
        <f ca="1">SUBTOTAL(109,Tabla2[Score])</f>
        <v>71044.11</v>
      </c>
    </row>
    <row r="73" spans="1:11" x14ac:dyDescent="0.25">
      <c r="D73" s="1"/>
      <c r="E73" s="1"/>
      <c r="F73" s="1"/>
      <c r="G73" s="1"/>
      <c r="H73" s="1"/>
      <c r="I73" s="1"/>
      <c r="J73" s="1"/>
      <c r="K73" s="1"/>
    </row>
    <row r="74" spans="1:11" x14ac:dyDescent="0.25">
      <c r="D74" s="1"/>
      <c r="E74" s="1"/>
      <c r="F74" s="1"/>
      <c r="G74" s="1"/>
      <c r="H74" s="1"/>
      <c r="I74" s="1"/>
      <c r="J74" s="1"/>
      <c r="K74" s="1"/>
    </row>
    <row r="75" spans="1:11" x14ac:dyDescent="0.25">
      <c r="D75" s="1"/>
      <c r="E75" s="1"/>
      <c r="F75" s="1"/>
      <c r="G75" s="1"/>
      <c r="H75" s="1"/>
      <c r="I75" s="1"/>
      <c r="J75" s="1"/>
      <c r="K75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L11" sqref="L11"/>
    </sheetView>
  </sheetViews>
  <sheetFormatPr baseColWidth="10" defaultRowHeight="15" x14ac:dyDescent="0.25"/>
  <cols>
    <col min="4" max="4" width="13.42578125" customWidth="1"/>
    <col min="7" max="9" width="6.7109375" customWidth="1"/>
    <col min="10" max="10" width="9.7109375" bestFit="1" customWidth="1"/>
    <col min="11" max="12" width="6.7109375" customWidth="1"/>
    <col min="13" max="15" width="3.7109375" customWidth="1"/>
    <col min="16" max="16" width="16.28515625" bestFit="1" customWidth="1"/>
    <col min="17" max="20" width="3" bestFit="1" customWidth="1"/>
    <col min="21" max="27" width="3.7109375" customWidth="1"/>
    <col min="28" max="32" width="5.7109375" customWidth="1"/>
  </cols>
  <sheetData>
    <row r="1" spans="1:19" x14ac:dyDescent="0.25">
      <c r="A1" t="s">
        <v>963</v>
      </c>
      <c r="B1" t="s">
        <v>964</v>
      </c>
      <c r="C1" t="s">
        <v>942</v>
      </c>
      <c r="D1" t="s">
        <v>965</v>
      </c>
      <c r="E1" s="1" t="s">
        <v>986</v>
      </c>
      <c r="O1" t="s">
        <v>981</v>
      </c>
    </row>
    <row r="2" spans="1:19" x14ac:dyDescent="0.25">
      <c r="A2">
        <v>4</v>
      </c>
      <c r="B2">
        <v>1</v>
      </c>
      <c r="C2">
        <v>2</v>
      </c>
      <c r="D2">
        <v>1</v>
      </c>
      <c r="E2" s="1">
        <f>+SUMIF(resumen!$A$2:$I$2,Tabla4[[#This Row],[Tipo Cirugía]],resumen!$A$3:$I$3)</f>
        <v>5</v>
      </c>
      <c r="G2" t="s">
        <v>982</v>
      </c>
    </row>
    <row r="3" spans="1:19" x14ac:dyDescent="0.25">
      <c r="A3">
        <v>5</v>
      </c>
      <c r="B3">
        <v>2</v>
      </c>
      <c r="C3">
        <v>1</v>
      </c>
      <c r="D3">
        <v>1</v>
      </c>
      <c r="E3" s="1">
        <f>+SUMIF(resumen!$A$2:$I$2,Tabla4[[#This Row],[Tipo Cirugía]],resumen!$A$3:$I$3)</f>
        <v>5</v>
      </c>
      <c r="P3" t="s">
        <v>948</v>
      </c>
      <c r="R3">
        <v>1</v>
      </c>
      <c r="S3">
        <v>5</v>
      </c>
    </row>
    <row r="4" spans="1:19" x14ac:dyDescent="0.25">
      <c r="A4">
        <v>1</v>
      </c>
      <c r="B4">
        <v>4</v>
      </c>
      <c r="C4">
        <v>2</v>
      </c>
      <c r="D4">
        <v>1</v>
      </c>
      <c r="E4" s="1">
        <f>+SUMIF(resumen!$A$2:$I$2,Tabla4[[#This Row],[Tipo Cirugía]],resumen!$A$3:$I$3)</f>
        <v>5</v>
      </c>
      <c r="H4" t="s">
        <v>950</v>
      </c>
      <c r="I4" t="s">
        <v>951</v>
      </c>
      <c r="J4" t="s">
        <v>952</v>
      </c>
      <c r="K4" t="s">
        <v>953</v>
      </c>
      <c r="L4" t="s">
        <v>954</v>
      </c>
      <c r="P4" t="s">
        <v>949</v>
      </c>
      <c r="R4">
        <v>2</v>
      </c>
      <c r="S4">
        <v>4</v>
      </c>
    </row>
    <row r="5" spans="1:19" x14ac:dyDescent="0.25">
      <c r="A5">
        <v>5</v>
      </c>
      <c r="B5">
        <v>4</v>
      </c>
      <c r="C5">
        <v>2</v>
      </c>
      <c r="D5">
        <v>1</v>
      </c>
      <c r="E5" s="1">
        <f>+SUMIF(resumen!$A$2:$I$2,Tabla4[[#This Row],[Tipo Cirugía]],resumen!$A$3:$I$3)</f>
        <v>5</v>
      </c>
      <c r="G5" t="s">
        <v>956</v>
      </c>
      <c r="H5" s="3">
        <v>1</v>
      </c>
      <c r="I5" s="3">
        <v>2</v>
      </c>
      <c r="J5" s="3">
        <v>3</v>
      </c>
      <c r="K5" s="3">
        <v>4</v>
      </c>
      <c r="L5" s="3">
        <v>5</v>
      </c>
      <c r="P5" t="s">
        <v>955</v>
      </c>
      <c r="R5">
        <v>3</v>
      </c>
      <c r="S5">
        <v>4</v>
      </c>
    </row>
    <row r="6" spans="1:19" x14ac:dyDescent="0.25">
      <c r="A6">
        <v>1</v>
      </c>
      <c r="B6">
        <v>1</v>
      </c>
      <c r="C6">
        <v>1</v>
      </c>
      <c r="D6">
        <v>2</v>
      </c>
      <c r="E6" s="1">
        <f>+SUMIF(resumen!$A$2:$I$2,Tabla4[[#This Row],[Tipo Cirugía]],resumen!$A$3:$I$3)</f>
        <v>4</v>
      </c>
      <c r="G6">
        <v>1</v>
      </c>
      <c r="H6" s="1">
        <f>+SUMIFS(Tabla4[Tipo Cirugía],Tabla4[Día],H$5,Tabla4[Pabellón],$G6)</f>
        <v>2</v>
      </c>
      <c r="I6" s="1">
        <f>+SUMIFS(Tabla4[Tipo Cirugía],Tabla4[Día],I$5,Tabla4[Pabellón],$G6)</f>
        <v>6</v>
      </c>
      <c r="J6" s="1">
        <f>+SUMIFS(Tabla4[Tipo Cirugía],Tabla4[Día],J$5,Tabla4[Pabellón],$G6)</f>
        <v>3</v>
      </c>
      <c r="K6" s="1">
        <f>+SUMIFS(Tabla4[Tipo Cirugía],Tabla4[Día],K$5,Tabla4[Pabellón],$G6)</f>
        <v>1</v>
      </c>
      <c r="L6" s="1">
        <f>+SUMIFS(Tabla4[Tipo Cirugía],Tabla4[Día],L$5,Tabla4[Pabellón],$G6)</f>
        <v>5</v>
      </c>
      <c r="P6" t="s">
        <v>957</v>
      </c>
      <c r="R6">
        <v>4</v>
      </c>
      <c r="S6">
        <v>1</v>
      </c>
    </row>
    <row r="7" spans="1:19" x14ac:dyDescent="0.25">
      <c r="A7">
        <v>4</v>
      </c>
      <c r="B7">
        <v>2</v>
      </c>
      <c r="C7">
        <v>1</v>
      </c>
      <c r="D7">
        <v>2</v>
      </c>
      <c r="E7" s="1">
        <f>+SUMIF(resumen!$A$2:$I$2,Tabla4[[#This Row],[Tipo Cirugía]],resumen!$A$3:$I$3)</f>
        <v>4</v>
      </c>
      <c r="G7">
        <v>2</v>
      </c>
      <c r="H7" s="1">
        <f>+SUMIFS(Tabla4[Tipo Cirugía],Tabla4[Día],H$5,Tabla4[Pabellón],$G7)</f>
        <v>4</v>
      </c>
      <c r="I7" s="1">
        <f>+SUMIFS(Tabla4[Tipo Cirugía],Tabla4[Día],I$5,Tabla4[Pabellón],$G7)</f>
        <v>2</v>
      </c>
      <c r="J7" s="1">
        <f>+SUMIFS(Tabla4[Tipo Cirugía],Tabla4[Día],J$5,Tabla4[Pabellón],$G7)</f>
        <v>5</v>
      </c>
      <c r="K7" s="1">
        <f>+SUMIFS(Tabla4[Tipo Cirugía],Tabla4[Día],K$5,Tabla4[Pabellón],$G7)</f>
        <v>2</v>
      </c>
      <c r="L7" s="1">
        <f>+SUMIFS(Tabla4[Tipo Cirugía],Tabla4[Día],L$5,Tabla4[Pabellón],$G7)</f>
        <v>1</v>
      </c>
      <c r="P7" t="s">
        <v>958</v>
      </c>
      <c r="R7">
        <v>5</v>
      </c>
      <c r="S7">
        <v>4</v>
      </c>
    </row>
    <row r="8" spans="1:19" x14ac:dyDescent="0.25">
      <c r="A8">
        <v>2</v>
      </c>
      <c r="B8">
        <v>2</v>
      </c>
      <c r="C8">
        <v>2</v>
      </c>
      <c r="D8">
        <v>2</v>
      </c>
      <c r="E8" s="1">
        <f>+SUMIF(resumen!$A$2:$I$2,Tabla4[[#This Row],[Tipo Cirugía]],resumen!$A$3:$I$3)</f>
        <v>4</v>
      </c>
      <c r="G8">
        <v>3</v>
      </c>
      <c r="H8" s="1">
        <f>+SUMIFS(Tabla4[Tipo Cirugía],Tabla4[Día],H$5,Tabla4[Pabellón],$G8)</f>
        <v>3</v>
      </c>
      <c r="I8" s="1">
        <f>+SUMIFS(Tabla4[Tipo Cirugía],Tabla4[Día],I$5,Tabla4[Pabellón],$G8)</f>
        <v>2</v>
      </c>
      <c r="J8" s="1">
        <f>+SUMIFS(Tabla4[Tipo Cirugía],Tabla4[Día],J$5,Tabla4[Pabellón],$G8)</f>
        <v>4</v>
      </c>
      <c r="K8" s="1">
        <f>+SUMIFS(Tabla4[Tipo Cirugía],Tabla4[Día],K$5,Tabla4[Pabellón],$G8)</f>
        <v>6</v>
      </c>
      <c r="L8" s="1">
        <f>+SUMIFS(Tabla4[Tipo Cirugía],Tabla4[Día],L$5,Tabla4[Pabellón],$G8)</f>
        <v>7</v>
      </c>
      <c r="P8" t="s">
        <v>959</v>
      </c>
      <c r="R8">
        <v>6</v>
      </c>
      <c r="S8">
        <v>1</v>
      </c>
    </row>
    <row r="9" spans="1:19" x14ac:dyDescent="0.25">
      <c r="A9">
        <v>2</v>
      </c>
      <c r="B9">
        <v>3</v>
      </c>
      <c r="C9">
        <v>1</v>
      </c>
      <c r="D9">
        <v>2</v>
      </c>
      <c r="E9" s="1">
        <f>+SUMIF(resumen!$A$2:$I$2,Tabla4[[#This Row],[Tipo Cirugía]],resumen!$A$3:$I$3)</f>
        <v>4</v>
      </c>
      <c r="G9">
        <v>4</v>
      </c>
      <c r="H9" s="1">
        <f>+SUMIFS(Tabla4[Tipo Cirugía],Tabla4[Día],H$5,Tabla4[Pabellón],$G9)</f>
        <v>1</v>
      </c>
      <c r="I9" s="1">
        <f>+SUMIFS(Tabla4[Tipo Cirugía],Tabla4[Día],I$5,Tabla4[Pabellón],$G9)</f>
        <v>7</v>
      </c>
      <c r="J9" s="1">
        <f>+SUMIFS(Tabla4[Tipo Cirugía],Tabla4[Día],J$5,Tabla4[Pabellón],$G9)</f>
        <v>3</v>
      </c>
      <c r="K9" s="1">
        <f>+SUMIFS(Tabla4[Tipo Cirugía],Tabla4[Día],K$5,Tabla4[Pabellón],$G9)</f>
        <v>3</v>
      </c>
      <c r="L9" s="1">
        <f>+SUMIFS(Tabla4[Tipo Cirugía],Tabla4[Día],L$5,Tabla4[Pabellón],$G9)</f>
        <v>1</v>
      </c>
      <c r="P9" t="s">
        <v>960</v>
      </c>
      <c r="R9">
        <v>7</v>
      </c>
      <c r="S9">
        <v>5</v>
      </c>
    </row>
    <row r="10" spans="1:19" x14ac:dyDescent="0.25">
      <c r="A10">
        <v>1</v>
      </c>
      <c r="B10">
        <v>5</v>
      </c>
      <c r="C10">
        <v>2</v>
      </c>
      <c r="D10">
        <v>2</v>
      </c>
      <c r="E10" s="1">
        <f>+SUMIF(resumen!$A$2:$I$2,Tabla4[[#This Row],[Tipo Cirugía]],resumen!$A$3:$I$3)</f>
        <v>4</v>
      </c>
      <c r="G10">
        <v>5</v>
      </c>
      <c r="H10" s="1">
        <f>+SUMIFS(Tabla4[Tipo Cirugía],Tabla4[Día],H$5,Tabla4[Pabellón],$G10)</f>
        <v>2</v>
      </c>
      <c r="I10" s="1">
        <f>+SUMIFS(Tabla4[Tipo Cirugía],Tabla4[Día],I$5,Tabla4[Pabellón],$G10)</f>
        <v>5</v>
      </c>
      <c r="J10" s="1">
        <f>+SUMIFS(Tabla4[Tipo Cirugía],Tabla4[Día],J$5,Tabla4[Pabellón],$G10)</f>
        <v>4</v>
      </c>
      <c r="K10" s="1">
        <f>+SUMIFS(Tabla4[Tipo Cirugía],Tabla4[Día],K$5,Tabla4[Pabellón],$G10)</f>
        <v>6</v>
      </c>
      <c r="L10" s="1">
        <f>+SUMIFS(Tabla4[Tipo Cirugía],Tabla4[Día],L$5,Tabla4[Pabellón],$G10)</f>
        <v>6</v>
      </c>
      <c r="P10" t="s">
        <v>961</v>
      </c>
      <c r="R10">
        <v>8</v>
      </c>
      <c r="S10">
        <v>2</v>
      </c>
    </row>
    <row r="11" spans="1:19" x14ac:dyDescent="0.25">
      <c r="A11">
        <v>3</v>
      </c>
      <c r="B11">
        <v>1</v>
      </c>
      <c r="C11">
        <v>1</v>
      </c>
      <c r="D11">
        <v>3</v>
      </c>
      <c r="E11" s="1">
        <f>+SUMIF(resumen!$A$2:$I$2,Tabla4[[#This Row],[Tipo Cirugía]],resumen!$A$3:$I$3)</f>
        <v>4</v>
      </c>
      <c r="G11">
        <v>6</v>
      </c>
      <c r="H11" s="1">
        <f>+SUMIFS(Tabla4[Tipo Cirugía],Tabla4[Día],H$5,Tabla4[Pabellón],$G11)</f>
        <v>0</v>
      </c>
      <c r="I11" s="1">
        <f>+SUMIFS(Tabla4[Tipo Cirugía],Tabla4[Día],I$5,Tabla4[Pabellón],$G11)</f>
        <v>0</v>
      </c>
      <c r="J11" s="1">
        <f>+SUMIFS(Tabla4[Tipo Cirugía],Tabla4[Día],J$5,Tabla4[Pabellón],$G11)</f>
        <v>0</v>
      </c>
      <c r="K11" s="1">
        <f>+SUMIFS(Tabla4[Tipo Cirugía],Tabla4[Día],K$5,Tabla4[Pabellón],$G11)</f>
        <v>0</v>
      </c>
      <c r="L11" s="1">
        <f>+SUMIFS(Tabla4[Tipo Cirugía],Tabla4[Día],L$5,Tabla4[Pabellón],$G11)</f>
        <v>0</v>
      </c>
      <c r="P11" t="s">
        <v>962</v>
      </c>
      <c r="R11">
        <v>9</v>
      </c>
      <c r="S11">
        <v>3</v>
      </c>
    </row>
    <row r="12" spans="1:19" x14ac:dyDescent="0.25">
      <c r="A12">
        <v>1</v>
      </c>
      <c r="B12">
        <v>3</v>
      </c>
      <c r="C12">
        <v>2</v>
      </c>
      <c r="D12">
        <v>3</v>
      </c>
      <c r="E12" s="1">
        <f>+SUMIF(resumen!$A$2:$I$2,Tabla4[[#This Row],[Tipo Cirugía]],resumen!$A$3:$I$3)</f>
        <v>4</v>
      </c>
      <c r="G12">
        <v>7</v>
      </c>
      <c r="H12" s="1">
        <f>+SUMIFS(Tabla4[Tipo Cirugía],Tabla4[Día],H$5,Tabla4[Pabellón],$G12)</f>
        <v>8</v>
      </c>
      <c r="I12" s="1">
        <f>+SUMIFS(Tabla4[Tipo Cirugía],Tabla4[Día],I$5,Tabla4[Pabellón],$G12)</f>
        <v>8</v>
      </c>
      <c r="J12" s="1">
        <f>+SUMIFS(Tabla4[Tipo Cirugía],Tabla4[Día],J$5,Tabla4[Pabellón],$G12)</f>
        <v>8</v>
      </c>
      <c r="K12" s="1">
        <f>+SUMIFS(Tabla4[Tipo Cirugía],Tabla4[Día],K$5,Tabla4[Pabellón],$G12)</f>
        <v>8</v>
      </c>
      <c r="L12" s="1">
        <f>+SUMIFS(Tabla4[Tipo Cirugía],Tabla4[Día],L$5,Tabla4[Pabellón],$G12)</f>
        <v>8</v>
      </c>
    </row>
    <row r="13" spans="1:19" x14ac:dyDescent="0.25">
      <c r="A13">
        <v>4</v>
      </c>
      <c r="B13">
        <v>4</v>
      </c>
      <c r="C13">
        <v>1</v>
      </c>
      <c r="D13">
        <v>3</v>
      </c>
      <c r="E13" s="1">
        <f>+SUMIF(resumen!$A$2:$I$2,Tabla4[[#This Row],[Tipo Cirugía]],resumen!$A$3:$I$3)</f>
        <v>4</v>
      </c>
      <c r="G13">
        <v>8</v>
      </c>
      <c r="H13" s="1">
        <f>+SUMIFS(Tabla4[Tipo Cirugía],Tabla4[Día],H$5,Tabla4[Pabellón],$G13)</f>
        <v>0</v>
      </c>
      <c r="I13" s="1">
        <f>+SUMIFS(Tabla4[Tipo Cirugía],Tabla4[Día],I$5,Tabla4[Pabellón],$G13)</f>
        <v>9</v>
      </c>
      <c r="J13" s="1">
        <f>+SUMIFS(Tabla4[Tipo Cirugía],Tabla4[Día],J$5,Tabla4[Pabellón],$G13)</f>
        <v>9</v>
      </c>
      <c r="K13" s="1">
        <f>+SUMIFS(Tabla4[Tipo Cirugía],Tabla4[Día],K$5,Tabla4[Pabellón],$G13)</f>
        <v>9</v>
      </c>
      <c r="L13" s="1">
        <f>+SUMIFS(Tabla4[Tipo Cirugía],Tabla4[Día],L$5,Tabla4[Pabellón],$G13)</f>
        <v>9</v>
      </c>
    </row>
    <row r="14" spans="1:19" x14ac:dyDescent="0.25">
      <c r="A14">
        <v>3</v>
      </c>
      <c r="B14">
        <v>4</v>
      </c>
      <c r="C14">
        <v>2</v>
      </c>
      <c r="D14">
        <v>3</v>
      </c>
      <c r="E14" s="1">
        <f>+SUMIF(resumen!$A$2:$I$2,Tabla4[[#This Row],[Tipo Cirugía]],resumen!$A$3:$I$3)</f>
        <v>4</v>
      </c>
      <c r="G14">
        <v>9</v>
      </c>
      <c r="H14" s="1">
        <f>+SUMIFS(Tabla4[Tipo Cirugía],Tabla4[Día],H$5,Tabla4[Pabellón],$G14)</f>
        <v>9</v>
      </c>
      <c r="I14" s="1">
        <f>+SUMIFS(Tabla4[Tipo Cirugía],Tabla4[Día],I$5,Tabla4[Pabellón],$G14)</f>
        <v>9</v>
      </c>
      <c r="J14" s="1">
        <f>+SUMIFS(Tabla4[Tipo Cirugía],Tabla4[Día],J$5,Tabla4[Pabellón],$G14)</f>
        <v>9</v>
      </c>
      <c r="K14" s="1">
        <f>+SUMIFS(Tabla4[Tipo Cirugía],Tabla4[Día],K$5,Tabla4[Pabellón],$G14)</f>
        <v>9</v>
      </c>
      <c r="L14" s="1">
        <f>+SUMIFS(Tabla4[Tipo Cirugía],Tabla4[Día],L$5,Tabla4[Pabellón],$G14)</f>
        <v>9</v>
      </c>
    </row>
    <row r="15" spans="1:19" x14ac:dyDescent="0.25">
      <c r="A15">
        <v>1</v>
      </c>
      <c r="B15">
        <v>10</v>
      </c>
      <c r="C15">
        <v>1</v>
      </c>
      <c r="D15">
        <v>3</v>
      </c>
      <c r="E15" s="1">
        <f>+SUMIF(resumen!$A$2:$I$2,Tabla4[[#This Row],[Tipo Cirugía]],resumen!$A$3:$I$3)</f>
        <v>4</v>
      </c>
      <c r="G15">
        <v>10</v>
      </c>
      <c r="H15" s="1">
        <f>+SUMIFS(Tabla4[Tipo Cirugía],Tabla4[Día],H$5,Tabla4[Pabellón],$G15)</f>
        <v>3</v>
      </c>
      <c r="I15" s="1">
        <f>+SUMIFS(Tabla4[Tipo Cirugía],Tabla4[Día],I$5,Tabla4[Pabellón],$G15)</f>
        <v>6</v>
      </c>
      <c r="J15" s="1">
        <f>+SUMIFS(Tabla4[Tipo Cirugía],Tabla4[Día],J$5,Tabla4[Pabellón],$G15)</f>
        <v>7</v>
      </c>
      <c r="K15" s="1">
        <f>+SUMIFS(Tabla4[Tipo Cirugía],Tabla4[Día],K$5,Tabla4[Pabellón],$G15)</f>
        <v>5</v>
      </c>
      <c r="L15" s="1">
        <f>+SUMIFS(Tabla4[Tipo Cirugía],Tabla4[Día],L$5,Tabla4[Pabellón],$G15)</f>
        <v>5</v>
      </c>
    </row>
    <row r="16" spans="1:19" x14ac:dyDescent="0.25">
      <c r="A16">
        <v>1</v>
      </c>
      <c r="B16">
        <v>2</v>
      </c>
      <c r="C16">
        <v>2</v>
      </c>
      <c r="D16">
        <v>4</v>
      </c>
      <c r="E16" s="1">
        <f>+SUMIF(resumen!$A$2:$I$2,Tabla4[[#This Row],[Tipo Cirugía]],resumen!$A$3:$I$3)</f>
        <v>1</v>
      </c>
    </row>
    <row r="17" spans="1:13" x14ac:dyDescent="0.25">
      <c r="A17">
        <v>3</v>
      </c>
      <c r="B17">
        <v>3</v>
      </c>
      <c r="C17">
        <v>2</v>
      </c>
      <c r="D17">
        <v>4</v>
      </c>
      <c r="E17" s="1">
        <f>+SUMIF(resumen!$A$2:$I$2,Tabla4[[#This Row],[Tipo Cirugía]],resumen!$A$3:$I$3)</f>
        <v>1</v>
      </c>
      <c r="I17">
        <f>+SUMIF(resumen!$A$2:$I$2,tabla!I6,resumen!$A$3:$I$3)</f>
        <v>1</v>
      </c>
      <c r="J17">
        <f>+SUMIF(resumen!$A$2:$I$2,tabla!J6,resumen!$A$3:$I$3)</f>
        <v>4</v>
      </c>
      <c r="K17">
        <f>+SUMIF(resumen!$A$2:$I$2,tabla!K6,resumen!$A$3:$I$3)</f>
        <v>5</v>
      </c>
      <c r="L17">
        <f>+SUMIF(resumen!$A$2:$I$2,tabla!L6,resumen!$A$3:$I$3)</f>
        <v>4</v>
      </c>
    </row>
    <row r="18" spans="1:13" x14ac:dyDescent="0.25">
      <c r="A18">
        <v>3</v>
      </c>
      <c r="B18">
        <v>5</v>
      </c>
      <c r="C18">
        <v>1</v>
      </c>
      <c r="D18">
        <v>4</v>
      </c>
      <c r="E18" s="1">
        <f>+SUMIF(resumen!$A$2:$I$2,Tabla4[[#This Row],[Tipo Cirugía]],resumen!$A$3:$I$3)</f>
        <v>1</v>
      </c>
      <c r="H18">
        <f>+SUMIF(resumen!$A$2:$I$2,tabla!H7,resumen!$A$3:$I$3)</f>
        <v>1</v>
      </c>
      <c r="I18">
        <f>+SUMIF(resumen!$A$2:$I$2,tabla!I7,resumen!$A$3:$I$3)</f>
        <v>4</v>
      </c>
      <c r="J18">
        <f>+SUMIF(resumen!$A$2:$I$2,tabla!J7,resumen!$A$3:$I$3)</f>
        <v>4</v>
      </c>
      <c r="K18">
        <f>+SUMIF(resumen!$A$2:$I$2,tabla!K7,resumen!$A$3:$I$3)</f>
        <v>4</v>
      </c>
      <c r="L18">
        <f>+SUMIF(resumen!$A$2:$I$2,tabla!L7,resumen!$A$3:$I$3)</f>
        <v>5</v>
      </c>
    </row>
    <row r="19" spans="1:13" x14ac:dyDescent="0.25">
      <c r="A19">
        <v>5</v>
      </c>
      <c r="B19">
        <v>1</v>
      </c>
      <c r="C19">
        <v>1</v>
      </c>
      <c r="D19">
        <v>5</v>
      </c>
      <c r="E19" s="1">
        <f>+SUMIF(resumen!$A$2:$I$2,Tabla4[[#This Row],[Tipo Cirugía]],resumen!$A$3:$I$3)</f>
        <v>4</v>
      </c>
      <c r="H19">
        <f>+SUMIF(resumen!$A$2:$I$2,tabla!H8,resumen!$A$3:$I$3)</f>
        <v>4</v>
      </c>
      <c r="I19">
        <f>+SUMIF(resumen!$A$2:$I$2,tabla!I8,resumen!$A$3:$I$3)</f>
        <v>4</v>
      </c>
      <c r="J19">
        <f>+SUMIF(resumen!$A$2:$I$2,tabla!J8,resumen!$A$3:$I$3)</f>
        <v>1</v>
      </c>
      <c r="K19">
        <f>+SUMIF(resumen!$A$2:$I$2,tabla!K8,resumen!$A$3:$I$3)</f>
        <v>1</v>
      </c>
      <c r="L19">
        <f>+SUMIF(resumen!$A$2:$I$2,tabla!L8,resumen!$A$3:$I$3)</f>
        <v>5</v>
      </c>
    </row>
    <row r="20" spans="1:13" x14ac:dyDescent="0.25">
      <c r="A20">
        <v>3</v>
      </c>
      <c r="B20">
        <v>2</v>
      </c>
      <c r="C20">
        <v>2</v>
      </c>
      <c r="D20">
        <v>5</v>
      </c>
      <c r="E20" s="1">
        <f>+SUMIF(resumen!$A$2:$I$2,Tabla4[[#This Row],[Tipo Cirugía]],resumen!$A$3:$I$3)</f>
        <v>4</v>
      </c>
      <c r="H20">
        <f>+SUMIF(resumen!$A$2:$I$2,tabla!H9,resumen!$A$3:$I$3)</f>
        <v>5</v>
      </c>
      <c r="I20">
        <f>+SUMIF(resumen!$A$2:$I$2,tabla!I9,resumen!$A$3:$I$3)</f>
        <v>5</v>
      </c>
      <c r="J20">
        <f>+SUMIF(resumen!$A$2:$I$2,tabla!J9,resumen!$A$3:$I$3)</f>
        <v>4</v>
      </c>
      <c r="K20">
        <f>+SUMIF(resumen!$A$2:$I$2,tabla!K9,resumen!$A$3:$I$3)</f>
        <v>4</v>
      </c>
      <c r="L20">
        <f>+SUMIF(resumen!$A$2:$I$2,tabla!L9,resumen!$A$3:$I$3)</f>
        <v>5</v>
      </c>
    </row>
    <row r="21" spans="1:13" x14ac:dyDescent="0.25">
      <c r="A21">
        <v>2</v>
      </c>
      <c r="B21">
        <v>5</v>
      </c>
      <c r="C21">
        <v>2</v>
      </c>
      <c r="D21">
        <v>5</v>
      </c>
      <c r="E21" s="1">
        <f>+SUMIF(resumen!$A$2:$I$2,Tabla4[[#This Row],[Tipo Cirugía]],resumen!$A$3:$I$3)</f>
        <v>4</v>
      </c>
      <c r="H21">
        <f>+SUMIF(resumen!$A$2:$I$2,tabla!H10,resumen!$A$3:$I$3)</f>
        <v>4</v>
      </c>
      <c r="I21">
        <f>+SUMIF(resumen!$A$2:$I$2,tabla!I10,resumen!$A$3:$I$3)</f>
        <v>4</v>
      </c>
      <c r="J21">
        <f>+SUMIF(resumen!$A$2:$I$2,tabla!J10,resumen!$A$3:$I$3)</f>
        <v>1</v>
      </c>
      <c r="K21">
        <f>+SUMIF(resumen!$A$2:$I$2,tabla!K10,resumen!$A$3:$I$3)</f>
        <v>1</v>
      </c>
      <c r="L21">
        <f>+SUMIF(resumen!$A$2:$I$2,tabla!L10,resumen!$A$3:$I$3)</f>
        <v>1</v>
      </c>
    </row>
    <row r="22" spans="1:13" x14ac:dyDescent="0.25">
      <c r="A22">
        <v>4</v>
      </c>
      <c r="B22">
        <v>10</v>
      </c>
      <c r="C22">
        <v>2</v>
      </c>
      <c r="D22">
        <v>5</v>
      </c>
      <c r="E22" s="1">
        <f>+SUMIF(resumen!$A$2:$I$2,Tabla4[[#This Row],[Tipo Cirugía]],resumen!$A$3:$I$3)</f>
        <v>4</v>
      </c>
      <c r="H22">
        <f>+SUMIF(resumen!$A$2:$I$2,tabla!H11,resumen!$A$3:$I$3)</f>
        <v>0</v>
      </c>
      <c r="I22">
        <f>+SUMIF(resumen!$A$2:$I$2,tabla!I11,resumen!$A$3:$I$3)</f>
        <v>0</v>
      </c>
      <c r="J22">
        <f>+SUMIF(resumen!$A$2:$I$2,tabla!J11,resumen!$A$3:$I$3)</f>
        <v>0</v>
      </c>
      <c r="K22">
        <f>+SUMIF(resumen!$A$2:$I$2,tabla!K11,resumen!$A$3:$I$3)</f>
        <v>0</v>
      </c>
      <c r="L22">
        <f>+SUMIF(resumen!$A$2:$I$2,tabla!L11,resumen!$A$3:$I$3)</f>
        <v>0</v>
      </c>
    </row>
    <row r="23" spans="1:13" x14ac:dyDescent="0.25">
      <c r="A23">
        <v>5</v>
      </c>
      <c r="B23">
        <v>10</v>
      </c>
      <c r="C23">
        <v>2</v>
      </c>
      <c r="D23">
        <v>5</v>
      </c>
      <c r="E23" s="1">
        <f>+SUMIF(resumen!$A$2:$I$2,Tabla4[[#This Row],[Tipo Cirugía]],resumen!$A$3:$I$3)</f>
        <v>4</v>
      </c>
      <c r="H23">
        <f>+SUMIF(resumen!$A$2:$I$2,tabla!H12,resumen!$A$3:$I$3)</f>
        <v>2</v>
      </c>
      <c r="I23">
        <f>+SUMIF(resumen!$A$2:$I$2,tabla!I12,resumen!$A$3:$I$3)</f>
        <v>2</v>
      </c>
      <c r="J23">
        <f>+SUMIF(resumen!$A$2:$I$2,tabla!J12,resumen!$A$3:$I$3)</f>
        <v>2</v>
      </c>
      <c r="K23">
        <f>+SUMIF(resumen!$A$2:$I$2,tabla!K12,resumen!$A$3:$I$3)</f>
        <v>2</v>
      </c>
      <c r="L23">
        <f>+SUMIF(resumen!$A$2:$I$2,tabla!L12,resumen!$A$3:$I$3)</f>
        <v>2</v>
      </c>
    </row>
    <row r="24" spans="1:13" x14ac:dyDescent="0.25">
      <c r="A24">
        <v>2</v>
      </c>
      <c r="B24">
        <v>1</v>
      </c>
      <c r="C24">
        <v>2</v>
      </c>
      <c r="D24">
        <v>6</v>
      </c>
      <c r="E24" s="1">
        <f>+SUMIF(resumen!$A$2:$I$2,Tabla4[[#This Row],[Tipo Cirugía]],resumen!$A$3:$I$3)</f>
        <v>1</v>
      </c>
      <c r="H24">
        <f>+SUMIF(resumen!$A$2:$I$2,tabla!H13,resumen!$A$3:$I$3)</f>
        <v>0</v>
      </c>
      <c r="I24">
        <f>+SUMIF(resumen!$A$2:$I$2,tabla!I13,resumen!$A$3:$I$3)</f>
        <v>3</v>
      </c>
      <c r="J24">
        <f>+SUMIF(resumen!$A$2:$I$2,tabla!J13,resumen!$A$3:$I$3)</f>
        <v>3</v>
      </c>
      <c r="K24">
        <f>+SUMIF(resumen!$A$2:$I$2,tabla!K13,resumen!$A$3:$I$3)</f>
        <v>3</v>
      </c>
      <c r="L24">
        <f>+SUMIF(resumen!$A$2:$I$2,tabla!L13,resumen!$A$3:$I$3)</f>
        <v>3</v>
      </c>
    </row>
    <row r="25" spans="1:13" x14ac:dyDescent="0.25">
      <c r="A25">
        <v>4</v>
      </c>
      <c r="B25">
        <v>3</v>
      </c>
      <c r="C25">
        <v>2</v>
      </c>
      <c r="D25">
        <v>6</v>
      </c>
      <c r="E25" s="1">
        <f>+SUMIF(resumen!$A$2:$I$2,Tabla4[[#This Row],[Tipo Cirugía]],resumen!$A$3:$I$3)</f>
        <v>1</v>
      </c>
      <c r="H25">
        <f>+SUMIF(resumen!$A$2:$I$2,tabla!H14,resumen!$A$3:$I$3)</f>
        <v>3</v>
      </c>
      <c r="I25">
        <f>+SUMIF(resumen!$A$2:$I$2,tabla!I14,resumen!$A$3:$I$3)</f>
        <v>3</v>
      </c>
      <c r="J25">
        <f>+SUMIF(resumen!$A$2:$I$2,tabla!J14,resumen!$A$3:$I$3)</f>
        <v>3</v>
      </c>
      <c r="K25">
        <f>+SUMIF(resumen!$A$2:$I$2,tabla!K14,resumen!$A$3:$I$3)</f>
        <v>3</v>
      </c>
      <c r="L25">
        <f>+SUMIF(resumen!$A$2:$I$2,tabla!L14,resumen!$A$3:$I$3)</f>
        <v>3</v>
      </c>
    </row>
    <row r="26" spans="1:13" x14ac:dyDescent="0.25">
      <c r="A26">
        <v>4</v>
      </c>
      <c r="B26">
        <v>5</v>
      </c>
      <c r="C26">
        <v>1</v>
      </c>
      <c r="D26">
        <v>6</v>
      </c>
      <c r="E26" s="1">
        <f>+SUMIF(resumen!$A$2:$I$2,Tabla4[[#This Row],[Tipo Cirugía]],resumen!$A$3:$I$3)</f>
        <v>1</v>
      </c>
      <c r="H26">
        <f>+SUMIF(resumen!$A$2:$I$2,tabla!H15,resumen!$A$3:$I$3)</f>
        <v>4</v>
      </c>
      <c r="I26">
        <f>+SUMIF(resumen!$A$2:$I$2,tabla!I15,resumen!$A$3:$I$3)</f>
        <v>1</v>
      </c>
      <c r="J26">
        <f>+SUMIF(resumen!$A$2:$I$2,tabla!J15,resumen!$A$3:$I$3)</f>
        <v>5</v>
      </c>
      <c r="K26">
        <f>+SUMIF(resumen!$A$2:$I$2,tabla!K15,resumen!$A$3:$I$3)</f>
        <v>4</v>
      </c>
      <c r="L26">
        <f>+SUMIF(resumen!$A$2:$I$2,tabla!L15,resumen!$A$3:$I$3)</f>
        <v>4</v>
      </c>
    </row>
    <row r="27" spans="1:13" x14ac:dyDescent="0.25">
      <c r="A27">
        <v>5</v>
      </c>
      <c r="B27">
        <v>5</v>
      </c>
      <c r="C27">
        <v>2</v>
      </c>
      <c r="D27">
        <v>6</v>
      </c>
      <c r="E27" s="1">
        <f>+SUMIF(resumen!$A$2:$I$2,Tabla4[[#This Row],[Tipo Cirugía]],resumen!$A$3:$I$3)</f>
        <v>1</v>
      </c>
      <c r="G27" t="s">
        <v>980</v>
      </c>
      <c r="H27">
        <f>+SUM(H17:H26)</f>
        <v>23</v>
      </c>
      <c r="I27">
        <f t="shared" ref="I27:L27" si="0">+SUM(I17:I26)</f>
        <v>27</v>
      </c>
      <c r="J27">
        <f t="shared" si="0"/>
        <v>27</v>
      </c>
      <c r="K27">
        <f t="shared" si="0"/>
        <v>27</v>
      </c>
      <c r="L27">
        <f t="shared" si="0"/>
        <v>32</v>
      </c>
      <c r="M27">
        <f>+SUM(H27:L27)</f>
        <v>136</v>
      </c>
    </row>
    <row r="28" spans="1:13" x14ac:dyDescent="0.25">
      <c r="A28">
        <v>2</v>
      </c>
      <c r="B28">
        <v>10</v>
      </c>
      <c r="C28">
        <v>1</v>
      </c>
      <c r="D28">
        <v>6</v>
      </c>
      <c r="E28" s="1">
        <f>+SUMIF(resumen!$A$2:$I$2,Tabla4[[#This Row],[Tipo Cirugía]],resumen!$A$3:$I$3)</f>
        <v>1</v>
      </c>
    </row>
    <row r="29" spans="1:13" x14ac:dyDescent="0.25">
      <c r="A29">
        <v>5</v>
      </c>
      <c r="B29">
        <v>3</v>
      </c>
      <c r="C29">
        <v>1</v>
      </c>
      <c r="D29">
        <v>7</v>
      </c>
      <c r="E29" s="1">
        <f>+SUMIF(resumen!$A$2:$I$2,Tabla4[[#This Row],[Tipo Cirugía]],resumen!$A$3:$I$3)</f>
        <v>5</v>
      </c>
    </row>
    <row r="30" spans="1:13" x14ac:dyDescent="0.25">
      <c r="A30">
        <v>2</v>
      </c>
      <c r="B30">
        <v>4</v>
      </c>
      <c r="C30">
        <v>1</v>
      </c>
      <c r="D30">
        <v>7</v>
      </c>
      <c r="E30" s="1">
        <f>+SUMIF(resumen!$A$2:$I$2,Tabla4[[#This Row],[Tipo Cirugía]],resumen!$A$3:$I$3)</f>
        <v>5</v>
      </c>
    </row>
    <row r="31" spans="1:13" x14ac:dyDescent="0.25">
      <c r="A31">
        <v>3</v>
      </c>
      <c r="B31">
        <v>10</v>
      </c>
      <c r="C31">
        <v>2</v>
      </c>
      <c r="D31">
        <v>7</v>
      </c>
      <c r="E31" s="1">
        <f>+SUMIF(resumen!$A$2:$I$2,Tabla4[[#This Row],[Tipo Cirugía]],resumen!$A$3:$I$3)</f>
        <v>5</v>
      </c>
    </row>
    <row r="32" spans="1:13" x14ac:dyDescent="0.25">
      <c r="A32">
        <v>1</v>
      </c>
      <c r="B32">
        <v>7</v>
      </c>
      <c r="C32">
        <v>1</v>
      </c>
      <c r="D32">
        <v>8</v>
      </c>
      <c r="E32" s="1">
        <f>+SUMIF(resumen!$A$2:$I$2,Tabla4[[#This Row],[Tipo Cirugía]],resumen!$A$3:$I$3)</f>
        <v>2</v>
      </c>
    </row>
    <row r="33" spans="1:5" x14ac:dyDescent="0.25">
      <c r="A33">
        <v>2</v>
      </c>
      <c r="B33">
        <v>7</v>
      </c>
      <c r="C33">
        <v>2</v>
      </c>
      <c r="D33">
        <v>8</v>
      </c>
      <c r="E33" s="1">
        <f>+SUMIF(resumen!$A$2:$I$2,Tabla4[[#This Row],[Tipo Cirugía]],resumen!$A$3:$I$3)</f>
        <v>2</v>
      </c>
    </row>
    <row r="34" spans="1:5" x14ac:dyDescent="0.25">
      <c r="A34">
        <v>3</v>
      </c>
      <c r="B34">
        <v>7</v>
      </c>
      <c r="C34">
        <v>2</v>
      </c>
      <c r="D34">
        <v>8</v>
      </c>
      <c r="E34" s="1">
        <f>+SUMIF(resumen!$A$2:$I$2,Tabla4[[#This Row],[Tipo Cirugía]],resumen!$A$3:$I$3)</f>
        <v>2</v>
      </c>
    </row>
    <row r="35" spans="1:5" x14ac:dyDescent="0.25">
      <c r="A35">
        <v>4</v>
      </c>
      <c r="B35">
        <v>7</v>
      </c>
      <c r="C35">
        <v>2</v>
      </c>
      <c r="D35">
        <v>8</v>
      </c>
      <c r="E35" s="1">
        <f>+SUMIF(resumen!$A$2:$I$2,Tabla4[[#This Row],[Tipo Cirugía]],resumen!$A$3:$I$3)</f>
        <v>2</v>
      </c>
    </row>
    <row r="36" spans="1:5" x14ac:dyDescent="0.25">
      <c r="A36">
        <v>5</v>
      </c>
      <c r="B36">
        <v>7</v>
      </c>
      <c r="C36">
        <v>2</v>
      </c>
      <c r="D36">
        <v>8</v>
      </c>
      <c r="E36" s="1">
        <f>+SUMIF(resumen!$A$2:$I$2,Tabla4[[#This Row],[Tipo Cirugía]],resumen!$A$3:$I$3)</f>
        <v>2</v>
      </c>
    </row>
    <row r="37" spans="1:5" x14ac:dyDescent="0.25">
      <c r="A37">
        <v>3</v>
      </c>
      <c r="B37">
        <v>8</v>
      </c>
      <c r="C37">
        <v>1</v>
      </c>
      <c r="D37">
        <v>9</v>
      </c>
      <c r="E37" s="1">
        <f>+SUMIF(resumen!$A$2:$I$2,Tabla4[[#This Row],[Tipo Cirugía]],resumen!$A$3:$I$3)</f>
        <v>3</v>
      </c>
    </row>
    <row r="38" spans="1:5" x14ac:dyDescent="0.25">
      <c r="A38">
        <v>4</v>
      </c>
      <c r="B38">
        <v>8</v>
      </c>
      <c r="C38">
        <v>1</v>
      </c>
      <c r="D38">
        <v>9</v>
      </c>
      <c r="E38" s="1">
        <f>+SUMIF(resumen!$A$2:$I$2,Tabla4[[#This Row],[Tipo Cirugía]],resumen!$A$3:$I$3)</f>
        <v>3</v>
      </c>
    </row>
    <row r="39" spans="1:5" x14ac:dyDescent="0.25">
      <c r="A39">
        <v>2</v>
      </c>
      <c r="B39">
        <v>8</v>
      </c>
      <c r="C39">
        <v>2</v>
      </c>
      <c r="D39">
        <v>9</v>
      </c>
      <c r="E39" s="1">
        <f>+SUMIF(resumen!$A$2:$I$2,Tabla4[[#This Row],[Tipo Cirugía]],resumen!$A$3:$I$3)</f>
        <v>3</v>
      </c>
    </row>
    <row r="40" spans="1:5" x14ac:dyDescent="0.25">
      <c r="A40">
        <v>5</v>
      </c>
      <c r="B40">
        <v>8</v>
      </c>
      <c r="C40">
        <v>2</v>
      </c>
      <c r="D40">
        <v>9</v>
      </c>
      <c r="E40" s="1">
        <f>+SUMIF(resumen!$A$2:$I$2,Tabla4[[#This Row],[Tipo Cirugía]],resumen!$A$3:$I$3)</f>
        <v>3</v>
      </c>
    </row>
    <row r="41" spans="1:5" x14ac:dyDescent="0.25">
      <c r="A41">
        <v>2</v>
      </c>
      <c r="B41">
        <v>9</v>
      </c>
      <c r="C41">
        <v>1</v>
      </c>
      <c r="D41">
        <v>9</v>
      </c>
      <c r="E41" s="1">
        <f>+SUMIF(resumen!$A$2:$I$2,Tabla4[[#This Row],[Tipo Cirugía]],resumen!$A$3:$I$3)</f>
        <v>3</v>
      </c>
    </row>
    <row r="42" spans="1:5" x14ac:dyDescent="0.25">
      <c r="A42">
        <v>3</v>
      </c>
      <c r="B42">
        <v>9</v>
      </c>
      <c r="C42">
        <v>1</v>
      </c>
      <c r="D42">
        <v>9</v>
      </c>
      <c r="E42" s="1">
        <f>+SUMIF(resumen!$A$2:$I$2,Tabla4[[#This Row],[Tipo Cirugía]],resumen!$A$3:$I$3)</f>
        <v>3</v>
      </c>
    </row>
    <row r="43" spans="1:5" x14ac:dyDescent="0.25">
      <c r="A43">
        <v>5</v>
      </c>
      <c r="B43">
        <v>9</v>
      </c>
      <c r="C43">
        <v>1</v>
      </c>
      <c r="D43">
        <v>9</v>
      </c>
      <c r="E43" s="1">
        <f>+SUMIF(resumen!$A$2:$I$2,Tabla4[[#This Row],[Tipo Cirugía]],resumen!$A$3:$I$3)</f>
        <v>3</v>
      </c>
    </row>
    <row r="44" spans="1:5" x14ac:dyDescent="0.25">
      <c r="A44">
        <v>1</v>
      </c>
      <c r="B44">
        <v>9</v>
      </c>
      <c r="C44">
        <v>2</v>
      </c>
      <c r="D44">
        <v>9</v>
      </c>
      <c r="E44" s="1">
        <f>+SUMIF(resumen!$A$2:$I$2,Tabla4[[#This Row],[Tipo Cirugía]],resumen!$A$3:$I$3)</f>
        <v>3</v>
      </c>
    </row>
    <row r="45" spans="1:5" x14ac:dyDescent="0.25">
      <c r="A45">
        <v>4</v>
      </c>
      <c r="B45">
        <v>9</v>
      </c>
      <c r="C45">
        <v>2</v>
      </c>
      <c r="D45">
        <v>9</v>
      </c>
      <c r="E45" s="1">
        <f>+SUMIF(resumen!$A$2:$I$2,Tabla4[[#This Row],[Tipo Cirugía]],resumen!$A$3:$I$3)</f>
        <v>3</v>
      </c>
    </row>
    <row r="46" spans="1:5" x14ac:dyDescent="0.25">
      <c r="A46" t="s">
        <v>974</v>
      </c>
      <c r="E46" s="1">
        <f>SUBTOTAL(109,Tabla4[Puntaje])</f>
        <v>140</v>
      </c>
    </row>
    <row r="49" spans="10:10" x14ac:dyDescent="0.25">
      <c r="J49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K1" sqref="K1"/>
    </sheetView>
  </sheetViews>
  <sheetFormatPr baseColWidth="10" defaultRowHeight="15" x14ac:dyDescent="0.25"/>
  <cols>
    <col min="1" max="9" width="3.7109375" customWidth="1"/>
    <col min="10" max="10" width="8.5703125" bestFit="1" customWidth="1"/>
    <col min="11" max="11" width="5.7109375" bestFit="1" customWidth="1"/>
    <col min="12" max="12" width="6.5703125" bestFit="1" customWidth="1"/>
    <col min="13" max="21" width="3.7109375" customWidth="1"/>
    <col min="22" max="22" width="5.7109375" customWidth="1"/>
    <col min="23" max="24" width="9.85546875" bestFit="1" customWidth="1"/>
    <col min="25" max="25" width="5.7109375" bestFit="1" customWidth="1"/>
    <col min="26" max="26" width="10.85546875" bestFit="1" customWidth="1"/>
  </cols>
  <sheetData>
    <row r="1" spans="1:27" ht="27" thickBot="1" x14ac:dyDescent="0.3">
      <c r="A1" s="19" t="s">
        <v>969</v>
      </c>
      <c r="B1" s="20"/>
      <c r="C1" s="20"/>
      <c r="D1" s="20"/>
      <c r="E1" s="20"/>
      <c r="F1" s="20"/>
      <c r="G1" s="20"/>
      <c r="H1" s="20"/>
      <c r="I1" s="21"/>
      <c r="J1" s="12" t="s">
        <v>970</v>
      </c>
      <c r="K1" s="12" t="s">
        <v>971</v>
      </c>
      <c r="L1" s="12" t="s">
        <v>972</v>
      </c>
      <c r="M1" s="22" t="s">
        <v>973</v>
      </c>
      <c r="N1" s="23"/>
      <c r="O1" s="23"/>
      <c r="P1" s="23"/>
      <c r="Q1" s="23"/>
      <c r="R1" s="23"/>
      <c r="S1" s="23"/>
      <c r="T1" s="23"/>
      <c r="U1" s="24"/>
      <c r="V1" s="8" t="s">
        <v>974</v>
      </c>
      <c r="W1" s="8" t="s">
        <v>975</v>
      </c>
      <c r="X1" s="8" t="s">
        <v>976</v>
      </c>
      <c r="Y1" s="8" t="s">
        <v>977</v>
      </c>
      <c r="Z1" s="8" t="s">
        <v>978</v>
      </c>
    </row>
    <row r="2" spans="1:27" ht="15.75" thickBot="1" x14ac:dyDescent="0.3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4"/>
      <c r="K2" s="14"/>
      <c r="L2" s="14"/>
      <c r="M2" s="9">
        <v>1</v>
      </c>
      <c r="N2" s="9">
        <v>2</v>
      </c>
      <c r="O2" s="9">
        <v>3</v>
      </c>
      <c r="P2" s="9">
        <v>4</v>
      </c>
      <c r="Q2" s="9">
        <v>5</v>
      </c>
      <c r="R2" s="9">
        <v>6</v>
      </c>
      <c r="S2" s="9">
        <v>7</v>
      </c>
      <c r="T2" s="9">
        <v>8</v>
      </c>
      <c r="U2" s="9">
        <v>9</v>
      </c>
      <c r="V2" s="10" t="s">
        <v>979</v>
      </c>
      <c r="W2" s="10"/>
      <c r="X2" s="10"/>
      <c r="Y2" s="10"/>
      <c r="Z2" s="10"/>
    </row>
    <row r="3" spans="1:27" ht="16.5" thickBot="1" x14ac:dyDescent="0.3">
      <c r="A3">
        <v>5</v>
      </c>
      <c r="B3">
        <v>4</v>
      </c>
      <c r="C3">
        <v>4</v>
      </c>
      <c r="D3">
        <v>1</v>
      </c>
      <c r="E3">
        <v>4</v>
      </c>
      <c r="F3">
        <v>1</v>
      </c>
      <c r="G3">
        <v>5</v>
      </c>
      <c r="H3">
        <v>2</v>
      </c>
      <c r="I3">
        <v>3</v>
      </c>
      <c r="J3" s="18">
        <v>1000</v>
      </c>
      <c r="K3" s="16">
        <v>0.01</v>
      </c>
      <c r="L3" s="16">
        <v>5</v>
      </c>
      <c r="M3" s="25">
        <f>+COUNTIFS(agendados!$E$2:$E$71,resumen!M2)</f>
        <v>6</v>
      </c>
      <c r="N3" s="25">
        <f>+COUNTIFS(agendados!$E$2:$E$71,resumen!N2)</f>
        <v>10</v>
      </c>
      <c r="O3" s="25">
        <f>+COUNTIFS(agendados!$E$2:$E$71,resumen!O2)</f>
        <v>10</v>
      </c>
      <c r="P3" s="25">
        <f>+COUNTIFS(agendados!$E$2:$E$71,resumen!P2)</f>
        <v>6</v>
      </c>
      <c r="Q3" s="25">
        <f>+COUNTIFS(agendados!$E$2:$E$71,resumen!Q2)</f>
        <v>13</v>
      </c>
      <c r="R3" s="25">
        <f>+COUNTIFS(agendados!$E$2:$E$71,resumen!R2)</f>
        <v>3</v>
      </c>
      <c r="S3" s="25">
        <f>+COUNTIFS(agendados!$E$2:$E$71,resumen!S2)</f>
        <v>8</v>
      </c>
      <c r="T3" s="25">
        <f>+COUNTIFS(agendados!$E$2:$E$71,resumen!T2)</f>
        <v>9</v>
      </c>
      <c r="U3" s="25">
        <f>+COUNTIFS(agendados!$E$2:$E$71,resumen!U2)</f>
        <v>5</v>
      </c>
      <c r="V3" s="11">
        <f>+SUM(M3:U3)</f>
        <v>70</v>
      </c>
      <c r="W3" s="15">
        <f ca="1">+AVERAGE(agendados!J:J)</f>
        <v>841.58571428571429</v>
      </c>
      <c r="X3" s="15">
        <f>+AVERAGE(agendados!I:I)</f>
        <v>1.3</v>
      </c>
      <c r="Y3" s="15">
        <f>+AVERAGE(agendados!G:G)</f>
        <v>1</v>
      </c>
      <c r="Z3" s="15">
        <f ca="1">+Tabla2[[#Totals],[Score]]+Tabla4[[#Totals],[Puntaje]]</f>
        <v>71184.11</v>
      </c>
      <c r="AA3">
        <v>767178</v>
      </c>
    </row>
    <row r="4" spans="1:27" x14ac:dyDescent="0.25">
      <c r="A4" s="7"/>
      <c r="B4" s="7"/>
      <c r="C4" s="5"/>
      <c r="D4" s="5"/>
      <c r="E4" s="5"/>
      <c r="F4" s="5"/>
      <c r="G4" s="5"/>
      <c r="H4" s="5"/>
      <c r="I4" s="5"/>
      <c r="J4" s="5"/>
      <c r="K4" s="5"/>
    </row>
    <row r="5" spans="1:27" x14ac:dyDescent="0.25">
      <c r="A5" s="7"/>
      <c r="B5" s="7"/>
      <c r="C5" s="4"/>
      <c r="D5" s="4"/>
      <c r="E5" s="4"/>
      <c r="F5" s="4"/>
      <c r="G5" s="4"/>
      <c r="H5" s="4"/>
      <c r="I5" s="4"/>
      <c r="J5" s="4"/>
      <c r="K5" s="4"/>
    </row>
    <row r="6" spans="1:27" x14ac:dyDescent="0.25">
      <c r="A6" s="7"/>
      <c r="B6" s="7"/>
    </row>
    <row r="7" spans="1:27" x14ac:dyDescent="0.25">
      <c r="A7" s="7"/>
      <c r="B7" s="7"/>
    </row>
    <row r="8" spans="1:27" x14ac:dyDescent="0.25">
      <c r="A8" s="7"/>
      <c r="B8" s="7"/>
    </row>
    <row r="9" spans="1:27" x14ac:dyDescent="0.25">
      <c r="A9" s="7"/>
      <c r="B9" s="7"/>
    </row>
    <row r="10" spans="1:27" x14ac:dyDescent="0.25">
      <c r="A10" s="7"/>
      <c r="B10" s="7"/>
    </row>
  </sheetData>
  <mergeCells count="2">
    <mergeCell ref="A1:I1"/>
    <mergeCell ref="M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</vt:lpstr>
      <vt:lpstr>agendados</vt:lpstr>
      <vt:lpstr>tabla</vt:lpstr>
      <vt:lpstr>resumen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Iordache</dc:creator>
  <cp:lastModifiedBy>Matias Iordache</cp:lastModifiedBy>
  <dcterms:created xsi:type="dcterms:W3CDTF">2015-01-08T19:58:55Z</dcterms:created>
  <dcterms:modified xsi:type="dcterms:W3CDTF">2015-01-15T23:34:15Z</dcterms:modified>
</cp:coreProperties>
</file>