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zius\Documents\AgenteconSim\data\"/>
    </mc:Choice>
  </mc:AlternateContent>
  <bookViews>
    <workbookView xWindow="0" yWindow="0" windowWidth="28800" windowHeight="11835" activeTab="1"/>
  </bookViews>
  <sheets>
    <sheet name="Tabelle1" sheetId="1" r:id="rId1"/>
    <sheet name="Tabelle2" sheetId="2" r:id="rId2"/>
    <sheet name="Tabelle3" sheetId="3" r:id="rId3"/>
    <sheet name="Slow App Engin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4" l="1"/>
  <c r="D3" i="4"/>
  <c r="D4" i="4"/>
  <c r="D5" i="4"/>
  <c r="D6" i="4"/>
  <c r="D7" i="4"/>
  <c r="D8" i="4"/>
  <c r="D9" i="4"/>
  <c r="D2" i="4"/>
  <c r="E13" i="3"/>
  <c r="C14" i="3"/>
  <c r="E5" i="3" s="1"/>
  <c r="F5" i="3" s="1"/>
  <c r="G5" i="3" s="1"/>
  <c r="E3" i="3"/>
  <c r="F3" i="3" s="1"/>
  <c r="G3" i="3" s="1"/>
  <c r="E4" i="3"/>
  <c r="F4" i="3" s="1"/>
  <c r="G4" i="3" s="1"/>
  <c r="E6" i="3"/>
  <c r="F6" i="3" s="1"/>
  <c r="G6" i="3" s="1"/>
  <c r="E7" i="3"/>
  <c r="F7" i="3" s="1"/>
  <c r="G7" i="3" s="1"/>
  <c r="E8" i="3"/>
  <c r="F8" i="3" s="1"/>
  <c r="G8" i="3" s="1"/>
  <c r="E9" i="3"/>
  <c r="F9" i="3" s="1"/>
  <c r="G9" i="3" s="1"/>
  <c r="E10" i="3"/>
  <c r="F10" i="3" s="1"/>
  <c r="G10" i="3" s="1"/>
  <c r="E2" i="3"/>
  <c r="F2" i="3" s="1"/>
  <c r="G2" i="3" s="1"/>
  <c r="B14" i="3"/>
  <c r="B13" i="3"/>
  <c r="D11" i="3"/>
  <c r="D3" i="3"/>
  <c r="D4" i="3"/>
  <c r="D5" i="3"/>
  <c r="D6" i="3"/>
  <c r="D7" i="3"/>
  <c r="D8" i="3"/>
  <c r="D9" i="3"/>
  <c r="D10" i="3"/>
  <c r="D2" i="3"/>
  <c r="C11" i="3"/>
  <c r="C3" i="3"/>
  <c r="C4" i="3"/>
  <c r="C5" i="3"/>
  <c r="C6" i="3"/>
  <c r="C7" i="3"/>
  <c r="C8" i="3"/>
  <c r="C9" i="3"/>
  <c r="C10" i="3"/>
  <c r="C2" i="3"/>
  <c r="G11" i="3" l="1"/>
  <c r="N11" i="2"/>
  <c r="K11" i="2"/>
  <c r="N10" i="2"/>
  <c r="K10" i="2"/>
  <c r="N9" i="2"/>
  <c r="K9" i="2"/>
  <c r="N8" i="2"/>
  <c r="K8" i="2"/>
  <c r="N7" i="2"/>
  <c r="K7" i="2"/>
  <c r="N6" i="2"/>
  <c r="K6" i="2"/>
  <c r="N5" i="2"/>
  <c r="K5" i="2"/>
  <c r="N4" i="2"/>
  <c r="K4" i="2"/>
  <c r="N3" i="2"/>
  <c r="K3" i="2"/>
  <c r="N4" i="1"/>
  <c r="N5" i="1"/>
  <c r="N6" i="1"/>
  <c r="N7" i="1"/>
  <c r="N8" i="1"/>
  <c r="N9" i="1"/>
  <c r="N10" i="1"/>
  <c r="N11" i="1"/>
  <c r="N12" i="1"/>
  <c r="N13" i="1"/>
  <c r="N14" i="1"/>
  <c r="N15" i="1"/>
  <c r="K4" i="1"/>
  <c r="K5" i="1"/>
  <c r="K6" i="1"/>
  <c r="K7" i="1"/>
  <c r="K8" i="1"/>
  <c r="K9" i="1"/>
  <c r="K10" i="1"/>
  <c r="K11" i="1"/>
  <c r="K12" i="1"/>
  <c r="K13" i="1"/>
  <c r="K14" i="1"/>
  <c r="K15" i="1"/>
  <c r="N3" i="1"/>
  <c r="K3" i="1"/>
  <c r="G20" i="1"/>
  <c r="F19" i="1"/>
  <c r="G19" i="1" s="1"/>
</calcChain>
</file>

<file path=xl/sharedStrings.xml><?xml version="1.0" encoding="utf-8"?>
<sst xmlns="http://schemas.openxmlformats.org/spreadsheetml/2006/main" count="42" uniqueCount="19">
  <si>
    <t>Variables</t>
  </si>
  <si>
    <t>Constrained Optimiziation</t>
  </si>
  <si>
    <t>Type 0 wage</t>
  </si>
  <si>
    <t>Total dividends</t>
  </si>
  <si>
    <t>Model</t>
  </si>
  <si>
    <t>Agent-Based Simulation</t>
  </si>
  <si>
    <t>Solution Time</t>
  </si>
  <si>
    <t>Stabilization Time</t>
  </si>
  <si>
    <t>Dividend</t>
  </si>
  <si>
    <t>Firm Types</t>
  </si>
  <si>
    <t>Consumer Types</t>
  </si>
  <si>
    <t>Rounds</t>
  </si>
  <si>
    <t>Error</t>
  </si>
  <si>
    <t>Std Dev</t>
  </si>
  <si>
    <t>Log</t>
  </si>
  <si>
    <t>a</t>
  </si>
  <si>
    <t>b</t>
  </si>
  <si>
    <t>Local Machine</t>
  </si>
  <si>
    <t xml:space="preserve"> App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</si>
</sst>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3">
    <xf numFmtId="0" fontId="0" fillId="0" borderId="0" xfId="0"/>
    <xf numFmtId="10" fontId="0" fillId="0" borderId="0" xfId="0" applyNumberFormat="1"/>
    <xf numFmtId="11" fontId="0" fillId="0" borderId="0" xfId="0" applyNumberFormat="1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0" xfId="0" applyFill="1" applyBorder="1"/>
    <xf numFmtId="0" fontId="3" fillId="0" borderId="0" xfId="0" applyFont="1"/>
    <xf numFmtId="0" fontId="3" fillId="0" borderId="1" xfId="0" applyFont="1" applyBorder="1"/>
    <xf numFmtId="0" fontId="3" fillId="0" borderId="3" xfId="0" applyFont="1" applyBorder="1"/>
    <xf numFmtId="0" fontId="3" fillId="0" borderId="5" xfId="0" applyFont="1" applyBorder="1"/>
    <xf numFmtId="0" fontId="3" fillId="2" borderId="0" xfId="1" applyFont="1" applyBorder="1"/>
    <xf numFmtId="0" fontId="3" fillId="2" borderId="2" xfId="1" applyFont="1" applyBorder="1"/>
    <xf numFmtId="0" fontId="3" fillId="2" borderId="4" xfId="1" applyFont="1" applyBorder="1"/>
    <xf numFmtId="0" fontId="3" fillId="2" borderId="0" xfId="1" applyFont="1"/>
    <xf numFmtId="11" fontId="3" fillId="2" borderId="0" xfId="1" applyNumberFormat="1" applyFont="1"/>
    <xf numFmtId="10" fontId="3" fillId="2" borderId="0" xfId="1" applyNumberFormat="1" applyFont="1"/>
    <xf numFmtId="0" fontId="3" fillId="0" borderId="0" xfId="0" applyFont="1" applyBorder="1"/>
    <xf numFmtId="0" fontId="3" fillId="0" borderId="2" xfId="0" applyFont="1" applyBorder="1"/>
    <xf numFmtId="0" fontId="3" fillId="0" borderId="4" xfId="0" applyFont="1" applyBorder="1"/>
    <xf numFmtId="11" fontId="3" fillId="0" borderId="0" xfId="0" applyNumberFormat="1" applyFont="1"/>
    <xf numFmtId="10" fontId="3" fillId="0" borderId="0" xfId="0" applyNumberFormat="1" applyFont="1"/>
    <xf numFmtId="0" fontId="3" fillId="0" borderId="0" xfId="0" applyFont="1" applyFill="1" applyBorder="1"/>
    <xf numFmtId="0" fontId="2" fillId="2" borderId="0" xfId="1" applyFont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0" xfId="1" applyFont="1" applyBorder="1" applyAlignment="1">
      <alignment horizontal="center"/>
    </xf>
    <xf numFmtId="0" fontId="2" fillId="2" borderId="2" xfId="1" applyFont="1" applyBorder="1" applyAlignment="1">
      <alignment horizontal="center"/>
    </xf>
    <xf numFmtId="0" fontId="2" fillId="2" borderId="4" xfId="1" applyFont="1" applyBorder="1" applyAlignment="1">
      <alignment horizontal="center"/>
    </xf>
  </cellXfs>
  <cellStyles count="2">
    <cellStyle name="40 % - Akzent3" xfId="1" builtinId="39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Tabelle1!$C$3:$C$11</c:f>
              <c:numCache>
                <c:formatCode>General</c:formatCode>
                <c:ptCount val="9"/>
                <c:pt idx="0">
                  <c:v>32</c:v>
                </c:pt>
                <c:pt idx="1">
                  <c:v>62</c:v>
                </c:pt>
                <c:pt idx="2">
                  <c:v>92</c:v>
                </c:pt>
                <c:pt idx="3">
                  <c:v>54</c:v>
                </c:pt>
                <c:pt idx="4">
                  <c:v>104</c:v>
                </c:pt>
                <c:pt idx="5">
                  <c:v>154</c:v>
                </c:pt>
                <c:pt idx="6">
                  <c:v>76</c:v>
                </c:pt>
                <c:pt idx="7">
                  <c:v>146</c:v>
                </c:pt>
                <c:pt idx="8">
                  <c:v>216</c:v>
                </c:pt>
              </c:numCache>
            </c:numRef>
          </c:xVal>
          <c:yVal>
            <c:numRef>
              <c:f>Tabelle1!$D$3:$D$11</c:f>
              <c:numCache>
                <c:formatCode>General</c:formatCode>
                <c:ptCount val="9"/>
                <c:pt idx="0">
                  <c:v>0.12</c:v>
                </c:pt>
                <c:pt idx="1">
                  <c:v>0.83799999999999997</c:v>
                </c:pt>
                <c:pt idx="2">
                  <c:v>1.7330000000000001</c:v>
                </c:pt>
                <c:pt idx="3">
                  <c:v>0.215</c:v>
                </c:pt>
                <c:pt idx="4">
                  <c:v>3.2480000000000002</c:v>
                </c:pt>
                <c:pt idx="5">
                  <c:v>54.021000000000001</c:v>
                </c:pt>
                <c:pt idx="6">
                  <c:v>0.311</c:v>
                </c:pt>
                <c:pt idx="7">
                  <c:v>27.978999999999999</c:v>
                </c:pt>
                <c:pt idx="8">
                  <c:v>3035.2310000000002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919120"/>
        <c:axId val="116920296"/>
      </c:scatterChart>
      <c:valAx>
        <c:axId val="116919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6920296"/>
        <c:crosses val="autoZero"/>
        <c:crossBetween val="midCat"/>
      </c:valAx>
      <c:valAx>
        <c:axId val="11692029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6919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Tabelle3!$A$2:$A$10</c:f>
              <c:numCache>
                <c:formatCode>General</c:formatCode>
                <c:ptCount val="9"/>
                <c:pt idx="0">
                  <c:v>32</c:v>
                </c:pt>
                <c:pt idx="1">
                  <c:v>62</c:v>
                </c:pt>
                <c:pt idx="2">
                  <c:v>92</c:v>
                </c:pt>
                <c:pt idx="3">
                  <c:v>54</c:v>
                </c:pt>
                <c:pt idx="4">
                  <c:v>104</c:v>
                </c:pt>
                <c:pt idx="5">
                  <c:v>154</c:v>
                </c:pt>
                <c:pt idx="6">
                  <c:v>76</c:v>
                </c:pt>
                <c:pt idx="7">
                  <c:v>146</c:v>
                </c:pt>
                <c:pt idx="8">
                  <c:v>216</c:v>
                </c:pt>
              </c:numCache>
            </c:numRef>
          </c:xVal>
          <c:yVal>
            <c:numRef>
              <c:f>Tabelle3!$C$2:$C$10</c:f>
              <c:numCache>
                <c:formatCode>General</c:formatCode>
                <c:ptCount val="9"/>
                <c:pt idx="0">
                  <c:v>-2.120263536200091</c:v>
                </c:pt>
                <c:pt idx="1">
                  <c:v>-0.17673717850005405</c:v>
                </c:pt>
                <c:pt idx="2">
                  <c:v>0.54985401073346907</c:v>
                </c:pt>
                <c:pt idx="3">
                  <c:v>-1.5371172508544744</c:v>
                </c:pt>
                <c:pt idx="4">
                  <c:v>1.1780394222994315</c:v>
                </c:pt>
                <c:pt idx="5">
                  <c:v>3.9893728598554783</c:v>
                </c:pt>
                <c:pt idx="6">
                  <c:v>-1.1679623668029029</c:v>
                </c:pt>
                <c:pt idx="7">
                  <c:v>3.3314542287844997</c:v>
                </c:pt>
                <c:pt idx="8">
                  <c:v>8.0180428126235839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921472"/>
        <c:axId val="116921864"/>
      </c:scatterChart>
      <c:valAx>
        <c:axId val="116921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6921864"/>
        <c:crosses val="autoZero"/>
        <c:crossBetween val="midCat"/>
      </c:valAx>
      <c:valAx>
        <c:axId val="116921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6921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Tabelle3!$A$2:$A$10</c:f>
              <c:numCache>
                <c:formatCode>General</c:formatCode>
                <c:ptCount val="9"/>
                <c:pt idx="0">
                  <c:v>32</c:v>
                </c:pt>
                <c:pt idx="1">
                  <c:v>62</c:v>
                </c:pt>
                <c:pt idx="2">
                  <c:v>92</c:v>
                </c:pt>
                <c:pt idx="3">
                  <c:v>54</c:v>
                </c:pt>
                <c:pt idx="4">
                  <c:v>104</c:v>
                </c:pt>
                <c:pt idx="5">
                  <c:v>154</c:v>
                </c:pt>
                <c:pt idx="6">
                  <c:v>76</c:v>
                </c:pt>
                <c:pt idx="7">
                  <c:v>146</c:v>
                </c:pt>
                <c:pt idx="8">
                  <c:v>216</c:v>
                </c:pt>
              </c:numCache>
            </c:numRef>
          </c:xVal>
          <c:yVal>
            <c:numRef>
              <c:f>Tabelle3!$B$2:$B$10</c:f>
              <c:numCache>
                <c:formatCode>General</c:formatCode>
                <c:ptCount val="9"/>
                <c:pt idx="0">
                  <c:v>0.12</c:v>
                </c:pt>
                <c:pt idx="1">
                  <c:v>0.83799999999999997</c:v>
                </c:pt>
                <c:pt idx="2">
                  <c:v>1.7330000000000001</c:v>
                </c:pt>
                <c:pt idx="3">
                  <c:v>0.215</c:v>
                </c:pt>
                <c:pt idx="4">
                  <c:v>3.2480000000000002</c:v>
                </c:pt>
                <c:pt idx="5">
                  <c:v>54.021000000000001</c:v>
                </c:pt>
                <c:pt idx="6">
                  <c:v>0.311</c:v>
                </c:pt>
                <c:pt idx="7">
                  <c:v>27.978999999999999</c:v>
                </c:pt>
                <c:pt idx="8">
                  <c:v>3035.2310000000002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Tabelle3!$A$2:$A$10</c:f>
              <c:numCache>
                <c:formatCode>General</c:formatCode>
                <c:ptCount val="9"/>
                <c:pt idx="0">
                  <c:v>32</c:v>
                </c:pt>
                <c:pt idx="1">
                  <c:v>62</c:v>
                </c:pt>
                <c:pt idx="2">
                  <c:v>92</c:v>
                </c:pt>
                <c:pt idx="3">
                  <c:v>54</c:v>
                </c:pt>
                <c:pt idx="4">
                  <c:v>104</c:v>
                </c:pt>
                <c:pt idx="5">
                  <c:v>154</c:v>
                </c:pt>
                <c:pt idx="6">
                  <c:v>76</c:v>
                </c:pt>
                <c:pt idx="7">
                  <c:v>146</c:v>
                </c:pt>
                <c:pt idx="8">
                  <c:v>216</c:v>
                </c:pt>
              </c:numCache>
            </c:numRef>
          </c:xVal>
          <c:yVal>
            <c:numRef>
              <c:f>Tabelle3!$F$2:$F$10</c:f>
              <c:numCache>
                <c:formatCode>General</c:formatCode>
                <c:ptCount val="9"/>
                <c:pt idx="0">
                  <c:v>1.4311860689230784E-2</c:v>
                </c:pt>
                <c:pt idx="1">
                  <c:v>0.10575114151280644</c:v>
                </c:pt>
                <c:pt idx="2">
                  <c:v>0.78140111716408078</c:v>
                </c:pt>
                <c:pt idx="3">
                  <c:v>6.2038507377358318E-2</c:v>
                </c:pt>
                <c:pt idx="4">
                  <c:v>1.7390401678184009</c:v>
                </c:pt>
                <c:pt idx="5">
                  <c:v>48.748121660799136</c:v>
                </c:pt>
                <c:pt idx="6">
                  <c:v>0.26892215353288224</c:v>
                </c:pt>
                <c:pt idx="7">
                  <c:v>28.597901280522908</c:v>
                </c:pt>
                <c:pt idx="8">
                  <c:v>3041.1773329434304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922648"/>
        <c:axId val="334968008"/>
      </c:scatterChart>
      <c:valAx>
        <c:axId val="116922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34968008"/>
        <c:crosses val="autoZero"/>
        <c:crossBetween val="midCat"/>
      </c:valAx>
      <c:valAx>
        <c:axId val="33496800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6922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11</xdr:row>
      <xdr:rowOff>157162</xdr:rowOff>
    </xdr:from>
    <xdr:to>
      <xdr:col>13</xdr:col>
      <xdr:colOff>123825</xdr:colOff>
      <xdr:row>26</xdr:row>
      <xdr:rowOff>42862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504825</xdr:colOff>
      <xdr:row>3</xdr:row>
      <xdr:rowOff>52387</xdr:rowOff>
    </xdr:from>
    <xdr:to>
      <xdr:col>17</xdr:col>
      <xdr:colOff>504825</xdr:colOff>
      <xdr:row>17</xdr:row>
      <xdr:rowOff>128587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200025</xdr:colOff>
      <xdr:row>18</xdr:row>
      <xdr:rowOff>100012</xdr:rowOff>
    </xdr:from>
    <xdr:to>
      <xdr:col>15</xdr:col>
      <xdr:colOff>200025</xdr:colOff>
      <xdr:row>32</xdr:row>
      <xdr:rowOff>176212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P12" sqref="P12"/>
    </sheetView>
  </sheetViews>
  <sheetFormatPr baseColWidth="10" defaultRowHeight="15" x14ac:dyDescent="0.25"/>
  <cols>
    <col min="1" max="1" width="13" customWidth="1"/>
    <col min="2" max="2" width="16.5703125" customWidth="1"/>
    <col min="3" max="3" width="12.85546875" customWidth="1"/>
    <col min="4" max="4" width="17" customWidth="1"/>
    <col min="5" max="6" width="14.28515625" customWidth="1"/>
  </cols>
  <sheetData>
    <row r="1" spans="1:14" x14ac:dyDescent="0.25">
      <c r="A1" s="28" t="s">
        <v>4</v>
      </c>
      <c r="B1" s="28"/>
      <c r="C1" s="29"/>
      <c r="D1" s="27" t="s">
        <v>1</v>
      </c>
      <c r="E1" s="28"/>
      <c r="F1" s="29"/>
      <c r="G1" s="28" t="s">
        <v>5</v>
      </c>
      <c r="H1" s="28"/>
      <c r="I1" s="28"/>
      <c r="J1" s="28"/>
      <c r="K1" s="28"/>
      <c r="L1" s="28"/>
      <c r="M1" s="28"/>
      <c r="N1" s="28"/>
    </row>
    <row r="2" spans="1:14" x14ac:dyDescent="0.25">
      <c r="A2" s="4" t="s">
        <v>9</v>
      </c>
      <c r="B2" s="4" t="s">
        <v>10</v>
      </c>
      <c r="C2" s="5" t="s">
        <v>0</v>
      </c>
      <c r="D2" s="7" t="s">
        <v>6</v>
      </c>
      <c r="E2" s="4" t="s">
        <v>2</v>
      </c>
      <c r="F2" s="5" t="s">
        <v>3</v>
      </c>
      <c r="G2" s="4" t="s">
        <v>7</v>
      </c>
      <c r="H2" s="4" t="s">
        <v>11</v>
      </c>
      <c r="I2" s="4" t="s">
        <v>2</v>
      </c>
      <c r="J2" s="4" t="s">
        <v>13</v>
      </c>
      <c r="K2" s="4" t="s">
        <v>12</v>
      </c>
      <c r="L2" s="4" t="s">
        <v>8</v>
      </c>
      <c r="M2" s="4" t="s">
        <v>13</v>
      </c>
      <c r="N2" s="4" t="s">
        <v>12</v>
      </c>
    </row>
    <row r="3" spans="1:14" x14ac:dyDescent="0.25">
      <c r="A3" s="3">
        <v>1</v>
      </c>
      <c r="B3" s="3">
        <v>1</v>
      </c>
      <c r="C3" s="6">
        <v>32</v>
      </c>
      <c r="D3" s="8">
        <v>0.12</v>
      </c>
      <c r="E3" s="3">
        <v>0.23596166062999999</v>
      </c>
      <c r="F3" s="6">
        <v>146.51034128589001</v>
      </c>
      <c r="G3">
        <v>0.55400000000000005</v>
      </c>
      <c r="H3">
        <v>220</v>
      </c>
      <c r="I3">
        <v>0.235619842679469</v>
      </c>
      <c r="J3" s="2">
        <v>6.8762931911165001E-4</v>
      </c>
      <c r="K3" s="1">
        <f>ABS((E3-I3)/E3)</f>
        <v>1.4486164812467972E-3</v>
      </c>
      <c r="L3">
        <v>146.62872011752799</v>
      </c>
      <c r="M3">
        <v>0.101812644517734</v>
      </c>
      <c r="N3" s="1">
        <f>ABS((F3-L3)/F3)</f>
        <v>8.0798959717790224E-4</v>
      </c>
    </row>
    <row r="4" spans="1:14" x14ac:dyDescent="0.25">
      <c r="A4" s="3">
        <v>1</v>
      </c>
      <c r="B4" s="3">
        <v>2</v>
      </c>
      <c r="C4" s="6">
        <v>62</v>
      </c>
      <c r="D4" s="8">
        <v>0.83799999999999997</v>
      </c>
      <c r="E4" s="3">
        <v>0.21575985824999999</v>
      </c>
      <c r="F4" s="6">
        <v>234.66633340705999</v>
      </c>
      <c r="G4">
        <v>0.498</v>
      </c>
      <c r="H4">
        <v>340</v>
      </c>
      <c r="I4">
        <v>0.21506530756936801</v>
      </c>
      <c r="J4" s="2">
        <v>1.1017998911169E-4</v>
      </c>
      <c r="K4" s="1">
        <f t="shared" ref="K4:K15" si="0">ABS((E4-I4)/E4)</f>
        <v>3.2190912909629867E-3</v>
      </c>
      <c r="L4">
        <v>234.952882312208</v>
      </c>
      <c r="M4">
        <v>4.0339354298379697E-2</v>
      </c>
      <c r="N4" s="1">
        <f t="shared" ref="N4:N15" si="1">ABS((F4-L4)/F4)</f>
        <v>1.2210908185579074E-3</v>
      </c>
    </row>
    <row r="5" spans="1:14" x14ac:dyDescent="0.25">
      <c r="A5" s="3">
        <v>1</v>
      </c>
      <c r="B5" s="3">
        <v>3</v>
      </c>
      <c r="C5" s="6">
        <v>92</v>
      </c>
      <c r="D5" s="8">
        <v>1.7330000000000001</v>
      </c>
      <c r="E5" s="3">
        <v>0.23272199094000001</v>
      </c>
      <c r="F5" s="6">
        <v>425.49399788946999</v>
      </c>
      <c r="G5" s="9">
        <v>0.57099999999999995</v>
      </c>
      <c r="H5">
        <v>390</v>
      </c>
      <c r="I5">
        <v>0.23130358515997901</v>
      </c>
      <c r="J5" s="2">
        <v>1.25127515568547E-4</v>
      </c>
      <c r="K5" s="1">
        <f t="shared" si="0"/>
        <v>6.0948506597586416E-3</v>
      </c>
      <c r="L5">
        <v>426.36676095184799</v>
      </c>
      <c r="M5">
        <v>1.95341052604673E-2</v>
      </c>
      <c r="N5" s="1">
        <f t="shared" si="1"/>
        <v>2.0511759665402265E-3</v>
      </c>
    </row>
    <row r="6" spans="1:14" x14ac:dyDescent="0.25">
      <c r="A6" s="3">
        <v>2</v>
      </c>
      <c r="B6" s="3">
        <v>1</v>
      </c>
      <c r="C6" s="6">
        <v>54</v>
      </c>
      <c r="D6" s="8">
        <v>0.215</v>
      </c>
      <c r="E6" s="3">
        <v>0.24169894032</v>
      </c>
      <c r="F6" s="6">
        <v>171.64718809528</v>
      </c>
      <c r="G6" s="9">
        <v>0.54200000000000004</v>
      </c>
      <c r="H6" s="9">
        <v>620</v>
      </c>
      <c r="I6">
        <v>0.24126802962630001</v>
      </c>
      <c r="J6" s="2">
        <v>7.1079610994927397E-5</v>
      </c>
      <c r="K6" s="1">
        <f t="shared" si="0"/>
        <v>1.7828406410449458E-3</v>
      </c>
      <c r="L6">
        <v>171.775315983111</v>
      </c>
      <c r="M6" s="2">
        <v>2.3466085755392701E-5</v>
      </c>
      <c r="N6" s="1">
        <f t="shared" si="1"/>
        <v>7.4646074458194016E-4</v>
      </c>
    </row>
    <row r="7" spans="1:14" x14ac:dyDescent="0.25">
      <c r="A7" s="3">
        <v>2</v>
      </c>
      <c r="B7" s="3">
        <v>2</v>
      </c>
      <c r="C7" s="6">
        <v>104</v>
      </c>
      <c r="D7" s="8">
        <v>3.2480000000000002</v>
      </c>
      <c r="E7" s="3">
        <v>0.21611864140000001</v>
      </c>
      <c r="F7" s="6">
        <v>273.68146880455998</v>
      </c>
      <c r="G7" s="9">
        <v>0.6</v>
      </c>
      <c r="H7" s="9">
        <v>430</v>
      </c>
      <c r="I7">
        <v>0.21532832350332801</v>
      </c>
      <c r="J7" s="2">
        <v>1.12260275899371E-4</v>
      </c>
      <c r="K7" s="1">
        <f t="shared" si="0"/>
        <v>3.6568705575436736E-3</v>
      </c>
      <c r="L7">
        <v>273.97351330238098</v>
      </c>
      <c r="M7">
        <v>4.6984522117274399E-3</v>
      </c>
      <c r="N7" s="1">
        <f t="shared" si="1"/>
        <v>1.0670963551045142E-3</v>
      </c>
    </row>
    <row r="8" spans="1:14" x14ac:dyDescent="0.25">
      <c r="A8" s="3">
        <v>2</v>
      </c>
      <c r="B8" s="3">
        <v>3</v>
      </c>
      <c r="C8" s="6">
        <v>154</v>
      </c>
      <c r="D8" s="8">
        <v>54.021000000000001</v>
      </c>
      <c r="E8" s="3">
        <v>0.23256179798000001</v>
      </c>
      <c r="F8" s="6">
        <v>498.25054963679003</v>
      </c>
      <c r="G8" s="9">
        <v>0.876</v>
      </c>
      <c r="H8" s="9">
        <v>590</v>
      </c>
      <c r="I8">
        <v>0.23232780564960101</v>
      </c>
      <c r="J8" s="2">
        <v>5.49770557745564E-5</v>
      </c>
      <c r="K8" s="1">
        <f t="shared" si="0"/>
        <v>1.0061511926353663E-3</v>
      </c>
      <c r="L8">
        <v>498.71682878260202</v>
      </c>
      <c r="M8" s="2">
        <v>1.3782348485786799E-4</v>
      </c>
      <c r="N8" s="1">
        <f t="shared" si="1"/>
        <v>9.3583267725825744E-4</v>
      </c>
    </row>
    <row r="9" spans="1:14" x14ac:dyDescent="0.25">
      <c r="A9" s="3">
        <v>3</v>
      </c>
      <c r="B9" s="3">
        <v>1</v>
      </c>
      <c r="C9" s="6">
        <v>76</v>
      </c>
      <c r="D9" s="8">
        <v>0.311</v>
      </c>
      <c r="E9" s="3">
        <v>0.54516174845999998</v>
      </c>
      <c r="F9" s="6">
        <v>344.40163852006998</v>
      </c>
      <c r="G9" s="9">
        <v>1.496</v>
      </c>
      <c r="H9" s="9">
        <v>2490</v>
      </c>
      <c r="I9">
        <v>0.54328060187044502</v>
      </c>
      <c r="J9" s="2">
        <v>1.7038801586687099E-4</v>
      </c>
      <c r="K9" s="1">
        <f t="shared" si="0"/>
        <v>3.4506210218690453E-3</v>
      </c>
      <c r="L9">
        <v>344.349503808934</v>
      </c>
      <c r="M9" s="2">
        <v>7.7785805208117903E-5</v>
      </c>
      <c r="N9" s="1">
        <f t="shared" si="1"/>
        <v>1.5137765127949354E-4</v>
      </c>
    </row>
    <row r="10" spans="1:14" x14ac:dyDescent="0.25">
      <c r="A10" s="3">
        <v>3</v>
      </c>
      <c r="B10" s="3">
        <v>2</v>
      </c>
      <c r="C10" s="6">
        <v>146</v>
      </c>
      <c r="D10" s="8">
        <v>27.978999999999999</v>
      </c>
      <c r="E10" s="3">
        <v>0.49274837261999999</v>
      </c>
      <c r="F10" s="6">
        <v>544.85396946827996</v>
      </c>
      <c r="G10" s="9">
        <v>0.95299999999999996</v>
      </c>
      <c r="H10" s="9">
        <v>540</v>
      </c>
      <c r="I10">
        <v>0.49189003133902198</v>
      </c>
      <c r="J10" s="2">
        <v>1.2603235578859901E-4</v>
      </c>
      <c r="K10" s="1">
        <f t="shared" si="0"/>
        <v>1.7419464551736694E-3</v>
      </c>
      <c r="L10">
        <v>545.30001367855903</v>
      </c>
      <c r="M10" s="2">
        <v>5.5288001191541999E-4</v>
      </c>
      <c r="N10" s="1">
        <f t="shared" si="1"/>
        <v>8.1864909732485116E-4</v>
      </c>
    </row>
    <row r="11" spans="1:14" x14ac:dyDescent="0.25">
      <c r="A11" s="3">
        <v>3</v>
      </c>
      <c r="B11" s="3">
        <v>3</v>
      </c>
      <c r="C11" s="6">
        <v>216</v>
      </c>
      <c r="D11" s="8">
        <v>3035.2310000000002</v>
      </c>
      <c r="E11" s="3">
        <v>0.55336157238000006</v>
      </c>
      <c r="F11" s="6">
        <v>996.50602991375001</v>
      </c>
      <c r="G11">
        <v>0.97799999999999998</v>
      </c>
      <c r="H11">
        <v>540</v>
      </c>
      <c r="I11">
        <v>0.551431476940898</v>
      </c>
      <c r="J11" s="2">
        <v>3.08617915043933E-4</v>
      </c>
      <c r="K11" s="1">
        <f t="shared" si="0"/>
        <v>3.4879462822124435E-3</v>
      </c>
      <c r="L11">
        <v>998.138014232091</v>
      </c>
      <c r="M11" s="2">
        <v>9.8087232054444606E-4</v>
      </c>
      <c r="N11" s="1">
        <f t="shared" si="1"/>
        <v>1.637706415567034E-3</v>
      </c>
    </row>
    <row r="12" spans="1:14" x14ac:dyDescent="0.25">
      <c r="A12" s="3"/>
      <c r="B12" s="3"/>
      <c r="C12" s="6"/>
      <c r="D12" s="8"/>
      <c r="E12" s="3"/>
      <c r="F12" s="6"/>
      <c r="K12" s="1" t="e">
        <f t="shared" si="0"/>
        <v>#DIV/0!</v>
      </c>
      <c r="N12" s="1" t="e">
        <f t="shared" si="1"/>
        <v>#DIV/0!</v>
      </c>
    </row>
    <row r="13" spans="1:14" x14ac:dyDescent="0.25">
      <c r="A13" s="3"/>
      <c r="B13" s="3"/>
      <c r="C13" s="6"/>
      <c r="D13" s="8"/>
      <c r="E13" s="3"/>
      <c r="F13" s="6"/>
      <c r="K13" s="1" t="e">
        <f t="shared" si="0"/>
        <v>#DIV/0!</v>
      </c>
      <c r="N13" s="1" t="e">
        <f t="shared" si="1"/>
        <v>#DIV/0!</v>
      </c>
    </row>
    <row r="14" spans="1:14" x14ac:dyDescent="0.25">
      <c r="A14" s="3"/>
      <c r="B14" s="3"/>
      <c r="C14" s="6"/>
      <c r="D14" s="8"/>
      <c r="E14" s="3"/>
      <c r="F14" s="6"/>
      <c r="K14" s="1" t="e">
        <f t="shared" si="0"/>
        <v>#DIV/0!</v>
      </c>
      <c r="N14" s="1" t="e">
        <f t="shared" si="1"/>
        <v>#DIV/0!</v>
      </c>
    </row>
    <row r="15" spans="1:14" x14ac:dyDescent="0.25">
      <c r="A15" s="3"/>
      <c r="B15" s="3"/>
      <c r="C15" s="6"/>
      <c r="D15" s="8"/>
      <c r="E15" s="3"/>
      <c r="F15" s="6"/>
      <c r="K15" s="1" t="e">
        <f t="shared" si="0"/>
        <v>#DIV/0!</v>
      </c>
      <c r="N15" s="1" t="e">
        <f t="shared" si="1"/>
        <v>#DIV/0!</v>
      </c>
    </row>
    <row r="19" spans="2:7" x14ac:dyDescent="0.25">
      <c r="F19">
        <f>1+6*LN(1+23.565123861952)</f>
        <v>20.207966246922872</v>
      </c>
      <c r="G19">
        <f>F19/10</f>
        <v>2.020796624692287</v>
      </c>
    </row>
    <row r="20" spans="2:7" x14ac:dyDescent="0.25">
      <c r="B20">
        <v>6</v>
      </c>
      <c r="F20">
        <v>235.65123861952</v>
      </c>
      <c r="G20">
        <f>24-F20/100</f>
        <v>21.643487613804801</v>
      </c>
    </row>
    <row r="21" spans="2:7" x14ac:dyDescent="0.25">
      <c r="B21">
        <v>6</v>
      </c>
      <c r="C21">
        <v>4</v>
      </c>
    </row>
    <row r="22" spans="2:7" x14ac:dyDescent="0.25">
      <c r="B22">
        <v>6</v>
      </c>
      <c r="C22">
        <v>4</v>
      </c>
      <c r="D22">
        <v>8</v>
      </c>
    </row>
    <row r="25" spans="2:7" x14ac:dyDescent="0.25">
      <c r="B25">
        <v>8</v>
      </c>
    </row>
    <row r="26" spans="2:7" x14ac:dyDescent="0.25">
      <c r="B26">
        <v>8</v>
      </c>
      <c r="C26">
        <v>2</v>
      </c>
    </row>
    <row r="27" spans="2:7" x14ac:dyDescent="0.25">
      <c r="B27">
        <v>3</v>
      </c>
      <c r="C27">
        <v>2</v>
      </c>
      <c r="D27">
        <v>5</v>
      </c>
    </row>
  </sheetData>
  <mergeCells count="3">
    <mergeCell ref="D1:F1"/>
    <mergeCell ref="A1:C1"/>
    <mergeCell ref="G1:N1"/>
  </mergeCells>
  <pageMargins left="0.7" right="0.7" top="0.78740157499999996" bottom="0.78740157499999996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O20" sqref="O20"/>
    </sheetView>
  </sheetViews>
  <sheetFormatPr baseColWidth="10" defaultColWidth="13.28515625" defaultRowHeight="11.25" x14ac:dyDescent="0.2"/>
  <cols>
    <col min="1" max="1" width="8.5703125" style="10" customWidth="1"/>
    <col min="2" max="2" width="12" style="10" customWidth="1"/>
    <col min="3" max="3" width="7.42578125" style="10" customWidth="1"/>
    <col min="4" max="4" width="11" style="10" customWidth="1"/>
    <col min="5" max="5" width="10.42578125" style="10" customWidth="1"/>
    <col min="6" max="6" width="11" style="10" customWidth="1"/>
    <col min="7" max="7" width="12.85546875" style="10" customWidth="1"/>
    <col min="8" max="8" width="6.28515625" style="10" customWidth="1"/>
    <col min="9" max="9" width="11.5703125" style="10" customWidth="1"/>
    <col min="10" max="10" width="8.5703125" style="10" customWidth="1"/>
    <col min="11" max="11" width="6.7109375" style="10" customWidth="1"/>
    <col min="12" max="12" width="10.85546875" style="10" customWidth="1"/>
    <col min="13" max="13" width="7" style="10" customWidth="1"/>
    <col min="14" max="14" width="6.140625" style="10" customWidth="1"/>
    <col min="15" max="16384" width="13.28515625" style="10"/>
  </cols>
  <sheetData>
    <row r="1" spans="1:14" s="26" customFormat="1" ht="15" x14ac:dyDescent="0.25">
      <c r="A1" s="30" t="s">
        <v>4</v>
      </c>
      <c r="B1" s="30"/>
      <c r="C1" s="31"/>
      <c r="D1" s="32" t="s">
        <v>1</v>
      </c>
      <c r="E1" s="30"/>
      <c r="F1" s="31"/>
      <c r="G1" s="30" t="s">
        <v>5</v>
      </c>
      <c r="H1" s="30"/>
      <c r="I1" s="30"/>
      <c r="J1" s="30"/>
      <c r="K1" s="30"/>
      <c r="L1" s="30"/>
      <c r="M1" s="30"/>
      <c r="N1" s="30"/>
    </row>
    <row r="2" spans="1:14" x14ac:dyDescent="0.2">
      <c r="A2" s="11" t="s">
        <v>9</v>
      </c>
      <c r="B2" s="11" t="s">
        <v>10</v>
      </c>
      <c r="C2" s="12" t="s">
        <v>0</v>
      </c>
      <c r="D2" s="13" t="s">
        <v>6</v>
      </c>
      <c r="E2" s="11" t="s">
        <v>2</v>
      </c>
      <c r="F2" s="12" t="s">
        <v>3</v>
      </c>
      <c r="G2" s="11" t="s">
        <v>7</v>
      </c>
      <c r="H2" s="11" t="s">
        <v>11</v>
      </c>
      <c r="I2" s="11" t="s">
        <v>2</v>
      </c>
      <c r="J2" s="11" t="s">
        <v>13</v>
      </c>
      <c r="K2" s="11" t="s">
        <v>12</v>
      </c>
      <c r="L2" s="11" t="s">
        <v>8</v>
      </c>
      <c r="M2" s="11" t="s">
        <v>13</v>
      </c>
      <c r="N2" s="11" t="s">
        <v>12</v>
      </c>
    </row>
    <row r="3" spans="1:14" s="17" customFormat="1" x14ac:dyDescent="0.2">
      <c r="A3" s="14">
        <v>1</v>
      </c>
      <c r="B3" s="14">
        <v>1</v>
      </c>
      <c r="C3" s="15">
        <v>32</v>
      </c>
      <c r="D3" s="16">
        <v>0.12</v>
      </c>
      <c r="E3" s="14">
        <v>0.23596166062999999</v>
      </c>
      <c r="F3" s="15">
        <v>146.51034128589001</v>
      </c>
      <c r="G3" s="17">
        <v>0.76400000000000001</v>
      </c>
      <c r="H3" s="17">
        <v>420</v>
      </c>
      <c r="I3" s="17">
        <v>0.234802803296876</v>
      </c>
      <c r="J3" s="18">
        <v>1.21501797616007E-4</v>
      </c>
      <c r="K3" s="19">
        <f>ABS((E3-I3)/E3)</f>
        <v>4.911210278949231E-3</v>
      </c>
      <c r="L3" s="17">
        <v>146.74192311907299</v>
      </c>
      <c r="M3" s="17">
        <v>3.36775335649807E-3</v>
      </c>
      <c r="N3" s="19">
        <f>ABS((F3-L3)/F3)</f>
        <v>1.5806517898357319E-3</v>
      </c>
    </row>
    <row r="4" spans="1:14" x14ac:dyDescent="0.2">
      <c r="A4" s="20">
        <v>1</v>
      </c>
      <c r="B4" s="20">
        <v>2</v>
      </c>
      <c r="C4" s="21">
        <v>62</v>
      </c>
      <c r="D4" s="22">
        <v>0.83799999999999997</v>
      </c>
      <c r="E4" s="20">
        <v>0.21575985824999999</v>
      </c>
      <c r="F4" s="21">
        <v>234.66633340705999</v>
      </c>
      <c r="G4" s="10">
        <v>0.498</v>
      </c>
      <c r="H4" s="10">
        <v>340</v>
      </c>
      <c r="I4" s="10">
        <v>0.21506530756936801</v>
      </c>
      <c r="J4" s="23">
        <v>1.1017998911169E-4</v>
      </c>
      <c r="K4" s="24">
        <f t="shared" ref="K4:K11" si="0">ABS((E4-I4)/E4)</f>
        <v>3.2190912909629867E-3</v>
      </c>
      <c r="L4" s="10">
        <v>234.952882312208</v>
      </c>
      <c r="M4" s="10">
        <v>4.0339354298379697E-2</v>
      </c>
      <c r="N4" s="24">
        <f t="shared" ref="N4:N11" si="1">ABS((F4-L4)/F4)</f>
        <v>1.2210908185579074E-3</v>
      </c>
    </row>
    <row r="5" spans="1:14" s="17" customFormat="1" x14ac:dyDescent="0.2">
      <c r="A5" s="14">
        <v>1</v>
      </c>
      <c r="B5" s="14">
        <v>3</v>
      </c>
      <c r="C5" s="15">
        <v>92</v>
      </c>
      <c r="D5" s="16">
        <v>1.7330000000000001</v>
      </c>
      <c r="E5" s="14">
        <v>0.23272199094000001</v>
      </c>
      <c r="F5" s="15">
        <v>425.49399788946999</v>
      </c>
      <c r="G5" s="14">
        <v>0.57099999999999995</v>
      </c>
      <c r="H5" s="17">
        <v>390</v>
      </c>
      <c r="I5" s="17">
        <v>0.23130358515997901</v>
      </c>
      <c r="J5" s="18">
        <v>1.25127515568547E-4</v>
      </c>
      <c r="K5" s="19">
        <f t="shared" si="0"/>
        <v>6.0948506597586416E-3</v>
      </c>
      <c r="L5" s="17">
        <v>426.36676095184799</v>
      </c>
      <c r="M5" s="17">
        <v>1.95341052604673E-2</v>
      </c>
      <c r="N5" s="19">
        <f t="shared" si="1"/>
        <v>2.0511759665402265E-3</v>
      </c>
    </row>
    <row r="6" spans="1:14" x14ac:dyDescent="0.2">
      <c r="A6" s="20">
        <v>2</v>
      </c>
      <c r="B6" s="20">
        <v>1</v>
      </c>
      <c r="C6" s="21">
        <v>54</v>
      </c>
      <c r="D6" s="22">
        <v>0.215</v>
      </c>
      <c r="E6" s="20">
        <v>0.24169894032</v>
      </c>
      <c r="F6" s="21">
        <v>171.64718809528</v>
      </c>
      <c r="G6" s="25">
        <v>0.54200000000000004</v>
      </c>
      <c r="H6" s="25">
        <v>620</v>
      </c>
      <c r="I6" s="10">
        <v>0.24126802962630001</v>
      </c>
      <c r="J6" s="23">
        <v>7.1079610994927397E-5</v>
      </c>
      <c r="K6" s="24">
        <f t="shared" si="0"/>
        <v>1.7828406410449458E-3</v>
      </c>
      <c r="L6" s="10">
        <v>171.775315983111</v>
      </c>
      <c r="M6" s="23">
        <v>2.3466085755392701E-5</v>
      </c>
      <c r="N6" s="24">
        <f t="shared" si="1"/>
        <v>7.4646074458194016E-4</v>
      </c>
    </row>
    <row r="7" spans="1:14" s="17" customFormat="1" x14ac:dyDescent="0.2">
      <c r="A7" s="14">
        <v>2</v>
      </c>
      <c r="B7" s="14">
        <v>2</v>
      </c>
      <c r="C7" s="15">
        <v>104</v>
      </c>
      <c r="D7" s="16">
        <v>3.2480000000000002</v>
      </c>
      <c r="E7" s="14">
        <v>0.21611864140000001</v>
      </c>
      <c r="F7" s="15">
        <v>273.68146880455998</v>
      </c>
      <c r="G7" s="14">
        <v>0.6</v>
      </c>
      <c r="H7" s="14">
        <v>430</v>
      </c>
      <c r="I7" s="17">
        <v>0.21532832350332801</v>
      </c>
      <c r="J7" s="18">
        <v>1.12260275899371E-4</v>
      </c>
      <c r="K7" s="19">
        <f t="shared" si="0"/>
        <v>3.6568705575436736E-3</v>
      </c>
      <c r="L7" s="17">
        <v>273.97351330238098</v>
      </c>
      <c r="M7" s="17">
        <v>4.6984522117274399E-3</v>
      </c>
      <c r="N7" s="19">
        <f t="shared" si="1"/>
        <v>1.0670963551045142E-3</v>
      </c>
    </row>
    <row r="8" spans="1:14" x14ac:dyDescent="0.2">
      <c r="A8" s="20">
        <v>2</v>
      </c>
      <c r="B8" s="20">
        <v>3</v>
      </c>
      <c r="C8" s="21">
        <v>154</v>
      </c>
      <c r="D8" s="22">
        <v>54.021000000000001</v>
      </c>
      <c r="E8" s="20">
        <v>0.23256179798000001</v>
      </c>
      <c r="F8" s="21">
        <v>498.25054963679003</v>
      </c>
      <c r="G8" s="25">
        <v>0.876</v>
      </c>
      <c r="H8" s="25">
        <v>590</v>
      </c>
      <c r="I8" s="10">
        <v>0.23232780564960101</v>
      </c>
      <c r="J8" s="23">
        <v>5.49770557745564E-5</v>
      </c>
      <c r="K8" s="24">
        <f t="shared" si="0"/>
        <v>1.0061511926353663E-3</v>
      </c>
      <c r="L8" s="10">
        <v>498.71682878260202</v>
      </c>
      <c r="M8" s="23">
        <v>1.3782348485786799E-4</v>
      </c>
      <c r="N8" s="24">
        <f t="shared" si="1"/>
        <v>9.3583267725825744E-4</v>
      </c>
    </row>
    <row r="9" spans="1:14" s="17" customFormat="1" x14ac:dyDescent="0.2">
      <c r="A9" s="14">
        <v>3</v>
      </c>
      <c r="B9" s="14">
        <v>1</v>
      </c>
      <c r="C9" s="15">
        <v>76</v>
      </c>
      <c r="D9" s="16">
        <v>0.311</v>
      </c>
      <c r="E9" s="14">
        <v>0.54516174845999998</v>
      </c>
      <c r="F9" s="15">
        <v>344.40163852006998</v>
      </c>
      <c r="G9" s="14">
        <v>1.496</v>
      </c>
      <c r="H9" s="14">
        <v>2490</v>
      </c>
      <c r="I9" s="17">
        <v>0.54328060187044502</v>
      </c>
      <c r="J9" s="18">
        <v>1.7038801586687099E-4</v>
      </c>
      <c r="K9" s="19">
        <f t="shared" si="0"/>
        <v>3.4506210218690453E-3</v>
      </c>
      <c r="L9" s="17">
        <v>344.349503808934</v>
      </c>
      <c r="M9" s="18">
        <v>7.7785805208117903E-5</v>
      </c>
      <c r="N9" s="19">
        <f t="shared" si="1"/>
        <v>1.5137765127949354E-4</v>
      </c>
    </row>
    <row r="10" spans="1:14" x14ac:dyDescent="0.2">
      <c r="A10" s="20">
        <v>3</v>
      </c>
      <c r="B10" s="20">
        <v>2</v>
      </c>
      <c r="C10" s="21">
        <v>146</v>
      </c>
      <c r="D10" s="22">
        <v>27.978999999999999</v>
      </c>
      <c r="E10" s="20">
        <v>0.49274837261999999</v>
      </c>
      <c r="F10" s="21">
        <v>544.85396946827996</v>
      </c>
      <c r="G10" s="25">
        <v>0.95299999999999996</v>
      </c>
      <c r="H10" s="25">
        <v>540</v>
      </c>
      <c r="I10" s="10">
        <v>0.49189003133902198</v>
      </c>
      <c r="J10" s="23">
        <v>1.2603235578859901E-4</v>
      </c>
      <c r="K10" s="24">
        <f t="shared" si="0"/>
        <v>1.7419464551736694E-3</v>
      </c>
      <c r="L10" s="10">
        <v>545.30001367855903</v>
      </c>
      <c r="M10" s="23">
        <v>5.5288001191541999E-4</v>
      </c>
      <c r="N10" s="24">
        <f t="shared" si="1"/>
        <v>8.1864909732485116E-4</v>
      </c>
    </row>
    <row r="11" spans="1:14" s="17" customFormat="1" x14ac:dyDescent="0.2">
      <c r="A11" s="14">
        <v>3</v>
      </c>
      <c r="B11" s="14">
        <v>3</v>
      </c>
      <c r="C11" s="15">
        <v>216</v>
      </c>
      <c r="D11" s="16">
        <v>3035.2310000000002</v>
      </c>
      <c r="E11" s="14">
        <v>0.55336157238000006</v>
      </c>
      <c r="F11" s="15">
        <v>996.50602991375001</v>
      </c>
      <c r="G11" s="17">
        <v>0.97799999999999998</v>
      </c>
      <c r="H11" s="17">
        <v>540</v>
      </c>
      <c r="I11" s="17">
        <v>0.551431476940898</v>
      </c>
      <c r="J11" s="18">
        <v>3.08617915043933E-4</v>
      </c>
      <c r="K11" s="19">
        <f t="shared" si="0"/>
        <v>3.4879462822124435E-3</v>
      </c>
      <c r="L11" s="17">
        <v>998.138014232091</v>
      </c>
      <c r="M11" s="18">
        <v>9.8087232054444606E-4</v>
      </c>
      <c r="N11" s="19">
        <f t="shared" si="1"/>
        <v>1.637706415567034E-3</v>
      </c>
    </row>
  </sheetData>
  <mergeCells count="3">
    <mergeCell ref="A1:C1"/>
    <mergeCell ref="D1:F1"/>
    <mergeCell ref="G1:N1"/>
  </mergeCells>
  <pageMargins left="0.7" right="0.7" top="0.78740157499999996" bottom="0.78740157499999996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13" sqref="E13"/>
    </sheetView>
  </sheetViews>
  <sheetFormatPr baseColWidth="10" defaultRowHeight="15" x14ac:dyDescent="0.25"/>
  <sheetData>
    <row r="1" spans="1:7" x14ac:dyDescent="0.25">
      <c r="A1" s="5" t="s">
        <v>0</v>
      </c>
      <c r="B1" s="7" t="s">
        <v>6</v>
      </c>
      <c r="C1" t="s">
        <v>14</v>
      </c>
      <c r="G1" t="s">
        <v>12</v>
      </c>
    </row>
    <row r="2" spans="1:7" x14ac:dyDescent="0.25">
      <c r="A2" s="6">
        <v>32</v>
      </c>
      <c r="B2" s="8">
        <v>0.12</v>
      </c>
      <c r="C2">
        <f>LN(B2)</f>
        <v>-2.120263536200091</v>
      </c>
      <c r="D2">
        <f>C2-C$11</f>
        <v>-3.4607838697488624</v>
      </c>
      <c r="E2">
        <f>C$13+C$14*A2</f>
        <v>-4.2466666666666661</v>
      </c>
      <c r="F2">
        <f>EXP(E2)</f>
        <v>1.4311860689230784E-2</v>
      </c>
      <c r="G2">
        <f>(B2-F2)*(B2-F2)</f>
        <v>1.1169982790972562E-2</v>
      </c>
    </row>
    <row r="3" spans="1:7" x14ac:dyDescent="0.25">
      <c r="A3" s="6">
        <v>62</v>
      </c>
      <c r="B3" s="8">
        <v>0.83799999999999997</v>
      </c>
      <c r="C3">
        <f t="shared" ref="C3:C10" si="0">LN(B3)</f>
        <v>-0.17673717850005405</v>
      </c>
      <c r="D3">
        <f t="shared" ref="D3:D10" si="1">C3-C$11</f>
        <v>-1.5172575120488252</v>
      </c>
      <c r="E3">
        <f t="shared" ref="E3:E10" si="2">C$13+C$14*A3</f>
        <v>-2.246666666666667</v>
      </c>
      <c r="F3">
        <f t="shared" ref="F3:F10" si="3">EXP(E3)</f>
        <v>0.10575114151280644</v>
      </c>
      <c r="G3">
        <f t="shared" ref="G3:G10" si="4">(B3-F3)*(B3-F3)</f>
        <v>0.53618839075579805</v>
      </c>
    </row>
    <row r="4" spans="1:7" x14ac:dyDescent="0.25">
      <c r="A4" s="6">
        <v>92</v>
      </c>
      <c r="B4" s="8">
        <v>1.7330000000000001</v>
      </c>
      <c r="C4">
        <f t="shared" si="0"/>
        <v>0.54985401073346907</v>
      </c>
      <c r="D4">
        <f t="shared" si="1"/>
        <v>-0.79066632281530214</v>
      </c>
      <c r="E4">
        <f t="shared" si="2"/>
        <v>-0.24666666666666703</v>
      </c>
      <c r="F4">
        <f t="shared" si="3"/>
        <v>0.78140111716408078</v>
      </c>
      <c r="G4">
        <f t="shared" si="4"/>
        <v>0.90554043381456972</v>
      </c>
    </row>
    <row r="5" spans="1:7" x14ac:dyDescent="0.25">
      <c r="A5" s="6">
        <v>54</v>
      </c>
      <c r="B5" s="8">
        <v>0.215</v>
      </c>
      <c r="C5">
        <f t="shared" si="0"/>
        <v>-1.5371172508544744</v>
      </c>
      <c r="D5">
        <f t="shared" si="1"/>
        <v>-2.8776375844032458</v>
      </c>
      <c r="E5">
        <f t="shared" si="2"/>
        <v>-2.78</v>
      </c>
      <c r="F5">
        <f t="shared" si="3"/>
        <v>6.2038507377358318E-2</v>
      </c>
      <c r="G5">
        <f t="shared" si="4"/>
        <v>2.3397218225346468E-2</v>
      </c>
    </row>
    <row r="6" spans="1:7" x14ac:dyDescent="0.25">
      <c r="A6" s="6">
        <v>104</v>
      </c>
      <c r="B6" s="8">
        <v>3.2480000000000002</v>
      </c>
      <c r="C6">
        <f t="shared" si="0"/>
        <v>1.1780394222994315</v>
      </c>
      <c r="D6">
        <f t="shared" si="1"/>
        <v>-0.16248091124933972</v>
      </c>
      <c r="E6">
        <f t="shared" si="2"/>
        <v>0.55333333333333368</v>
      </c>
      <c r="F6">
        <f t="shared" si="3"/>
        <v>1.7390401678184009</v>
      </c>
      <c r="G6">
        <f t="shared" si="4"/>
        <v>2.2769597751375206</v>
      </c>
    </row>
    <row r="7" spans="1:7" x14ac:dyDescent="0.25">
      <c r="A7" s="6">
        <v>154</v>
      </c>
      <c r="B7" s="8">
        <v>54.021000000000001</v>
      </c>
      <c r="C7">
        <f t="shared" si="0"/>
        <v>3.9893728598554783</v>
      </c>
      <c r="D7">
        <f t="shared" si="1"/>
        <v>2.6488525263067073</v>
      </c>
      <c r="E7">
        <f t="shared" si="2"/>
        <v>3.8866666666666658</v>
      </c>
      <c r="F7">
        <f t="shared" si="3"/>
        <v>48.748121660799136</v>
      </c>
      <c r="G7">
        <f t="shared" si="4"/>
        <v>27.803245980013674</v>
      </c>
    </row>
    <row r="8" spans="1:7" x14ac:dyDescent="0.25">
      <c r="A8" s="6">
        <v>76</v>
      </c>
      <c r="B8" s="8">
        <v>0.311</v>
      </c>
      <c r="C8">
        <f t="shared" si="0"/>
        <v>-1.1679623668029029</v>
      </c>
      <c r="D8">
        <f t="shared" si="1"/>
        <v>-2.5084827003516743</v>
      </c>
      <c r="E8">
        <f t="shared" si="2"/>
        <v>-1.3133333333333335</v>
      </c>
      <c r="F8">
        <f t="shared" si="3"/>
        <v>0.26892215353288224</v>
      </c>
      <c r="G8">
        <f t="shared" si="4"/>
        <v>1.7705451633103348E-3</v>
      </c>
    </row>
    <row r="9" spans="1:7" x14ac:dyDescent="0.25">
      <c r="A9" s="6">
        <v>146</v>
      </c>
      <c r="B9" s="8">
        <v>27.978999999999999</v>
      </c>
      <c r="C9">
        <f t="shared" si="0"/>
        <v>3.3314542287844997</v>
      </c>
      <c r="D9">
        <f t="shared" si="1"/>
        <v>1.9909338952357285</v>
      </c>
      <c r="E9">
        <f t="shared" si="2"/>
        <v>3.3533333333333326</v>
      </c>
      <c r="F9">
        <f t="shared" si="3"/>
        <v>28.597901280522908</v>
      </c>
      <c r="G9">
        <f t="shared" si="4"/>
        <v>0.38303879503289656</v>
      </c>
    </row>
    <row r="10" spans="1:7" x14ac:dyDescent="0.25">
      <c r="A10" s="6">
        <v>216</v>
      </c>
      <c r="B10" s="8">
        <v>3035.2310000000002</v>
      </c>
      <c r="C10">
        <f t="shared" si="0"/>
        <v>8.0180428126235839</v>
      </c>
      <c r="D10">
        <f t="shared" si="1"/>
        <v>6.6775224790748124</v>
      </c>
      <c r="E10">
        <f t="shared" si="2"/>
        <v>8.02</v>
      </c>
      <c r="F10">
        <f t="shared" si="3"/>
        <v>3041.1773329434304</v>
      </c>
      <c r="G10">
        <f t="shared" si="4"/>
        <v>35.358875474123344</v>
      </c>
    </row>
    <row r="11" spans="1:7" x14ac:dyDescent="0.25">
      <c r="C11">
        <f>AVERAGE(C2:C10)</f>
        <v>1.3405203335487712</v>
      </c>
      <c r="D11">
        <f>AVERAGE(D2:D10)</f>
        <v>0</v>
      </c>
      <c r="G11">
        <f>SUM(G2:G10)</f>
        <v>67.300186595057426</v>
      </c>
    </row>
    <row r="13" spans="1:7" x14ac:dyDescent="0.25">
      <c r="A13" t="s">
        <v>15</v>
      </c>
      <c r="B13">
        <f>INTERCEPT(D2:D10,A2:A10)</f>
        <v>-5.7404029315020297</v>
      </c>
      <c r="C13">
        <v>-6.38</v>
      </c>
      <c r="D13">
        <v>2.0000000000000001E-4</v>
      </c>
      <c r="E13">
        <f>EXP(C13)</f>
        <v>1.6951229566232505E-3</v>
      </c>
    </row>
    <row r="14" spans="1:7" x14ac:dyDescent="0.25">
      <c r="A14" t="s">
        <v>16</v>
      </c>
      <c r="B14">
        <f>SLOPE(C2:C10,A2:A10)</f>
        <v>5.5196182033673359E-2</v>
      </c>
      <c r="C14">
        <f>2/30</f>
        <v>6.6666666666666666E-2</v>
      </c>
      <c r="D14">
        <v>1.07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baseColWidth="10" defaultRowHeight="15" x14ac:dyDescent="0.25"/>
  <sheetData>
    <row r="1" spans="1:4" x14ac:dyDescent="0.25">
      <c r="A1" t="s">
        <v>17</v>
      </c>
      <c r="B1" t="s">
        <v>18</v>
      </c>
    </row>
    <row r="2" spans="1:4" x14ac:dyDescent="0.25">
      <c r="A2">
        <v>2464</v>
      </c>
      <c r="B2">
        <v>23565</v>
      </c>
      <c r="C2">
        <v>11</v>
      </c>
      <c r="D2">
        <f>B2/A2</f>
        <v>9.5637175324675319</v>
      </c>
    </row>
    <row r="3" spans="1:4" x14ac:dyDescent="0.25">
      <c r="A3">
        <v>3920</v>
      </c>
      <c r="B3">
        <v>45635</v>
      </c>
      <c r="C3">
        <v>12</v>
      </c>
      <c r="D3">
        <f t="shared" ref="D3:D9" si="0">B3/A3</f>
        <v>11.641581632653061</v>
      </c>
    </row>
    <row r="4" spans="1:4" x14ac:dyDescent="0.25">
      <c r="A4">
        <v>5823</v>
      </c>
      <c r="B4">
        <v>47569</v>
      </c>
      <c r="C4">
        <v>13</v>
      </c>
      <c r="D4">
        <f t="shared" si="0"/>
        <v>8.1691567920315986</v>
      </c>
    </row>
    <row r="5" spans="1:4" x14ac:dyDescent="0.25">
      <c r="A5">
        <v>2809</v>
      </c>
      <c r="B5">
        <v>17949</v>
      </c>
      <c r="C5">
        <v>21</v>
      </c>
      <c r="D5">
        <f t="shared" si="0"/>
        <v>6.3898184407262368</v>
      </c>
    </row>
    <row r="6" spans="1:4" x14ac:dyDescent="0.25">
      <c r="A6">
        <v>5516</v>
      </c>
      <c r="B6">
        <v>55882</v>
      </c>
      <c r="C6">
        <v>22</v>
      </c>
      <c r="D6">
        <f t="shared" si="0"/>
        <v>10.130891950688905</v>
      </c>
    </row>
    <row r="7" spans="1:4" x14ac:dyDescent="0.25">
      <c r="A7">
        <v>8124</v>
      </c>
      <c r="B7">
        <v>73375</v>
      </c>
      <c r="C7">
        <v>23</v>
      </c>
      <c r="D7">
        <f t="shared" si="0"/>
        <v>9.0318808468734613</v>
      </c>
    </row>
    <row r="8" spans="1:4" x14ac:dyDescent="0.25">
      <c r="A8">
        <v>3698</v>
      </c>
      <c r="B8">
        <v>45510</v>
      </c>
      <c r="C8">
        <v>31</v>
      </c>
      <c r="D8">
        <f t="shared" si="0"/>
        <v>12.306652244456464</v>
      </c>
    </row>
    <row r="9" spans="1:4" x14ac:dyDescent="0.25">
      <c r="A9">
        <v>7277</v>
      </c>
      <c r="B9">
        <v>44521</v>
      </c>
      <c r="C9">
        <v>32</v>
      </c>
      <c r="D9">
        <f t="shared" si="0"/>
        <v>6.1180431496495808</v>
      </c>
    </row>
    <row r="10" spans="1:4" x14ac:dyDescent="0.25">
      <c r="D10">
        <f>AVERAGE(D2:D9)</f>
        <v>9.1689678236933556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Tabelle2</vt:lpstr>
      <vt:lpstr>Tabelle3</vt:lpstr>
      <vt:lpstr>Slow App Engine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Luzius</dc:creator>
  <cp:lastModifiedBy>Luzius</cp:lastModifiedBy>
  <cp:lastPrinted>2015-07-03T08:16:43Z</cp:lastPrinted>
  <dcterms:created xsi:type="dcterms:W3CDTF">2015-06-30T20:05:44Z</dcterms:created>
  <dcterms:modified xsi:type="dcterms:W3CDTF">2015-11-05T13:27:32Z</dcterms:modified>
</cp:coreProperties>
</file>