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ladyPC2\Desktop\ExcelHW\"/>
    </mc:Choice>
  </mc:AlternateContent>
  <xr:revisionPtr revIDLastSave="0" documentId="13_ncr:1_{281A22A6-4BF8-4634-99CA-A13B3307F08B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Master Sheet" sheetId="1" r:id="rId1"/>
    <sheet name="Outcomes based on Goals" sheetId="2" r:id="rId2"/>
  </sheets>
  <definedNames>
    <definedName name="_xlnm._FilterDatabase" localSheetId="0" hidden="1">'Master Sheet'!$A$1:$N$4115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  <c r="D4" i="2"/>
  <c r="D13" i="2"/>
  <c r="D12" i="2"/>
  <c r="D11" i="2"/>
  <c r="D10" i="2"/>
  <c r="D9" i="2"/>
  <c r="D8" i="2"/>
  <c r="D7" i="2"/>
  <c r="D6" i="2"/>
  <c r="D5" i="2"/>
  <c r="D3" i="2"/>
  <c r="C13" i="2"/>
  <c r="C12" i="2"/>
  <c r="C11" i="2"/>
  <c r="C10" i="2"/>
  <c r="C9" i="2"/>
  <c r="C8" i="2"/>
  <c r="C7" i="2"/>
  <c r="C6" i="2"/>
  <c r="C5" i="2"/>
  <c r="C4" i="2"/>
  <c r="C3" i="2"/>
  <c r="B13" i="2"/>
  <c r="E13" i="2" s="1"/>
  <c r="B12" i="2"/>
  <c r="B11" i="2"/>
  <c r="B10" i="2"/>
  <c r="E10" i="2" s="1"/>
  <c r="B9" i="2"/>
  <c r="B8" i="2"/>
  <c r="B7" i="2"/>
  <c r="B6" i="2"/>
  <c r="G10" i="2" l="1"/>
  <c r="E6" i="2"/>
  <c r="H6" i="2" s="1"/>
  <c r="E9" i="2"/>
  <c r="G9" i="2" s="1"/>
  <c r="H9" i="2"/>
  <c r="H13" i="2"/>
  <c r="F7" i="2"/>
  <c r="H10" i="2"/>
  <c r="G13" i="2"/>
  <c r="E12" i="2"/>
  <c r="H12" i="2" s="1"/>
  <c r="E8" i="2"/>
  <c r="H8" i="2" s="1"/>
  <c r="F10" i="2"/>
  <c r="F6" i="2"/>
  <c r="E11" i="2"/>
  <c r="G11" i="2" s="1"/>
  <c r="E7" i="2"/>
  <c r="H7" i="2" s="1"/>
  <c r="F13" i="2"/>
  <c r="F9" i="2"/>
  <c r="B5" i="2"/>
  <c r="B4" i="2"/>
  <c r="B3" i="2"/>
  <c r="B2" i="2"/>
  <c r="E2" i="2" s="1"/>
  <c r="C2" i="2"/>
  <c r="G7" i="2" l="1"/>
  <c r="G6" i="2"/>
  <c r="F11" i="2"/>
  <c r="G12" i="2"/>
  <c r="E5" i="2"/>
  <c r="H11" i="2"/>
  <c r="E4" i="2"/>
  <c r="F12" i="2"/>
  <c r="G8" i="2"/>
  <c r="E3" i="2"/>
  <c r="F8" i="2"/>
  <c r="F2" i="2"/>
  <c r="G2" i="2"/>
  <c r="H2" i="2"/>
  <c r="H3" i="2" l="1"/>
  <c r="G3" i="2"/>
  <c r="G5" i="2"/>
  <c r="H5" i="2"/>
  <c r="G4" i="2"/>
  <c r="H4" i="2"/>
  <c r="F3" i="2"/>
  <c r="F5" i="2"/>
  <c r="F4" i="2"/>
</calcChain>
</file>

<file path=xl/sharedStrings.xml><?xml version="1.0" encoding="utf-8"?>
<sst xmlns="http://schemas.openxmlformats.org/spreadsheetml/2006/main" count="24716" uniqueCount="8326">
  <si>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</si>
  <si>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</si>
  <si>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</si>
  <si>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</si>
  <si>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</si>
  <si>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</si>
  <si>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</si>
  <si>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</si>
  <si>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</si>
  <si>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</si>
  <si>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</si>
  <si>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</si>
  <si>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</si>
  <si>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</si>
  <si>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</si>
  <si>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</si>
  <si>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</si>
  <si>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</si>
  <si>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</si>
  <si>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</si>
  <si>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</si>
  <si>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</si>
  <si>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</si>
  <si>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</si>
  <si>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</si>
  <si>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</si>
  <si>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</si>
  <si>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</si>
  <si>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</si>
  <si>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</si>
  <si>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</si>
  <si>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</si>
  <si>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</si>
  <si>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</si>
  <si>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</si>
  <si>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</si>
  <si>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</si>
  <si>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</si>
  <si>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</si>
  <si>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</si>
  <si>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</si>
  <si>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</si>
  <si>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</si>
  <si>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</si>
  <si>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</si>
  <si>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</si>
  <si>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</si>
  <si>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</si>
  <si>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</si>
  <si>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</si>
  <si>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</si>
  <si>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</si>
  <si>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</si>
  <si>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</si>
  <si>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</si>
  <si>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</si>
  <si>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</si>
  <si>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</si>
  <si>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</si>
  <si>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</si>
  <si>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</si>
  <si>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</si>
  <si>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</si>
  <si>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</si>
  <si>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</si>
  <si>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</si>
  <si>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</si>
  <si>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</si>
  <si>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</si>
  <si>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</si>
  <si>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</si>
  <si>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</si>
  <si>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</si>
  <si>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</si>
  <si>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</si>
  <si>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</si>
  <si>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</si>
  <si>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</si>
  <si>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</si>
  <si>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</si>
  <si>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</si>
  <si>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</si>
  <si>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</si>
  <si>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</si>
  <si>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</si>
  <si>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</si>
  <si>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</si>
  <si>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</si>
  <si>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</si>
  <si>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</si>
  <si>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</si>
  <si>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</si>
  <si>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</si>
  <si>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</si>
  <si>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</si>
  <si>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</si>
  <si>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</si>
  <si>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</si>
  <si>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</si>
  <si>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</si>
  <si>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</si>
  <si>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</si>
  <si>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</si>
  <si>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</si>
  <si>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</si>
  <si>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</si>
  <si>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</si>
  <si>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</si>
  <si>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</si>
  <si>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</si>
  <si>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</si>
  <si>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</si>
  <si>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</si>
  <si>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</si>
  <si>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</si>
  <si>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</si>
  <si>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</si>
  <si>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</si>
  <si>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</si>
  <si>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</si>
  <si>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</si>
  <si>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</si>
  <si>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</si>
  <si>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</si>
  <si>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</si>
  <si>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</si>
  <si>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</si>
  <si>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</si>
  <si>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</si>
  <si>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</si>
  <si>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</si>
  <si>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</si>
  <si>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</si>
  <si>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</si>
  <si>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</si>
  <si>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</si>
  <si>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</si>
  <si>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</si>
  <si>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</si>
  <si>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</si>
  <si>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</si>
  <si>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</si>
  <si>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</si>
  <si>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</si>
  <si>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</si>
  <si>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</si>
  <si>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</si>
  <si>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</si>
  <si>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</si>
  <si>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</si>
  <si>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</si>
  <si>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</si>
  <si>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</si>
  <si>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</si>
  <si>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</si>
  <si>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</si>
  <si>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</si>
  <si>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</si>
  <si>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</si>
  <si>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</si>
  <si>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</si>
  <si>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</si>
  <si>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</si>
  <si>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</si>
  <si>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</si>
  <si>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</si>
  <si>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</si>
  <si>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</si>
  <si>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</si>
  <si>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</si>
  <si>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</si>
  <si>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</si>
  <si>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</si>
  <si>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</si>
  <si>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</si>
  <si>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</si>
  <si>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</si>
  <si>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</si>
  <si>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</si>
  <si>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</si>
  <si>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</si>
  <si>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</si>
  <si>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</si>
  <si>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</si>
  <si>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</si>
  <si>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</si>
  <si>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</si>
  <si>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</si>
  <si>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</si>
  <si>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</si>
  <si>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</si>
  <si>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</si>
  <si>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</si>
  <si>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</si>
  <si>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</si>
  <si>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</si>
  <si>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</si>
  <si>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</si>
  <si>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</si>
  <si>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</si>
  <si>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</si>
  <si>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</si>
  <si>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</si>
  <si>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</si>
  <si>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</si>
  <si>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</si>
  <si>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</si>
  <si>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</si>
  <si>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</si>
  <si>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</si>
  <si>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</si>
  <si>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</si>
  <si>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</si>
  <si>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</si>
  <si>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</si>
  <si>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</si>
  <si>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</si>
  <si>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</si>
  <si>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</si>
  <si>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</si>
  <si>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</si>
  <si>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</si>
  <si>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</si>
  <si>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</si>
  <si>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</si>
  <si>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</si>
  <si>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</si>
  <si>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</si>
  <si>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</si>
  <si>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</si>
  <si>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</si>
  <si>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</si>
  <si>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</si>
  <si>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</si>
  <si>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</si>
  <si>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</si>
  <si>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</si>
  <si>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</si>
  <si>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</si>
  <si>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</si>
  <si>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</si>
  <si>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</si>
  <si>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</si>
  <si>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</si>
  <si>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</si>
  <si>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</si>
  <si>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</si>
  <si>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</si>
  <si>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</si>
  <si>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</si>
  <si>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</si>
  <si>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</si>
  <si>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</si>
  <si>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</si>
  <si>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</si>
  <si>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</si>
  <si>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</si>
  <si>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</si>
  <si>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</si>
  <si>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</si>
  <si>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</si>
  <si>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</si>
  <si>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</si>
  <si>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</si>
  <si>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</si>
  <si>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</si>
  <si>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</si>
  <si>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</si>
  <si>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</si>
  <si>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</si>
  <si>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</si>
  <si>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</si>
  <si>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</si>
  <si>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</si>
  <si>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</si>
  <si>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</si>
  <si>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</si>
  <si>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</si>
  <si>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</si>
  <si>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</si>
  <si>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</si>
  <si>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</si>
  <si>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</si>
  <si>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</si>
  <si>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</si>
  <si>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</si>
  <si>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</si>
  <si>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</si>
  <si>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</si>
  <si>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</si>
  <si>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</si>
  <si>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</si>
  <si>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</si>
  <si>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</si>
  <si>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</si>
  <si>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</si>
  <si>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</si>
  <si>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</si>
  <si>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</si>
  <si>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</si>
  <si>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</si>
  <si>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</si>
  <si>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</si>
  <si>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</si>
  <si>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</si>
  <si>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</si>
  <si>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</si>
  <si>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</si>
  <si>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</si>
  <si>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</si>
  <si>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</si>
  <si>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</si>
  <si>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</si>
  <si>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</si>
  <si>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</si>
  <si>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</si>
  <si>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</si>
  <si>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</si>
  <si>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</si>
  <si>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</si>
  <si>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</si>
  <si>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</si>
  <si>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</si>
  <si>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</si>
  <si>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</si>
  <si>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</si>
  <si>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</si>
  <si>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</si>
  <si>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</si>
  <si>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</si>
  <si>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</si>
  <si>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</si>
  <si>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</si>
  <si>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</si>
  <si>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</si>
  <si>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</si>
  <si>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</si>
  <si>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</si>
  <si>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</si>
  <si>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</si>
  <si>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</si>
  <si>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</si>
  <si>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</si>
  <si>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</si>
  <si>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</si>
  <si>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</si>
  <si>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</si>
  <si>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</si>
  <si>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</si>
  <si>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</si>
  <si>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</si>
  <si>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</si>
  <si>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</si>
  <si>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</si>
  <si>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</si>
  <si>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</si>
  <si>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</si>
  <si>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</si>
  <si>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</si>
  <si>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</si>
  <si>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</si>
  <si>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</si>
  <si>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</si>
  <si>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</si>
  <si>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</si>
  <si>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</si>
  <si>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</si>
  <si>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</si>
  <si>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</si>
  <si>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</si>
  <si>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</si>
  <si>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</si>
  <si>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</si>
  <si>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</si>
  <si>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</si>
  <si>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</si>
  <si>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</si>
  <si>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</si>
  <si>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</si>
  <si>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</si>
  <si>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</si>
  <si>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</si>
  <si>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</si>
  <si>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</si>
  <si>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</si>
  <si>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</si>
  <si>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</si>
  <si>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</si>
  <si>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</si>
  <si>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</si>
  <si>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</si>
  <si>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</si>
  <si>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</si>
  <si>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</si>
  <si>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</si>
  <si>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</si>
  <si>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</si>
  <si>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</si>
  <si>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</si>
  <si>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</si>
  <si>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</si>
  <si>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</si>
  <si>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</si>
  <si>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</si>
  <si>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</si>
  <si>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</si>
  <si>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</si>
  <si>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</si>
  <si>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</si>
  <si>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</si>
  <si>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</si>
  <si>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</si>
  <si>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</si>
  <si>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</si>
  <si>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</si>
  <si>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</si>
  <si>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</si>
  <si>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</si>
  <si>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</si>
  <si>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</si>
  <si>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</si>
  <si>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</si>
  <si>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</si>
  <si>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</si>
  <si>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</si>
  <si>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</si>
  <si>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</si>
  <si>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</si>
  <si>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</si>
  <si>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</si>
  <si>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</si>
  <si>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</si>
  <si>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</si>
  <si>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</si>
  <si>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</si>
  <si>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</si>
  <si>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</si>
  <si>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</si>
  <si>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</si>
  <si>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</si>
  <si>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</si>
  <si>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</si>
  <si>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</si>
  <si>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</si>
  <si>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</si>
  <si>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</si>
  <si>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</si>
  <si>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</si>
  <si>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</si>
  <si>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</si>
  <si>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</si>
  <si>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</si>
  <si>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</si>
  <si>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</si>
  <si>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</si>
  <si>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</si>
  <si>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</si>
  <si>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</si>
  <si>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</si>
  <si>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</si>
  <si>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</si>
  <si>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</si>
  <si>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</si>
  <si>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</si>
  <si>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</si>
  <si>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</si>
  <si>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</si>
  <si>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</si>
  <si>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</si>
  <si>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</si>
  <si>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</si>
  <si>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</si>
  <si>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</si>
  <si>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</si>
  <si>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</si>
  <si>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</si>
  <si>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</si>
  <si>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</si>
  <si>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</si>
  <si>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</si>
  <si>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</si>
  <si>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</si>
  <si>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</si>
  <si>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</si>
  <si>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</si>
  <si>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</si>
  <si>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</si>
  <si>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</si>
  <si>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</si>
  <si>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</si>
  <si>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</si>
  <si>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</si>
  <si>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</si>
  <si>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</si>
  <si>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</si>
  <si>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</si>
  <si>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</si>
  <si>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</si>
  <si>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</si>
  <si>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</si>
  <si>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</si>
  <si>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</si>
  <si>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</si>
  <si>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</si>
  <si>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</si>
  <si>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</si>
  <si>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</si>
  <si>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</si>
  <si>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</si>
  <si>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</si>
  <si>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</si>
  <si>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</si>
  <si>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</si>
  <si>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</si>
  <si>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</si>
  <si>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</si>
  <si>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</si>
  <si>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</si>
  <si>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</si>
  <si>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</si>
  <si>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</si>
  <si>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</si>
  <si>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</si>
  <si>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</si>
  <si>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</si>
  <si>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</si>
  <si>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</si>
  <si>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</si>
  <si>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</si>
  <si>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</si>
  <si>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</si>
  <si>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</si>
  <si>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</si>
  <si>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</si>
  <si>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</si>
  <si>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</si>
  <si>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</si>
  <si>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</si>
  <si>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</si>
  <si>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</si>
  <si>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</si>
  <si>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</si>
  <si>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</si>
  <si>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</si>
  <si>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</si>
  <si>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</si>
  <si>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</si>
  <si>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</si>
  <si>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</si>
  <si>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</si>
  <si>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</si>
  <si>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</si>
  <si>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</si>
  <si>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</si>
  <si>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</si>
  <si>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</si>
  <si>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</si>
  <si>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</si>
  <si>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</si>
  <si>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</si>
  <si>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</si>
  <si>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</si>
  <si>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</si>
  <si>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</si>
  <si>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</si>
  <si>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</si>
  <si>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</si>
  <si>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</si>
  <si>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</si>
  <si>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</si>
  <si>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</si>
  <si>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</si>
  <si>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</si>
  <si>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</si>
  <si>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</si>
  <si>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</si>
  <si>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</si>
  <si>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</si>
  <si>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</si>
  <si>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</si>
  <si>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</si>
  <si>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</si>
  <si>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</si>
  <si>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</si>
  <si>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</si>
  <si>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</si>
  <si>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</si>
  <si>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</si>
  <si>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</si>
  <si>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</si>
  <si>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</si>
  <si>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</si>
  <si>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</si>
  <si>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</si>
  <si>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</si>
  <si>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</si>
  <si>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</si>
  <si>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</si>
  <si>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</si>
  <si>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</si>
  <si>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</si>
  <si>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</si>
  <si>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</si>
  <si>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</si>
  <si>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</si>
  <si>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</si>
  <si>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</si>
  <si>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</si>
  <si>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</si>
  <si>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</si>
  <si>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</si>
  <si>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</si>
  <si>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</si>
  <si>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</si>
  <si>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</si>
  <si>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</si>
  <si>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</si>
  <si>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</si>
  <si>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</si>
  <si>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</si>
  <si>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</si>
  <si>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</si>
  <si>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</si>
  <si>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</si>
  <si>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</si>
  <si>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</si>
  <si>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</si>
  <si>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</si>
  <si>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</si>
  <si>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</si>
  <si>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</si>
  <si>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</si>
  <si>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</si>
  <si>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</si>
  <si>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</si>
  <si>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</si>
  <si>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</si>
  <si>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</si>
  <si>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</si>
  <si>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</si>
  <si>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</si>
  <si>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</si>
  <si>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</si>
  <si>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</si>
  <si>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</si>
  <si>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</si>
  <si>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</si>
  <si>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</si>
  <si>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</si>
  <si>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</si>
  <si>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</si>
  <si>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</si>
  <si>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</si>
  <si>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</si>
  <si>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</si>
  <si>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</si>
  <si>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</si>
  <si>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</si>
  <si>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</si>
  <si>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</si>
  <si>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</si>
  <si>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</si>
  <si>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</si>
  <si>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</si>
  <si>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</si>
  <si>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</si>
  <si>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</si>
  <si>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</si>
  <si>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</si>
  <si>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</si>
  <si>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</si>
  <si>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</si>
  <si>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</si>
  <si>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</si>
  <si>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</si>
  <si>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</si>
  <si>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</si>
  <si>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</si>
  <si>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</si>
  <si>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</si>
  <si>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</si>
  <si>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</si>
  <si>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</si>
  <si>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</si>
  <si>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</si>
  <si>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</si>
  <si>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</si>
  <si>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</si>
  <si>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</si>
  <si>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</si>
  <si>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</si>
  <si>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</si>
  <si>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</si>
  <si>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</si>
  <si>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</si>
  <si>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</si>
  <si>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</si>
  <si>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</si>
  <si>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</si>
  <si>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</si>
  <si>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</si>
  <si>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</si>
  <si>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</si>
  <si>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</si>
  <si>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</si>
  <si>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</si>
  <si>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</si>
  <si>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</si>
  <si>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</si>
  <si>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</si>
  <si>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</si>
  <si>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</si>
  <si>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</si>
  <si>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</si>
  <si>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</si>
  <si>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</si>
  <si>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</si>
  <si>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</si>
  <si>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</si>
  <si>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</si>
  <si>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</si>
  <si>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</si>
  <si>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</si>
  <si>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</si>
  <si>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</si>
  <si>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</si>
  <si>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</si>
  <si>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</si>
  <si>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</si>
  <si>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</si>
  <si>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</si>
  <si>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</si>
  <si>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</si>
  <si>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</si>
  <si>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</si>
  <si>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</si>
  <si>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</si>
  <si>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</si>
  <si>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</si>
  <si>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</si>
  <si>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</si>
  <si>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</si>
  <si>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</si>
  <si>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</si>
  <si>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</si>
  <si>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</si>
  <si>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</si>
  <si>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</si>
  <si>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</si>
  <si>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</si>
  <si>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</si>
  <si>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</si>
  <si>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</si>
  <si>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</si>
  <si>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</si>
  <si>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</si>
  <si>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</si>
  <si>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</si>
  <si>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</si>
  <si>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</si>
  <si>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</si>
  <si>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</si>
  <si>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</si>
  <si>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</si>
  <si>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</si>
  <si>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</si>
  <si>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</si>
  <si>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</si>
  <si>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</si>
  <si>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</si>
  <si>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</si>
  <si>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</si>
  <si>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</si>
  <si>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</si>
  <si>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</si>
  <si>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</si>
  <si>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</si>
  <si>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</si>
  <si>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</si>
  <si>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</si>
  <si>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</si>
  <si>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</si>
  <si>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</si>
  <si>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</si>
  <si>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</si>
  <si>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</si>
  <si>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</si>
  <si>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</si>
  <si>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</si>
  <si>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</si>
  <si>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</si>
  <si>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</si>
  <si>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</si>
  <si>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</si>
  <si>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</si>
  <si>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</si>
  <si>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</si>
  <si>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</si>
  <si>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</si>
  <si>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</si>
  <si>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</si>
  <si>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</si>
  <si>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</si>
  <si>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</si>
  <si>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</si>
  <si>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</si>
  <si>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</si>
  <si>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</si>
  <si>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</si>
  <si>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</si>
  <si>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</si>
  <si>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</si>
  <si>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</si>
  <si>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</si>
  <si>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</si>
  <si>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</si>
  <si>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</si>
  <si>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</si>
  <si>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</si>
  <si>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</si>
  <si>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</si>
  <si>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</si>
  <si>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</si>
  <si>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</si>
  <si>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</si>
  <si>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</si>
  <si>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</si>
  <si>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</si>
  <si>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</si>
  <si>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</si>
  <si>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</si>
  <si>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</si>
  <si>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</si>
  <si>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</si>
  <si>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</si>
  <si>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</si>
  <si>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</si>
  <si>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</si>
  <si>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</si>
  <si>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</si>
  <si>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</si>
  <si>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</si>
  <si>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</si>
  <si>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</si>
  <si>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</si>
  <si>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</si>
  <si>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</si>
  <si>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</si>
  <si>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</si>
  <si>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</si>
  <si>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</si>
  <si>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</si>
  <si>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</si>
  <si>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</si>
  <si>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</si>
  <si>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</si>
  <si>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</si>
  <si>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</si>
  <si>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</si>
  <si>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</si>
  <si>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</si>
  <si>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</si>
  <si>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</si>
  <si>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</si>
  <si>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</si>
  <si>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</si>
  <si>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</si>
  <si>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</si>
  <si>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</si>
  <si>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</si>
  <si>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</si>
  <si>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</si>
  <si>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</si>
  <si>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</si>
  <si>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</si>
  <si>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</si>
  <si>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</si>
  <si>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</si>
  <si>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</si>
  <si>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</si>
  <si>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</si>
  <si>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</si>
  <si>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</si>
  <si>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</si>
  <si>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</si>
  <si>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</si>
  <si>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</si>
  <si>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</si>
  <si>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</si>
  <si>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</si>
  <si>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</si>
  <si>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</si>
  <si>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</si>
  <si>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</si>
  <si>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</si>
  <si>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</si>
  <si>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</si>
  <si>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</si>
  <si>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</si>
  <si>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</si>
  <si>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</si>
  <si>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</si>
  <si>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</si>
  <si>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</si>
  <si>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</si>
  <si>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</si>
  <si>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</si>
  <si>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</si>
  <si>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</si>
  <si>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</si>
  <si>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</si>
  <si>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</si>
  <si>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</si>
  <si>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</si>
  <si>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</si>
  <si>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</si>
  <si>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</si>
  <si>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</si>
  <si>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</si>
  <si>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</si>
  <si>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</si>
  <si>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</si>
  <si>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</si>
  <si>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</si>
  <si>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</si>
  <si>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</si>
  <si>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</si>
  <si>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</si>
  <si>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</si>
  <si>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</si>
  <si>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</si>
  <si>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</si>
  <si>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</si>
  <si>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</si>
  <si>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</si>
  <si>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</si>
  <si>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</si>
  <si>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</si>
  <si>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</si>
  <si>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</si>
  <si>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</si>
  <si>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</si>
  <si>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</si>
  <si>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</si>
  <si>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</si>
  <si>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</si>
  <si>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</si>
  <si>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</si>
  <si>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</si>
  <si>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</si>
  <si>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</si>
  <si>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</si>
  <si>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</si>
  <si>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</si>
  <si>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</si>
  <si>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</si>
  <si>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</si>
  <si>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</si>
  <si>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</si>
  <si>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</si>
  <si>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</si>
  <si>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</si>
  <si>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</si>
  <si>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</si>
  <si>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</si>
  <si>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</si>
  <si>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</si>
  <si>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</si>
  <si>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</si>
  <si>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</si>
  <si>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</si>
  <si>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</si>
  <si>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</si>
  <si>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</si>
  <si>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</si>
  <si>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</si>
  <si>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</si>
  <si>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</si>
  <si>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</si>
  <si>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</si>
  <si>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</si>
  <si>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</si>
  <si>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</si>
  <si>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</si>
  <si>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</si>
  <si>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</si>
  <si>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</si>
  <si>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</si>
  <si>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</si>
  <si>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</si>
  <si>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</si>
  <si>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</si>
  <si>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</si>
  <si>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</si>
  <si>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</si>
  <si>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</si>
  <si>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</si>
  <si>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</si>
  <si>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</si>
  <si>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</si>
  <si>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</si>
  <si>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</si>
  <si>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</si>
  <si>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</si>
  <si>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</si>
  <si>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</si>
  <si>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</si>
  <si>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</si>
  <si>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</si>
  <si>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</si>
  <si>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</si>
  <si>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</si>
  <si>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</si>
  <si>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</si>
  <si>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</si>
  <si>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</si>
  <si>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</si>
  <si>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</si>
  <si>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</si>
  <si>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</si>
  <si>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</si>
  <si>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</si>
  <si>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</si>
  <si>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</si>
  <si>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</si>
  <si>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</si>
  <si>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</si>
  <si>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</si>
  <si>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</si>
  <si>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</si>
  <si>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</si>
  <si>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</si>
  <si>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</si>
  <si>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</si>
  <si>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</si>
  <si>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</si>
  <si>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</si>
  <si>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</si>
  <si>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</si>
  <si>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</si>
  <si>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</si>
  <si>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</si>
  <si>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</si>
  <si>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</si>
  <si>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</si>
  <si>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</si>
  <si>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</si>
  <si>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</si>
  <si>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</si>
  <si>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</si>
  <si>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</si>
  <si>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</si>
  <si>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</si>
  <si>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</si>
  <si>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</si>
  <si>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</si>
  <si>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</si>
  <si>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</si>
  <si>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</si>
  <si>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</si>
  <si>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</si>
  <si>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</si>
  <si>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</si>
  <si>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</si>
  <si>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</si>
  <si>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</si>
  <si>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</si>
  <si>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</si>
  <si>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</si>
  <si>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</si>
  <si>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</si>
  <si>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</si>
  <si>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</si>
  <si>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</si>
  <si>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</si>
  <si>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</si>
  <si>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</si>
  <si>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</si>
  <si>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</si>
  <si>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</si>
  <si>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</si>
  <si>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</si>
  <si>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</si>
  <si>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</si>
  <si>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</si>
  <si>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</si>
  <si>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</si>
  <si>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</si>
  <si>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</si>
  <si>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</si>
  <si>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</si>
  <si>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</si>
  <si>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</si>
  <si>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</si>
  <si>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</si>
  <si>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</si>
  <si>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</si>
  <si>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</si>
  <si>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</si>
  <si>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</si>
  <si>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</si>
  <si>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</si>
  <si>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</si>
  <si>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</si>
  <si>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</si>
  <si>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</si>
  <si>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</si>
  <si>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</si>
  <si>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</si>
  <si>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</si>
  <si>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</si>
  <si>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</si>
  <si>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</si>
  <si>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</si>
  <si>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</si>
  <si>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</si>
  <si>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</si>
  <si>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</si>
  <si>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</si>
  <si>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</si>
  <si>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</si>
  <si>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</si>
  <si>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</si>
  <si>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</si>
  <si>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</si>
  <si>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</si>
  <si>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</si>
  <si>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</si>
  <si>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</si>
  <si>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</si>
  <si>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</si>
  <si>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</si>
  <si>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</si>
  <si>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</si>
  <si>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</si>
  <si>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</si>
  <si>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</si>
  <si>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</si>
  <si>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</si>
  <si>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</si>
  <si>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</si>
  <si>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</si>
  <si>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</si>
  <si>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</si>
  <si>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</si>
  <si>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</si>
  <si>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</si>
  <si>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</si>
  <si>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</si>
  <si>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</si>
  <si>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</si>
  <si>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</si>
  <si>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</si>
  <si>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</si>
  <si>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</si>
  <si>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</si>
  <si>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</si>
  <si>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</si>
  <si>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</si>
  <si>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</si>
  <si>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</si>
  <si>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</si>
  <si>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</si>
  <si>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</si>
  <si>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</si>
  <si>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</si>
  <si>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</si>
  <si>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</si>
  <si>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</si>
  <si>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</si>
  <si>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</si>
  <si>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</si>
  <si>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</si>
  <si>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</si>
  <si>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</si>
  <si>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</si>
  <si>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</si>
  <si>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</si>
  <si>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</si>
  <si>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</si>
  <si>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</si>
  <si>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</si>
  <si>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</si>
  <si>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</si>
  <si>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</si>
  <si>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</si>
  <si>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</si>
  <si>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</si>
  <si>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</si>
  <si>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</si>
  <si>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</si>
  <si>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</si>
  <si>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</si>
  <si>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</si>
  <si>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</si>
  <si>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</si>
  <si>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</si>
  <si>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</si>
  <si>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</si>
  <si>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</si>
  <si>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</si>
  <si>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</si>
  <si>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</si>
  <si>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</si>
  <si>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</si>
  <si>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</si>
  <si>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</si>
  <si>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</si>
  <si>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</si>
  <si>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</si>
  <si>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</si>
  <si>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</si>
  <si>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</si>
  <si>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</si>
  <si>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</si>
  <si>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</si>
  <si>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</si>
  <si>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</si>
  <si>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</si>
  <si>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</si>
  <si>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</si>
  <si>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</si>
  <si>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</si>
  <si>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</si>
  <si>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</si>
  <si>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</si>
  <si>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</si>
  <si>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</si>
  <si>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</si>
  <si>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</si>
  <si>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</si>
  <si>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</si>
  <si>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</si>
  <si>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</si>
  <si>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</si>
  <si>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</si>
  <si>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</si>
  <si>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</si>
  <si>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</si>
  <si>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</si>
  <si>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</si>
  <si>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</si>
  <si>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</si>
  <si>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</si>
  <si>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</si>
  <si>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</si>
  <si>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</si>
  <si>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</si>
  <si>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</si>
  <si>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</si>
  <si>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</si>
  <si>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</si>
  <si>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</si>
  <si>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</si>
  <si>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</si>
  <si>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</si>
  <si>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</si>
  <si>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</si>
  <si>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</si>
  <si>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</si>
  <si>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</si>
  <si>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</si>
  <si>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</si>
  <si>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</si>
  <si>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</si>
  <si>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</si>
  <si>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</si>
  <si>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</si>
  <si>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</si>
  <si>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</si>
  <si>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</si>
  <si>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</si>
  <si>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</si>
  <si>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</si>
  <si>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</si>
  <si>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</si>
  <si>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</si>
  <si>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</si>
  <si>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</si>
  <si>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</si>
  <si>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</si>
  <si>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</si>
  <si>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</si>
  <si>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</si>
  <si>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</si>
  <si>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</si>
  <si>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</si>
  <si>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</si>
  <si>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</si>
  <si>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</si>
  <si>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</si>
  <si>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</si>
  <si>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</si>
  <si>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</si>
  <si>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</si>
  <si>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</si>
  <si>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</si>
  <si>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</si>
  <si>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</si>
  <si>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</si>
  <si>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</si>
  <si>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</si>
  <si>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</si>
  <si>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</si>
  <si>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</si>
  <si>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</si>
  <si>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</si>
  <si>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</si>
  <si>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</si>
  <si>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</si>
  <si>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</si>
  <si>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</si>
  <si>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</si>
  <si>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</si>
  <si>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</si>
  <si>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</si>
  <si>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</si>
  <si>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</si>
  <si>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</si>
  <si>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</si>
  <si>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</si>
  <si>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</si>
  <si>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</si>
  <si>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</si>
  <si>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</si>
  <si>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</si>
  <si>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</si>
  <si>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</si>
  <si>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</si>
  <si>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</si>
  <si>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</si>
  <si>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</si>
  <si>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</si>
  <si>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</si>
  <si>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</si>
  <si>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</si>
  <si>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</si>
  <si>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</si>
  <si>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</si>
  <si>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</si>
  <si>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</si>
  <si>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</si>
  <si>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</si>
  <si>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</si>
  <si>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</si>
  <si>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</si>
  <si>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</si>
  <si>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</si>
  <si>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</si>
  <si>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</si>
  <si>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</si>
  <si>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</si>
  <si>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</si>
  <si>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</si>
  <si>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</si>
  <si>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</si>
  <si>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</si>
  <si>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</si>
  <si>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</si>
  <si>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</si>
  <si>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</si>
  <si>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</si>
  <si>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</si>
  <si>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</si>
  <si>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</si>
  <si>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</si>
  <si>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</si>
  <si>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</si>
  <si>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</si>
  <si>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</si>
  <si>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</si>
  <si>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</si>
  <si>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</si>
  <si>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</si>
  <si>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</si>
  <si>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</si>
  <si>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</si>
  <si>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</si>
  <si>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</si>
  <si>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</si>
  <si>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</si>
  <si>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</si>
  <si>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</si>
  <si>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</si>
  <si>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</si>
  <si>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</si>
  <si>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</si>
  <si>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</si>
  <si>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</si>
  <si>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</si>
  <si>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</si>
  <si>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</si>
  <si>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</si>
  <si>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</si>
  <si>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</si>
  <si>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</si>
  <si>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</si>
  <si>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</si>
  <si>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</si>
  <si>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</si>
  <si>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</si>
  <si>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</si>
  <si>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</si>
  <si>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</si>
  <si>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</si>
  <si>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</si>
  <si>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</si>
  <si>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</si>
  <si>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</si>
  <si>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</si>
  <si>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</si>
  <si>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</si>
  <si>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</si>
  <si>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</si>
  <si>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</si>
  <si>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</si>
  <si>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</si>
  <si>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</si>
  <si>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</si>
  <si>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</si>
  <si>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</si>
  <si>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</si>
  <si>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</si>
  <si>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</si>
  <si>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</si>
  <si>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</si>
  <si>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</si>
  <si>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</si>
  <si>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</si>
  <si>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</si>
  <si>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</si>
  <si>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</si>
  <si>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</si>
  <si>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</si>
  <si>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</si>
  <si>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</si>
  <si>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</si>
  <si>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</si>
  <si>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</si>
  <si>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</si>
  <si>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</si>
  <si>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</si>
  <si>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</si>
  <si>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</si>
  <si>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</si>
  <si>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</si>
  <si>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</si>
  <si>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</si>
  <si>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</si>
  <si>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</si>
  <si>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</si>
  <si>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</si>
  <si>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</si>
  <si>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</si>
  <si>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</si>
  <si>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</si>
  <si>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</si>
  <si>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</si>
  <si>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</si>
  <si>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</si>
  <si>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</si>
  <si>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</si>
  <si>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</si>
  <si>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</si>
  <si>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</si>
  <si>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</si>
  <si>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</si>
  <si>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</si>
  <si>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</si>
  <si>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</si>
  <si>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</si>
  <si>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</si>
  <si>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</si>
  <si>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</si>
  <si>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</si>
  <si>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</si>
  <si>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</si>
  <si>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</si>
  <si>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</si>
  <si>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</si>
  <si>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</si>
  <si>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</si>
  <si>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</si>
  <si>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</si>
  <si>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</si>
  <si>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</si>
  <si>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</si>
  <si>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</si>
  <si>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</si>
  <si>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</si>
  <si>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</si>
  <si>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</si>
  <si>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</si>
  <si>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</si>
  <si>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</si>
  <si>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</si>
  <si>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</si>
  <si>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</si>
  <si>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</si>
  <si>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</si>
  <si>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</si>
  <si>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</si>
  <si>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</si>
  <si>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</si>
  <si>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</si>
  <si>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</si>
  <si>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</si>
  <si>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</si>
  <si>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</si>
  <si>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</si>
  <si>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</si>
  <si>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</si>
  <si>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</si>
  <si>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</si>
  <si>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</si>
  <si>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</si>
  <si>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</si>
  <si>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</si>
  <si>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</si>
  <si>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</si>
  <si>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</si>
  <si>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</si>
  <si>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</si>
  <si>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</si>
  <si>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</si>
  <si>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</si>
  <si>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</si>
  <si>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</si>
  <si>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</si>
  <si>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</si>
  <si>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</si>
  <si>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</si>
  <si>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</si>
  <si>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</si>
  <si>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</si>
  <si>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</si>
  <si>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</si>
  <si>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</si>
  <si>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</si>
  <si>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</si>
  <si>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</si>
  <si>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</si>
  <si>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</si>
  <si>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</si>
  <si>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</si>
  <si>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</si>
  <si>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</si>
  <si>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</si>
  <si>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</si>
  <si>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</si>
  <si>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</si>
  <si>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</si>
  <si>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</si>
  <si>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</si>
  <si>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</si>
  <si>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</si>
  <si>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</si>
  <si>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</si>
  <si>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</si>
  <si>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</si>
  <si>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</si>
  <si>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</si>
  <si>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</si>
  <si>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</si>
  <si>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</si>
  <si>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</si>
  <si>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</si>
  <si>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</si>
  <si>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</si>
  <si>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</si>
  <si>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</si>
  <si>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</si>
  <si>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</si>
  <si>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</si>
  <si>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</si>
  <si>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</si>
  <si>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</si>
  <si>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</si>
  <si>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</si>
  <si>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</si>
  <si>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</si>
  <si>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</si>
  <si>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</si>
  <si>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</si>
  <si>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</si>
  <si>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</si>
  <si>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</si>
  <si>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</si>
  <si>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</si>
  <si>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</si>
  <si>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</si>
  <si>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</si>
  <si>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</si>
  <si>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</si>
  <si>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</si>
  <si>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</si>
  <si>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</si>
  <si>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</si>
  <si>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</si>
  <si>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</si>
  <si>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</si>
  <si>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</si>
  <si>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</si>
  <si>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</si>
  <si>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</si>
  <si>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</si>
  <si>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</si>
  <si>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</si>
  <si>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</si>
  <si>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</si>
  <si>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</si>
  <si>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</si>
  <si>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</si>
  <si>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</si>
  <si>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</si>
  <si>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</si>
  <si>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</si>
  <si>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</si>
  <si>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</si>
  <si>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</si>
  <si>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</si>
  <si>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</si>
  <si>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</si>
  <si>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</si>
  <si>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</si>
  <si>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</si>
  <si>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</si>
  <si>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</si>
  <si>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</si>
  <si>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</si>
  <si>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</si>
  <si>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</si>
  <si>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</si>
  <si>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</si>
  <si>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</si>
  <si>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</si>
  <si>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</si>
  <si>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</si>
  <si>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</si>
  <si>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</si>
  <si>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</si>
  <si>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</si>
  <si>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</si>
  <si>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</si>
  <si>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</si>
  <si>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</si>
  <si>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</si>
  <si>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</si>
  <si>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</si>
  <si>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</si>
  <si>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</si>
  <si>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</si>
  <si>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</si>
  <si>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</si>
  <si>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</si>
  <si>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</si>
  <si>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</si>
  <si>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</si>
  <si>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</si>
  <si>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</si>
  <si>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</si>
  <si>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</si>
  <si>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</si>
  <si>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</si>
  <si>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</si>
  <si>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</si>
  <si>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</si>
  <si>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</si>
  <si>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</si>
  <si>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</si>
  <si>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</si>
  <si>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</si>
  <si>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</si>
  <si>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</si>
  <si>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</si>
  <si>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</si>
  <si>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</si>
  <si>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</si>
  <si>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</si>
  <si>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</si>
  <si>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</si>
  <si>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</si>
  <si>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</si>
  <si>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</si>
  <si>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</si>
  <si>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</si>
  <si>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</si>
  <si>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</si>
  <si>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</si>
  <si>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</si>
  <si>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</si>
  <si>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</si>
  <si>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</si>
  <si>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</si>
  <si>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</si>
  <si>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</si>
  <si>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</si>
  <si>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</si>
  <si>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</si>
  <si>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</si>
  <si>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</si>
  <si>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</si>
  <si>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</si>
  <si>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</si>
  <si>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</si>
  <si>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</si>
  <si>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</si>
  <si>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</si>
  <si>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</si>
  <si>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</si>
  <si>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</si>
  <si>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</si>
  <si>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</si>
  <si>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</si>
  <si>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</si>
  <si>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</si>
  <si>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</si>
  <si>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</si>
  <si>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</si>
  <si>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</si>
  <si>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</si>
  <si>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</si>
  <si>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</si>
  <si>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</si>
  <si>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</si>
  <si>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</si>
  <si>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</si>
  <si>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</si>
  <si>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</si>
  <si>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</si>
  <si>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</si>
  <si>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</si>
  <si>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</si>
  <si>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</si>
  <si>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</si>
  <si>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</si>
  <si>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</si>
  <si>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</si>
  <si>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</si>
  <si>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</si>
  <si>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</si>
  <si>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</si>
  <si>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</si>
  <si>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</si>
  <si>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</si>
  <si>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</si>
  <si>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</si>
  <si>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</si>
  <si>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</si>
  <si>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</si>
  <si>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</si>
  <si>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</si>
  <si>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</si>
  <si>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</si>
  <si>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</si>
  <si>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</si>
  <si>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</si>
  <si>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</si>
  <si>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</si>
  <si>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</si>
  <si>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</si>
  <si>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</si>
  <si>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</si>
  <si>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</si>
  <si>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</si>
  <si>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</si>
  <si>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</si>
  <si>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</si>
  <si>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</si>
  <si>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</si>
  <si>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</si>
  <si>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</si>
  <si>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</si>
  <si>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</si>
  <si>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</si>
  <si>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</si>
  <si>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</si>
  <si>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</si>
  <si>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</si>
  <si>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</si>
  <si>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</si>
  <si>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</si>
  <si>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</si>
  <si>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</si>
  <si>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</si>
  <si>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</si>
  <si>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</si>
  <si>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</si>
  <si>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</si>
  <si>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</si>
  <si>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</si>
  <si>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</si>
  <si>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</si>
  <si>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</si>
  <si>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</si>
  <si>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</si>
  <si>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</si>
  <si>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</si>
  <si>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</si>
  <si>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</si>
  <si>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</si>
  <si>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</si>
  <si>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</si>
  <si>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</si>
  <si>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</si>
  <si>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</si>
  <si>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</si>
  <si>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</si>
  <si>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</si>
  <si>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</si>
  <si>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</si>
  <si>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</si>
  <si>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</si>
  <si>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</si>
  <si>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</si>
  <si>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</si>
  <si>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</si>
  <si>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</si>
  <si>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</si>
  <si>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</si>
  <si>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</si>
  <si>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</si>
  <si>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</si>
  <si>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</si>
  <si>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</si>
  <si>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</si>
  <si>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</si>
  <si>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</si>
  <si>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</si>
  <si>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</si>
  <si>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</si>
  <si>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</si>
  <si>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</si>
  <si>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</si>
  <si>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</si>
  <si>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</si>
  <si>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</si>
  <si>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</si>
  <si>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</si>
  <si>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</si>
  <si>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</si>
  <si>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</si>
  <si>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</si>
  <si>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</si>
  <si>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</si>
  <si>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</si>
  <si>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</si>
  <si>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</si>
  <si>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</si>
  <si>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</si>
  <si>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</si>
  <si>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</si>
  <si>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</si>
  <si>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</si>
  <si>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</si>
  <si>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</si>
  <si>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</si>
  <si>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</si>
  <si>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</si>
  <si>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</si>
  <si>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</si>
  <si>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</si>
  <si>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</si>
  <si>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</si>
  <si>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</si>
  <si>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</si>
  <si>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</si>
  <si>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</si>
  <si>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</si>
  <si>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</si>
  <si>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</si>
  <si>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</si>
  <si>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</si>
  <si>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</si>
  <si>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</si>
  <si>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</si>
  <si>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</si>
  <si>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</si>
  <si>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</si>
  <si>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</si>
  <si>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</si>
  <si>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</si>
  <si>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</si>
  <si>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</si>
  <si>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</si>
  <si>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</si>
  <si>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</si>
  <si>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</si>
  <si>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</si>
  <si>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</si>
  <si>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</si>
  <si>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</si>
  <si>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</si>
  <si>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</si>
  <si>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</si>
  <si>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</si>
  <si>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</si>
  <si>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</si>
  <si>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</si>
  <si>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</si>
  <si>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</si>
  <si>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</si>
  <si>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</si>
  <si>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</si>
  <si>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</si>
  <si>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</si>
  <si>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</si>
  <si>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</si>
  <si>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</si>
  <si>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</si>
  <si>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</si>
  <si>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</si>
  <si>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</si>
  <si>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</si>
  <si>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</si>
  <si>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</si>
  <si>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</si>
  <si>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</si>
  <si>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</si>
  <si>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</si>
  <si>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</si>
  <si>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</si>
  <si>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</si>
  <si>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</si>
  <si>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</si>
  <si>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</si>
  <si>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</si>
  <si>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</si>
  <si>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</si>
  <si>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</si>
  <si>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</si>
  <si>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</si>
  <si>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</si>
  <si>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</si>
  <si>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</si>
  <si>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</si>
  <si>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</si>
  <si>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</si>
  <si>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</si>
  <si>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</si>
  <si>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</si>
  <si>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</si>
  <si>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</si>
  <si>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</si>
  <si>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</si>
  <si>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</si>
  <si>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</si>
  <si>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</si>
  <si>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</si>
  <si>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</si>
  <si>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</si>
  <si>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</si>
  <si>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</si>
  <si>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</si>
  <si>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</si>
  <si>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</si>
  <si>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</si>
  <si>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</si>
  <si>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</si>
  <si>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</si>
  <si>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</si>
  <si>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</si>
  <si>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</si>
  <si>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</si>
  <si>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</si>
  <si>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</si>
  <si>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</si>
  <si>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</si>
  <si>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</si>
  <si>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</si>
  <si>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</si>
  <si>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</si>
  <si>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</si>
  <si>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</si>
  <si>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</si>
  <si>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</si>
  <si>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</si>
  <si>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</si>
  <si>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</si>
  <si>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</si>
  <si>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</si>
  <si>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</si>
  <si>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</si>
  <si>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</si>
  <si>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</si>
  <si>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</si>
  <si>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</si>
  <si>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</si>
  <si>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</si>
  <si>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</si>
  <si>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</si>
  <si>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</si>
  <si>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</si>
  <si>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</si>
  <si>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</si>
  <si>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</si>
  <si>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</si>
  <si>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</si>
  <si>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</si>
  <si>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</si>
  <si>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</si>
  <si>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</si>
  <si>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</si>
  <si>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</si>
  <si>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</si>
  <si>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</si>
  <si>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</si>
  <si>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</si>
  <si>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</si>
  <si>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</si>
  <si>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</si>
  <si>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</si>
  <si>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</si>
  <si>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</si>
  <si>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</si>
  <si>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</si>
  <si>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</si>
  <si>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</si>
  <si>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</si>
  <si>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</si>
  <si>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</si>
  <si>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</si>
  <si>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</si>
  <si>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</si>
  <si>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</si>
  <si>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</si>
  <si>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</si>
  <si>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</si>
  <si>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</si>
  <si>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</si>
  <si>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</si>
  <si>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</si>
  <si>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</si>
  <si>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</si>
  <si>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</si>
  <si>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</si>
  <si>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</si>
  <si>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</si>
  <si>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</si>
  <si>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</si>
  <si>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</si>
  <si>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</si>
  <si>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</si>
  <si>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</si>
  <si>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</si>
  <si>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</si>
  <si>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</si>
  <si>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</si>
  <si>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</si>
  <si>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</si>
  <si>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</si>
  <si>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</si>
  <si>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</si>
  <si>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</si>
  <si>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</si>
  <si>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</si>
  <si>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</si>
  <si>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</si>
  <si>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</si>
  <si>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</si>
  <si>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</si>
  <si>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</si>
  <si>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</si>
  <si>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</si>
  <si>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</si>
  <si>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</si>
  <si>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</si>
  <si>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</si>
  <si>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</si>
  <si>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</si>
  <si>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</si>
  <si>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</si>
  <si>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</si>
  <si>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</si>
  <si>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</si>
  <si>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</si>
  <si>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</si>
  <si>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</si>
  <si>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</si>
  <si>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</si>
  <si>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</si>
  <si>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</si>
  <si>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</si>
  <si>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</si>
  <si>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</si>
  <si>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</si>
  <si>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</si>
  <si>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</si>
  <si>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</si>
  <si>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</si>
  <si>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</si>
  <si>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</si>
  <si>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</si>
  <si>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</si>
  <si>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</si>
  <si>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</si>
  <si>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</si>
  <si>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</si>
  <si>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</si>
  <si>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</si>
  <si>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</si>
  <si>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</si>
  <si>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</si>
  <si>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</si>
  <si>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</si>
  <si>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</si>
  <si>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</si>
  <si>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</si>
  <si>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</si>
  <si>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</si>
  <si>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</si>
  <si>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</si>
  <si>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</si>
  <si>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</si>
  <si>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</si>
  <si>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</si>
  <si>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</si>
  <si>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</si>
  <si>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</si>
  <si>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</si>
  <si>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</si>
  <si>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</si>
  <si>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</si>
  <si>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</si>
  <si>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</si>
  <si>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</si>
  <si>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</si>
  <si>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</si>
  <si>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</si>
  <si>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</si>
  <si>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</si>
  <si>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</si>
  <si>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</si>
  <si>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</si>
  <si>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</si>
  <si>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</si>
  <si>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</si>
  <si>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</si>
  <si>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</si>
  <si>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</si>
  <si>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</si>
  <si>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</si>
  <si>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</si>
  <si>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</si>
  <si>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</si>
  <si>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</si>
  <si>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</si>
  <si>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</si>
  <si>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</si>
  <si>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</si>
  <si>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</si>
  <si>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</si>
  <si>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</si>
  <si>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</si>
  <si>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</si>
  <si>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</si>
  <si>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</si>
  <si>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</si>
  <si>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</si>
  <si>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</si>
  <si>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</si>
  <si>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</si>
  <si>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</si>
  <si>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</si>
  <si>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</si>
  <si>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</si>
  <si>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</si>
  <si>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</si>
  <si>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</si>
  <si>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</si>
  <si>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</si>
  <si>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</si>
  <si>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</si>
  <si>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</si>
  <si>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</si>
  <si>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</si>
  <si>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</si>
  <si>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</si>
  <si>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</si>
  <si>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</si>
  <si>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</si>
  <si>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</si>
  <si>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</si>
  <si>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</si>
  <si>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</si>
  <si>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</si>
  <si>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</si>
  <si>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</si>
  <si>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</si>
  <si>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</si>
  <si>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</si>
  <si>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</si>
  <si>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</si>
  <si>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</si>
  <si>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</si>
  <si>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</si>
  <si>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</si>
  <si>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</si>
  <si>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</si>
  <si>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</si>
  <si>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</si>
  <si>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</si>
  <si>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</si>
  <si>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</si>
  <si>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</si>
  <si>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</si>
  <si>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</si>
  <si>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</si>
  <si>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</si>
  <si>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</si>
  <si>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</si>
  <si>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</si>
  <si>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</si>
  <si>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</si>
  <si>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</si>
  <si>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</si>
  <si>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</si>
  <si>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</si>
  <si>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</si>
  <si>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</si>
  <si>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</si>
  <si>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</si>
  <si>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</si>
  <si>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</si>
  <si>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</si>
  <si>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</si>
  <si>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</si>
  <si>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</si>
  <si>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</si>
  <si>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</si>
  <si>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</si>
  <si>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</si>
  <si>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</si>
  <si>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</si>
  <si>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</si>
  <si>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</si>
  <si>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</si>
  <si>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</si>
  <si>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</si>
  <si>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</si>
  <si>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</si>
  <si>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</si>
  <si>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</si>
  <si>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</si>
  <si>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</si>
  <si>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</si>
  <si>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</si>
  <si>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</si>
  <si>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</si>
  <si>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</si>
  <si>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</si>
  <si>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</si>
  <si>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</si>
  <si>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</si>
  <si>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</si>
  <si>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</si>
  <si>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</si>
  <si>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</si>
  <si>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</si>
  <si>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</si>
  <si>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</si>
  <si>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</si>
  <si>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</si>
  <si>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</si>
  <si>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</si>
  <si>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</si>
  <si>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</si>
  <si>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</si>
  <si>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</si>
  <si>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</si>
  <si>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</si>
  <si>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</si>
  <si>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</si>
  <si>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</si>
  <si>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</si>
  <si>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</si>
  <si>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</si>
  <si>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</si>
  <si>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</si>
  <si>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</si>
  <si>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</si>
  <si>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</si>
  <si>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</si>
  <si>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</si>
  <si>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</si>
  <si>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</si>
  <si>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</si>
  <si>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</si>
  <si>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</si>
  <si>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</si>
  <si>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</si>
  <si>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</si>
  <si>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</si>
  <si>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</si>
  <si>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</si>
  <si>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</si>
  <si>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</si>
  <si>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</si>
  <si>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</si>
  <si>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</si>
  <si>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</si>
  <si>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</si>
  <si>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</si>
  <si>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</si>
  <si>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</si>
  <si>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</si>
  <si>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</si>
  <si>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</si>
  <si>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</si>
  <si>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</si>
  <si>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</si>
  <si>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</si>
  <si>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</si>
  <si>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</si>
  <si>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</si>
  <si>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</si>
  <si>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</si>
  <si>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</si>
  <si>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</si>
  <si>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</si>
  <si>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</si>
  <si>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</si>
  <si>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</si>
  <si>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</si>
  <si>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</si>
  <si>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</si>
  <si>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</si>
  <si>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</si>
  <si>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</si>
  <si>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</si>
  <si>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</si>
  <si>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</si>
  <si>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</si>
  <si>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</si>
  <si>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</si>
  <si>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</si>
  <si>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</si>
  <si>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</si>
  <si>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</si>
  <si>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</si>
  <si>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</si>
  <si>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</si>
  <si>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</si>
  <si>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</si>
  <si>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</si>
  <si>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</si>
  <si>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</si>
  <si>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</si>
  <si>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</si>
  <si>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</si>
  <si>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</si>
  <si>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</si>
  <si>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</si>
  <si>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</si>
  <si>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</si>
  <si>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</si>
  <si>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</si>
  <si>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</si>
  <si>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</si>
  <si>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</si>
  <si>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</si>
  <si>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</si>
  <si>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</si>
  <si>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</si>
  <si>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</si>
  <si>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</si>
  <si>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</si>
  <si>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</si>
  <si>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</si>
  <si>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</si>
  <si>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</si>
  <si>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</si>
  <si>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</si>
  <si>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</si>
  <si>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</si>
  <si>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</si>
  <si>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</si>
  <si>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</si>
  <si>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</si>
  <si>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</si>
  <si>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</si>
  <si>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</si>
  <si>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</si>
  <si>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</si>
  <si>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</si>
  <si>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</si>
  <si>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</si>
  <si>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</si>
  <si>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</si>
  <si>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</si>
  <si>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</si>
  <si>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</si>
  <si>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</si>
  <si>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</si>
  <si>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</si>
  <si>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</si>
  <si>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</si>
  <si>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</si>
  <si>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</si>
  <si>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</si>
  <si>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</si>
  <si>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</si>
  <si>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</si>
  <si>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</si>
  <si>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</si>
  <si>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</si>
  <si>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</si>
  <si>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</si>
  <si>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</si>
  <si>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</si>
  <si>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</si>
  <si>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</si>
  <si>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</si>
  <si>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</si>
  <si>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</si>
  <si>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</si>
  <si>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</si>
  <si>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</si>
  <si>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</si>
  <si>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</si>
  <si>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</si>
  <si>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</si>
  <si>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</si>
  <si>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</si>
  <si>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</si>
  <si>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</si>
  <si>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</si>
  <si>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</si>
  <si>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</si>
  <si>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</si>
  <si>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</si>
  <si>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</si>
  <si>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</si>
  <si>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</si>
  <si>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</si>
  <si>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</si>
  <si>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</si>
  <si>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</si>
  <si>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</si>
  <si>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</si>
  <si>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</si>
  <si>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</si>
  <si>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</si>
  <si>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</si>
  <si>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</si>
  <si>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</si>
  <si>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</si>
  <si>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</si>
  <si>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</si>
  <si>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</si>
  <si>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</si>
  <si>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</si>
  <si>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</si>
  <si>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</si>
  <si>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</si>
  <si>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</si>
  <si>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</si>
  <si>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</si>
  <si>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</si>
  <si>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</si>
  <si>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</si>
  <si>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</si>
  <si>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</si>
  <si>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</si>
  <si>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</si>
  <si>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</si>
  <si>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</si>
  <si>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</si>
  <si>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</si>
  <si>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</si>
  <si>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</si>
  <si>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</si>
  <si>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</si>
  <si>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</si>
  <si>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</si>
  <si>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</si>
  <si>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</si>
  <si>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</si>
  <si>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</si>
  <si>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</si>
  <si>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</si>
  <si>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</si>
  <si>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</si>
  <si>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</si>
  <si>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</si>
  <si>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</si>
  <si>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</si>
  <si>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</si>
  <si>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</si>
  <si>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</si>
  <si>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</si>
  <si>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</si>
  <si>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</si>
  <si>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</si>
  <si>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</si>
  <si>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</si>
  <si>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</si>
  <si>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</si>
  <si>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</si>
  <si>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</si>
  <si>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</si>
  <si>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</si>
  <si>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</si>
  <si>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</si>
  <si>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</si>
  <si>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</si>
  <si>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</si>
  <si>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</si>
  <si>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</si>
  <si>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</si>
  <si>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</si>
  <si>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</si>
  <si>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</si>
  <si>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</si>
  <si>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</si>
  <si>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</si>
  <si>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</si>
  <si>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</si>
  <si>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</si>
  <si>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</si>
  <si>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</si>
  <si>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</si>
  <si>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</si>
  <si>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</si>
  <si>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</si>
  <si>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</si>
  <si>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</si>
  <si>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</si>
  <si>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</si>
  <si>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</si>
  <si>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</si>
  <si>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</si>
  <si>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</si>
  <si>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</si>
  <si>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</si>
  <si>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</si>
  <si>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</si>
  <si>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</si>
  <si>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</si>
  <si>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</si>
  <si>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</si>
  <si>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</si>
  <si>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</si>
  <si>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</si>
  <si>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</si>
  <si>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</si>
  <si>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</si>
  <si>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</si>
  <si>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</si>
  <si>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</si>
  <si>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</si>
  <si>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</si>
  <si>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</si>
  <si>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</si>
  <si>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</si>
  <si>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</si>
  <si>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</si>
  <si>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</si>
  <si>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</si>
  <si>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</si>
  <si>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</si>
  <si>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</si>
  <si>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</si>
  <si>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</si>
  <si>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</si>
  <si>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</si>
  <si>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</si>
  <si>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</si>
  <si>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</si>
  <si>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</si>
  <si>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</si>
  <si>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</si>
  <si>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</si>
  <si>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</si>
  <si>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</si>
  <si>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</si>
  <si>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</si>
  <si>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</si>
  <si>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</si>
  <si>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</si>
  <si>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</si>
  <si>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</si>
  <si>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</si>
  <si>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</si>
  <si>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</si>
  <si>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</si>
  <si>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</si>
  <si>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</si>
  <si>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</si>
  <si>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</si>
  <si>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</si>
  <si>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</si>
  <si>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</si>
  <si>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</si>
  <si>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</si>
  <si>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</si>
  <si>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</si>
  <si>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</si>
  <si>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</si>
  <si>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</si>
  <si>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</si>
  <si>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</si>
  <si>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</si>
  <si>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</si>
  <si>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</si>
  <si>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</si>
  <si>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</si>
  <si>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</si>
  <si>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</si>
  <si>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</si>
  <si>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</si>
  <si>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</si>
  <si>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</si>
  <si>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</si>
  <si>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</si>
  <si>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</si>
  <si>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</si>
  <si>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</si>
  <si>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</si>
  <si>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</si>
  <si>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</si>
  <si>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</si>
  <si>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</si>
  <si>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</si>
  <si>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</si>
  <si>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</si>
  <si>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</si>
  <si>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</si>
  <si>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</si>
  <si>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</si>
  <si>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</si>
  <si>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</si>
  <si>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</si>
  <si>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</si>
  <si>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</si>
  <si>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</si>
  <si>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</si>
  <si>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</si>
  <si>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</si>
  <si>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</si>
  <si>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</si>
  <si>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</si>
  <si>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</si>
  <si>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</si>
  <si>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</si>
  <si>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</si>
  <si>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</si>
  <si>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</si>
  <si>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</si>
  <si>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</si>
  <si>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</si>
  <si>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</si>
  <si>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</si>
  <si>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</si>
  <si>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</si>
  <si>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</si>
  <si>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</si>
  <si>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</si>
  <si>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</si>
  <si>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</si>
  <si>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</si>
  <si>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</si>
  <si>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</si>
  <si>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</si>
  <si>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</si>
  <si>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</si>
  <si>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</si>
  <si>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</si>
  <si>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</si>
  <si>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</si>
  <si>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</si>
  <si>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</si>
  <si>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</si>
  <si>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</si>
  <si>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</si>
  <si>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</si>
  <si>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</si>
  <si>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</si>
  <si>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</si>
  <si>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</si>
  <si>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</si>
  <si>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</si>
  <si>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</si>
  <si>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</si>
  <si>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</si>
  <si>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</si>
  <si>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</si>
  <si>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</si>
  <si>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</si>
  <si>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</si>
  <si>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</si>
  <si>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</si>
  <si>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</si>
  <si>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</si>
  <si>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</si>
  <si>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</si>
  <si>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</si>
  <si>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</si>
  <si>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</si>
  <si>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</si>
  <si>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</si>
  <si>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</si>
  <si>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</si>
  <si>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</si>
  <si>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</si>
  <si>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</si>
  <si>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</si>
  <si>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</si>
  <si>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</si>
  <si>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</si>
  <si>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</si>
  <si>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</si>
  <si>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</si>
  <si>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</si>
  <si>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</si>
  <si>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</si>
  <si>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</si>
  <si>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</si>
  <si>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</si>
  <si>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</si>
  <si>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</si>
  <si>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</si>
  <si>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</si>
  <si>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</si>
  <si>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</si>
  <si>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</si>
  <si>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</si>
  <si>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</si>
  <si>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</si>
  <si>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</si>
  <si>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</si>
  <si>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</si>
  <si>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</si>
  <si>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</si>
  <si>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</si>
  <si>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</si>
  <si>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</si>
  <si>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</si>
  <si>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</si>
  <si>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</si>
  <si>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</si>
  <si>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</si>
  <si>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</si>
  <si>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</si>
  <si>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</si>
  <si>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</si>
  <si>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</si>
  <si>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</si>
  <si>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</si>
  <si>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</si>
  <si>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</si>
  <si>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</si>
  <si>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</si>
  <si>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</si>
  <si>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</si>
  <si>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</si>
  <si>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</si>
  <si>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</si>
  <si>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</si>
  <si>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</si>
  <si>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</si>
  <si>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</si>
  <si>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</si>
  <si>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</si>
  <si>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</si>
  <si>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</si>
  <si>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</si>
  <si>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</si>
  <si>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</si>
  <si>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</si>
  <si>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</si>
  <si>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</si>
  <si>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</si>
  <si>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</si>
  <si>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</si>
  <si>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</si>
  <si>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</si>
  <si>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</si>
  <si>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</si>
  <si>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</si>
  <si>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</si>
  <si>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</si>
  <si>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</si>
  <si>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</si>
  <si>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</si>
  <si>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</si>
  <si>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</si>
  <si>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</si>
  <si>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</si>
  <si>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</si>
  <si>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</si>
  <si>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</si>
  <si>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</si>
  <si>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</si>
  <si>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</si>
  <si>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</si>
  <si>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</si>
  <si>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</si>
  <si>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</si>
  <si>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</si>
  <si>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</si>
  <si>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</si>
  <si>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</si>
  <si>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</si>
  <si>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</si>
  <si>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</si>
  <si>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</si>
  <si>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</si>
  <si>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</si>
  <si>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</si>
  <si>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</si>
  <si>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</si>
  <si>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</si>
  <si>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</si>
  <si>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</si>
  <si>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</si>
  <si>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</si>
  <si>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</si>
  <si>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</si>
  <si>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</si>
  <si>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</si>
  <si>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</si>
  <si>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</si>
  <si>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</si>
  <si>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</si>
  <si>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</si>
  <si>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</si>
  <si>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</si>
  <si>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</si>
  <si>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</si>
  <si>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</si>
  <si>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</si>
  <si>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</si>
  <si>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</si>
  <si>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</si>
  <si>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</si>
  <si>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</si>
  <si>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</si>
  <si>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</si>
  <si>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</si>
  <si>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</si>
  <si>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</si>
  <si>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</si>
  <si>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</si>
  <si>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</si>
  <si>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</si>
  <si>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</si>
  <si>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</si>
  <si>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</si>
  <si>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</si>
  <si>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</si>
  <si>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</si>
  <si>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</si>
  <si>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</si>
  <si>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</si>
  <si>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</si>
  <si>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</si>
  <si>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</si>
  <si>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</si>
  <si>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</si>
  <si>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</si>
  <si>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</si>
  <si>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</si>
  <si>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</si>
  <si>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</si>
  <si>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</si>
  <si>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</si>
  <si>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</si>
  <si>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</si>
  <si>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</si>
  <si>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</si>
  <si>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</si>
  <si>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</si>
  <si>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</si>
  <si>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</si>
  <si>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</si>
  <si>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</si>
  <si>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</si>
  <si>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</si>
  <si>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</si>
  <si>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</si>
  <si>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</si>
  <si>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</si>
  <si>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</si>
  <si>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</si>
  <si>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</si>
  <si>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</si>
  <si>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</si>
  <si>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</si>
  <si>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</si>
  <si>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</si>
  <si>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</si>
  <si>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</si>
  <si>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</si>
  <si>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</si>
  <si>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</si>
  <si>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</si>
  <si>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</si>
  <si>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</si>
  <si>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</si>
  <si>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</si>
  <si>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</si>
  <si>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</si>
  <si>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</si>
  <si>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</si>
  <si>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</si>
  <si>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</si>
  <si>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</si>
  <si>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</si>
  <si>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</si>
  <si>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</si>
  <si>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</si>
  <si>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</si>
  <si>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</si>
  <si>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</si>
  <si>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</si>
  <si>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</si>
  <si>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</si>
  <si>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</si>
  <si>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</si>
  <si>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</si>
  <si>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</si>
  <si>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</si>
  <si>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</si>
  <si>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</si>
  <si>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</si>
  <si>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</si>
  <si>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</si>
  <si>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</si>
  <si>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</si>
  <si>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</si>
  <si>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</si>
  <si>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</si>
  <si>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</si>
  <si>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</si>
  <si>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</si>
  <si>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</si>
  <si>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</si>
  <si>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</si>
  <si>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</si>
  <si>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</si>
  <si>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</si>
  <si>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</si>
  <si>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</si>
  <si>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</si>
  <si>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</si>
  <si>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</si>
  <si>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</si>
  <si>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</si>
  <si>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</si>
  <si>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</si>
  <si>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</si>
  <si>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</si>
  <si>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</si>
  <si>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</si>
  <si>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</si>
  <si>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</si>
  <si>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</si>
  <si>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</si>
  <si>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</si>
  <si>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</si>
  <si>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</si>
  <si>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</si>
  <si>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</si>
  <si>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</si>
  <si>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</si>
  <si>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</si>
  <si>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</si>
  <si>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</si>
  <si>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</si>
  <si>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</si>
  <si>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</si>
  <si>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</si>
  <si>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</si>
  <si>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</si>
  <si>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</si>
  <si>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</si>
  <si>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</si>
  <si>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</si>
  <si>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</si>
  <si>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</si>
  <si>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</si>
  <si>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</si>
  <si>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</si>
  <si>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</si>
  <si>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</si>
  <si>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</si>
  <si>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</si>
  <si>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</si>
  <si>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</si>
  <si>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</si>
  <si>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</si>
  <si>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</si>
  <si>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</si>
  <si>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</si>
  <si>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</si>
  <si>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</si>
  <si>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</si>
  <si>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</si>
  <si>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</si>
  <si>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</si>
  <si>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</si>
  <si>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</si>
  <si>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</si>
  <si>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</si>
  <si>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</si>
  <si>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</si>
  <si>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</si>
  <si>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</si>
  <si>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</si>
  <si>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</si>
  <si>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</si>
  <si>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</si>
  <si>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</si>
  <si>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</si>
  <si>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</si>
  <si>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</si>
  <si>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</si>
  <si>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</si>
  <si>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</si>
  <si>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</si>
  <si>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</si>
  <si>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</si>
  <si>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</si>
  <si>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</si>
  <si>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</si>
  <si>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</si>
  <si>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</si>
  <si>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</si>
  <si>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</si>
  <si>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</si>
  <si>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</si>
  <si>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</si>
  <si>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</si>
  <si>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</si>
  <si>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</si>
  <si>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</si>
  <si>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</si>
  <si>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</si>
  <si>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</si>
  <si>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</si>
  <si>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</si>
  <si>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</si>
  <si>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</si>
  <si>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</si>
  <si>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</si>
  <si>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</si>
  <si>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</si>
  <si>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</si>
  <si>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</si>
  <si>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</si>
  <si>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</si>
  <si>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</si>
  <si>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</si>
  <si>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</si>
  <si>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</si>
  <si>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</si>
  <si>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</si>
  <si>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</si>
  <si>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</si>
  <si>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</si>
  <si>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</si>
  <si>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</si>
  <si>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</si>
  <si>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</si>
  <si>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</si>
  <si>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</si>
  <si>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</si>
  <si>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</si>
  <si>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</si>
  <si>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</si>
  <si>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</si>
  <si>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</si>
  <si>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</si>
  <si>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</si>
  <si>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</si>
  <si>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</si>
  <si>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</si>
  <si>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</si>
  <si>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</si>
  <si>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</si>
  <si>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</si>
  <si>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</si>
  <si>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</si>
  <si>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</si>
  <si>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</si>
  <si>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</si>
  <si>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</si>
  <si>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</si>
  <si>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</si>
  <si>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</si>
  <si>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</si>
  <si>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</si>
  <si>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</si>
  <si>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</si>
  <si>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</si>
  <si>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</si>
  <si>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</si>
  <si>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</si>
  <si>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</si>
  <si>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</si>
  <si>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</si>
  <si>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</si>
  <si>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</si>
  <si>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</si>
  <si>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</si>
  <si>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</si>
  <si>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</si>
  <si>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</si>
  <si>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</si>
  <si>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</si>
  <si>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</si>
  <si>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</si>
  <si>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</si>
  <si>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</si>
  <si>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</si>
  <si>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</si>
  <si>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</si>
  <si>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</si>
  <si>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</si>
  <si>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</si>
  <si>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</si>
  <si>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</si>
  <si>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</si>
  <si>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</si>
  <si>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</si>
  <si>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</si>
  <si>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</si>
  <si>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</si>
  <si>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</si>
  <si>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</si>
  <si>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</si>
  <si>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</si>
  <si>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</si>
  <si>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</si>
  <si>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</si>
  <si>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</si>
  <si>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</si>
  <si>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</si>
  <si>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</si>
  <si>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</si>
  <si>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</si>
  <si>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</si>
  <si>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</si>
  <si>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</si>
  <si>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</si>
  <si>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</si>
  <si>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</si>
  <si>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</si>
  <si>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</si>
  <si>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</si>
  <si>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</si>
  <si>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</si>
  <si>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</si>
  <si>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</si>
  <si>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</si>
  <si>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</si>
  <si>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</si>
  <si>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</si>
  <si>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</si>
  <si>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</si>
  <si>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</si>
  <si>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</si>
  <si>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</si>
  <si>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</si>
  <si>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</si>
  <si>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</si>
  <si>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</si>
  <si>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</si>
  <si>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</si>
  <si>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</si>
  <si>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</si>
  <si>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</si>
  <si>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</si>
  <si>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</si>
  <si>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</si>
  <si>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</si>
  <si>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</si>
  <si>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</si>
  <si>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</si>
  <si>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</si>
  <si>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</si>
  <si>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</si>
  <si>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</si>
  <si>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</si>
  <si>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</si>
  <si>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</si>
  <si>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</si>
  <si>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</si>
  <si>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</si>
  <si>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</si>
  <si>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</si>
  <si>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</si>
  <si>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</si>
  <si>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</si>
  <si>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</si>
  <si>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</si>
  <si>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</si>
  <si>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</si>
  <si>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</si>
  <si>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</si>
  <si>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</si>
  <si>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</si>
  <si>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</si>
  <si>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</si>
  <si>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</si>
  <si>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</si>
  <si>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</si>
  <si>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</si>
  <si>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</si>
  <si>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</si>
  <si>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</si>
  <si>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</si>
  <si>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</si>
  <si>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</si>
  <si>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</si>
  <si>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</si>
  <si>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</si>
  <si>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</si>
  <si>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</si>
  <si>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</si>
  <si>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</si>
  <si>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</si>
  <si>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</si>
  <si>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</si>
  <si>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</si>
  <si>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</si>
  <si>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</si>
  <si>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</si>
  <si>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</si>
  <si>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</si>
  <si>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</si>
  <si>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</si>
  <si>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</si>
  <si>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</si>
  <si>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</si>
  <si>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</si>
  <si>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</si>
  <si>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</si>
  <si>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</si>
  <si>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</si>
  <si>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</si>
  <si>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</si>
  <si>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</si>
  <si>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</si>
  <si>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</si>
  <si>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</si>
  <si>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</si>
  <si>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</si>
  <si>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</si>
  <si>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</si>
  <si>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</si>
  <si>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</si>
  <si>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</si>
  <si>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</si>
  <si>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</si>
  <si>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</si>
  <si>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</si>
  <si>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</si>
  <si>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</si>
  <si>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</si>
  <si>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</si>
  <si>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</si>
  <si>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</si>
  <si>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</si>
  <si>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</si>
  <si>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</si>
  <si>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</si>
  <si>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</si>
  <si>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</si>
  <si>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</si>
  <si>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</si>
  <si>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</si>
  <si>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</si>
  <si>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</si>
  <si>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</si>
  <si>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</si>
  <si>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</si>
  <si>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</si>
  <si>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</si>
  <si>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</si>
  <si>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</si>
  <si>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</si>
  <si>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</si>
  <si>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</si>
  <si>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</si>
  <si>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</si>
  <si>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</si>
  <si>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</si>
  <si>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</si>
  <si>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</si>
  <si>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</si>
  <si>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</si>
  <si>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</si>
  <si>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</si>
  <si>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</si>
  <si>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</si>
  <si>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</si>
  <si>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</si>
  <si>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</si>
  <si>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</si>
  <si>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</si>
  <si>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</si>
  <si>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</si>
  <si>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</si>
  <si>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</si>
  <si>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</si>
  <si>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</si>
  <si>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</si>
  <si>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</si>
  <si>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</si>
  <si>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</si>
  <si>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</si>
  <si>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</si>
  <si>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</si>
  <si>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</si>
  <si>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</si>
  <si>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</si>
  <si>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</si>
  <si>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</si>
  <si>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</si>
  <si>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</si>
  <si>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</si>
  <si>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</si>
  <si>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</si>
  <si>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</si>
  <si>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</si>
  <si>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</si>
  <si>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</si>
  <si>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</si>
  <si>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</si>
  <si>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</si>
  <si>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</si>
  <si>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</si>
  <si>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</si>
  <si>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</si>
  <si>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</si>
  <si>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</si>
  <si>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</si>
  <si>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</si>
  <si>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</si>
  <si>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</si>
  <si>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</si>
  <si>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</si>
  <si>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</si>
  <si>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</si>
  <si>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</si>
  <si>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</si>
  <si>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</si>
  <si>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</si>
  <si>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</si>
  <si>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</si>
  <si>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</si>
  <si>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</si>
  <si>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</si>
  <si>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</si>
  <si>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</si>
  <si>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</si>
  <si>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</si>
  <si>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</si>
  <si>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</si>
  <si>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</si>
  <si>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</si>
  <si>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</si>
  <si>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</si>
  <si>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</si>
  <si>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</si>
  <si>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</si>
  <si>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</si>
  <si>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</si>
  <si>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</si>
  <si>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</si>
  <si>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</si>
  <si>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</si>
  <si>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</si>
  <si>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</si>
  <si>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</si>
  <si>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</si>
  <si>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</si>
  <si>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</si>
  <si>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</si>
  <si>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</si>
  <si>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</si>
  <si>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</si>
  <si>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</si>
  <si>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</si>
  <si>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</si>
  <si>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</si>
  <si>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</si>
  <si>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</si>
  <si>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</si>
  <si>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</si>
  <si>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</si>
  <si>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</si>
  <si>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</si>
  <si>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</si>
  <si>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</si>
  <si>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</si>
  <si>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</si>
  <si>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</si>
  <si>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</si>
  <si>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</si>
  <si>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</si>
  <si>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</si>
  <si>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</si>
  <si>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</si>
  <si>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</si>
  <si>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</si>
  <si>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</si>
  <si>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</si>
  <si>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</si>
  <si>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</si>
  <si>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</si>
  <si>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</si>
  <si>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</si>
  <si>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</si>
  <si>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</si>
  <si>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</si>
  <si>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</si>
  <si>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</si>
  <si>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</si>
  <si>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</si>
  <si>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</si>
  <si>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</si>
  <si>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</si>
  <si>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</si>
  <si>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</si>
  <si>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</si>
  <si>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</si>
  <si>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</si>
  <si>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</si>
  <si>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</si>
  <si>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</si>
  <si>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</si>
  <si>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</si>
  <si>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</si>
  <si>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</si>
  <si>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</si>
  <si>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</si>
  <si>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</si>
  <si>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</si>
  <si>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</si>
  <si>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</si>
  <si>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</si>
  <si>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</si>
  <si>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</si>
  <si>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</si>
  <si>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</si>
  <si>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</si>
  <si>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</si>
  <si>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</si>
  <si>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</si>
  <si>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</si>
  <si>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</si>
  <si>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</si>
  <si>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</si>
  <si>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</si>
  <si>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</si>
  <si>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</si>
  <si>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</si>
  <si>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</si>
  <si>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</si>
  <si>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</si>
  <si>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</si>
  <si>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</si>
  <si>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</si>
  <si>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</si>
  <si>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</si>
  <si>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</si>
  <si>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</si>
  <si>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</si>
  <si>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</si>
  <si>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</si>
  <si>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</si>
  <si>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</si>
  <si>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</si>
  <si>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</si>
  <si>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</si>
  <si>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</si>
  <si>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</si>
  <si>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</si>
  <si>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</si>
  <si>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</si>
  <si>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</si>
  <si>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</si>
  <si>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</si>
  <si>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</si>
  <si>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</si>
  <si>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</si>
  <si>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</si>
  <si>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</si>
  <si>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</si>
  <si>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</si>
  <si>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</si>
  <si>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</si>
  <si>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</si>
  <si>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</si>
  <si>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</si>
  <si>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</si>
  <si>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</si>
  <si>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</si>
  <si>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</si>
  <si>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</si>
  <si>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</si>
  <si>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</si>
  <si>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</si>
  <si>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</si>
  <si>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</si>
  <si>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</si>
  <si>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</si>
  <si>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</si>
  <si>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</si>
  <si>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</si>
  <si>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</si>
  <si>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</si>
  <si>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</si>
  <si>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</si>
  <si>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</si>
  <si>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</si>
  <si>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</si>
  <si>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</si>
  <si>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</si>
  <si>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</si>
  <si>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</si>
  <si>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</si>
  <si>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</si>
  <si>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</si>
  <si>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</si>
  <si>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</si>
  <si>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</si>
  <si>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</si>
  <si>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</si>
  <si>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</si>
  <si>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</si>
  <si>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</si>
  <si>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</si>
  <si>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</si>
  <si>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</si>
  <si>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</si>
  <si>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</si>
  <si>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</si>
  <si>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</si>
  <si>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</si>
  <si>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</si>
  <si>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</si>
  <si>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</si>
  <si>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</si>
  <si>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</si>
  <si>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</si>
  <si>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</si>
  <si>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</si>
  <si>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</si>
  <si>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</si>
  <si>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</si>
  <si>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</si>
  <si>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</si>
  <si>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</si>
  <si>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</si>
  <si>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</si>
  <si>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</si>
  <si>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</si>
  <si>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</si>
  <si>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</si>
  <si>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</si>
  <si>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</si>
  <si>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</si>
  <si>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</si>
  <si>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</si>
  <si>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</si>
  <si>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</si>
  <si>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</si>
  <si>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</si>
  <si>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</si>
  <si>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</si>
  <si>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</si>
  <si>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</si>
  <si>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</si>
  <si>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</si>
  <si>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</si>
  <si>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</si>
  <si>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</si>
  <si>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</si>
  <si>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</si>
  <si>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</si>
  <si>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</si>
  <si>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</si>
  <si>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</si>
  <si>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</si>
  <si>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</si>
  <si>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</si>
  <si>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</si>
  <si>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</si>
  <si>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</si>
  <si>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</si>
  <si>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</si>
  <si>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</si>
  <si>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</si>
  <si>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</si>
  <si>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</si>
  <si>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</si>
  <si>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</si>
  <si>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</si>
  <si>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</si>
  <si>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</si>
  <si>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</si>
  <si>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</si>
  <si>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</si>
  <si>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</si>
  <si>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</si>
  <si>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</si>
  <si>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</si>
  <si>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</si>
  <si>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</si>
  <si>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</si>
  <si>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</si>
  <si>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</si>
  <si>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</si>
  <si>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</si>
  <si>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</si>
  <si>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</si>
  <si>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</si>
  <si>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</si>
  <si>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</si>
  <si>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</si>
  <si>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</si>
  <si>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</si>
  <si>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</si>
  <si>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</si>
  <si>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</si>
  <si>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</si>
  <si>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</si>
  <si>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</si>
  <si>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</si>
  <si>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</si>
  <si>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</si>
  <si>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</si>
  <si>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</si>
  <si>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</si>
  <si>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</si>
  <si>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</si>
  <si>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</si>
  <si>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</si>
  <si>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</si>
  <si>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</si>
  <si>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</si>
  <si>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</si>
  <si>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</si>
  <si>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</si>
  <si>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</si>
  <si>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</si>
  <si>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</si>
  <si>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</si>
  <si>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</si>
  <si>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</si>
  <si>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</si>
  <si>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</si>
  <si>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</si>
  <si>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</si>
  <si>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</si>
  <si>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</si>
  <si>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</si>
  <si>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</si>
  <si>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</si>
  <si>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</si>
  <si>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</si>
  <si>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</si>
  <si>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</si>
  <si>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</si>
  <si>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</si>
  <si>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</si>
  <si>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</si>
  <si>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</si>
  <si>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</si>
  <si>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</si>
  <si>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</si>
  <si>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</si>
  <si>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</si>
  <si>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</si>
  <si>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</si>
  <si>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</si>
  <si>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</si>
  <si>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</si>
  <si>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</si>
  <si>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</si>
  <si>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</si>
  <si>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</si>
  <si>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</si>
  <si>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</si>
  <si>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</si>
  <si>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</si>
  <si>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</si>
  <si>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</si>
  <si>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</si>
  <si>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</si>
  <si>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</si>
  <si>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</si>
  <si>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</si>
  <si>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</si>
  <si>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</si>
  <si>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</si>
  <si>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</si>
  <si>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</si>
  <si>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</si>
  <si>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</si>
  <si>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</si>
  <si>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</si>
  <si>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</si>
  <si>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</si>
  <si>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</si>
  <si>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</si>
  <si>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</si>
  <si>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</si>
  <si>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</si>
  <si>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</si>
  <si>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</si>
  <si>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</si>
  <si>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</si>
  <si>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</si>
  <si>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</si>
  <si>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</si>
  <si>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</si>
  <si>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</si>
  <si>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</si>
  <si>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</si>
  <si>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</si>
  <si>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</si>
  <si>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</si>
  <si>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</si>
  <si>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</si>
  <si>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</si>
  <si>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</si>
  <si>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</si>
  <si>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</si>
  <si>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</si>
  <si>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</si>
  <si>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</si>
  <si>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</si>
  <si>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</si>
  <si>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</si>
  <si>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</si>
  <si>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</si>
  <si>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</si>
  <si>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</si>
  <si>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</si>
  <si>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</si>
  <si>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</si>
  <si>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</si>
  <si>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</si>
  <si>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</si>
  <si>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</si>
  <si>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</si>
  <si>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</si>
  <si>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</si>
  <si>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</si>
  <si>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</si>
  <si>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</si>
  <si>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</si>
  <si>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</si>
  <si>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</si>
  <si>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</si>
  <si>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</si>
  <si>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</si>
  <si>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</si>
  <si>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</si>
  <si>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</si>
  <si>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</si>
  <si>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</si>
  <si>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</si>
  <si>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</si>
  <si>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</si>
  <si>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</si>
  <si>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</si>
  <si>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</si>
  <si>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</si>
  <si>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</si>
  <si>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</si>
  <si>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</si>
  <si>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</si>
  <si>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</si>
  <si>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</si>
  <si>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</si>
  <si>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</si>
  <si>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</si>
  <si>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</si>
  <si>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</si>
  <si>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</si>
  <si>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</si>
  <si>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</si>
  <si>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</si>
  <si>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</si>
  <si>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</si>
  <si>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</si>
  <si>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</si>
  <si>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</si>
  <si>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</si>
  <si>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</si>
  <si>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</si>
  <si>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</si>
  <si>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</si>
  <si>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</si>
  <si>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</si>
  <si>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</si>
  <si>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</si>
  <si>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</si>
  <si>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</si>
  <si>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</si>
  <si>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</si>
  <si>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</si>
  <si>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</si>
  <si>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</si>
  <si>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</si>
  <si>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</si>
  <si>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</si>
  <si>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</si>
  <si>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</si>
  <si>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</si>
  <si>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</si>
  <si>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</si>
  <si>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</si>
  <si>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</si>
  <si>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</si>
  <si>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</si>
  <si>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</si>
  <si>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</si>
  <si>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</si>
  <si>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</si>
  <si>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</si>
  <si>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</si>
  <si>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</si>
  <si>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</si>
  <si>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</si>
  <si>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</si>
  <si>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</si>
  <si>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</si>
  <si>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</si>
  <si>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</si>
  <si>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</si>
  <si>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</si>
  <si>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</si>
  <si>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</si>
  <si>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</si>
  <si>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</si>
  <si>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</si>
  <si>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</si>
  <si>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</si>
  <si>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</si>
  <si>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</si>
  <si>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</si>
  <si>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</si>
  <si>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</si>
  <si>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</si>
  <si>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</si>
  <si>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</si>
  <si>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</si>
  <si>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</si>
  <si>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</si>
  <si>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</si>
  <si>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</si>
  <si>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</si>
  <si>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</si>
  <si>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</si>
  <si>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</si>
  <si>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</si>
  <si>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</si>
  <si>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</si>
  <si>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</si>
  <si>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</si>
  <si>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</si>
  <si>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</si>
  <si>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</si>
  <si>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</si>
  <si>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</si>
  <si>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</si>
  <si>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</si>
  <si>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</si>
  <si>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</si>
  <si>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</si>
  <si>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</si>
  <si>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</si>
  <si>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</si>
  <si>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</si>
  <si>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</si>
  <si>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</si>
  <si>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</si>
  <si>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</si>
  <si>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</si>
  <si>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</si>
  <si>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</si>
  <si>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</si>
  <si>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</si>
  <si>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</si>
  <si>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</si>
  <si>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</si>
  <si>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</si>
  <si>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</si>
  <si>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</si>
  <si>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</si>
  <si>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</si>
  <si>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</si>
  <si>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</si>
  <si>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</si>
  <si>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</si>
  <si>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</si>
  <si>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</si>
  <si>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</si>
  <si>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</si>
  <si>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</si>
  <si>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</si>
  <si>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</si>
  <si>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</si>
  <si>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</si>
  <si>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</si>
  <si>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</si>
  <si>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</si>
  <si>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</si>
  <si>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</si>
  <si>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</si>
  <si>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</si>
  <si>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</si>
  <si>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</si>
  <si>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</si>
  <si>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</si>
  <si>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</si>
  <si>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</si>
  <si>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</si>
  <si>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</si>
  <si>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</si>
  <si>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</si>
  <si>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</si>
  <si>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</si>
  <si>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</si>
  <si>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</si>
  <si>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</si>
  <si>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</si>
  <si>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</si>
  <si>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</si>
  <si>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</si>
  <si>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</si>
  <si>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</si>
  <si>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</si>
  <si>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</si>
  <si>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</si>
  <si>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</si>
  <si>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</si>
  <si>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</si>
  <si>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</si>
  <si>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</si>
  <si>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</si>
  <si>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</si>
  <si>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</si>
  <si>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</si>
  <si>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</si>
  <si>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</si>
  <si>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</si>
  <si>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</si>
  <si>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</si>
  <si>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</si>
  <si>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</si>
  <si>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</si>
  <si>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</si>
  <si>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</si>
  <si>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</si>
  <si>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</si>
  <si>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</si>
  <si>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</si>
  <si>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</si>
  <si>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</si>
  <si>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</si>
  <si>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</si>
  <si>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</si>
  <si>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</si>
  <si>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</si>
  <si>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</si>
  <si>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</si>
  <si>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</si>
  <si>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</si>
  <si>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</si>
  <si>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</si>
  <si>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</si>
  <si>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</si>
  <si>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</si>
  <si>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</si>
  <si>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</si>
  <si>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</si>
  <si>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</si>
  <si>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</si>
  <si>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</si>
  <si>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</si>
  <si>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</si>
  <si>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</si>
  <si>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</si>
  <si>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</si>
  <si>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</si>
  <si>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</si>
  <si>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</si>
  <si>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</si>
  <si>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</si>
  <si>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</si>
  <si>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</si>
  <si>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</si>
  <si>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</si>
  <si>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</si>
  <si>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</si>
  <si>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</si>
  <si>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</si>
  <si>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</si>
  <si>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</si>
  <si>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</si>
  <si>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</si>
  <si>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</si>
  <si>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</si>
  <si>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</si>
  <si>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</si>
  <si>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</si>
  <si>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</si>
  <si>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</si>
  <si>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</si>
  <si>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</si>
  <si>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</si>
  <si>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</si>
  <si>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</si>
  <si>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</si>
  <si>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</si>
  <si>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</si>
  <si>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</si>
  <si>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</si>
  <si>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</si>
  <si>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</si>
  <si>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</si>
  <si>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</si>
  <si>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</si>
  <si>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</si>
  <si>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</si>
  <si>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</si>
  <si>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</si>
  <si>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</si>
  <si>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</si>
  <si>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</si>
  <si>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</si>
  <si>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</si>
  <si>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</si>
  <si>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</si>
  <si>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</si>
  <si>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</si>
  <si>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</si>
  <si>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</si>
  <si>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</si>
  <si>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</si>
  <si>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</si>
  <si>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</si>
  <si>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</si>
  <si>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</si>
  <si>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</si>
  <si>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</si>
  <si>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</si>
  <si>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</si>
  <si>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</si>
  <si>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</si>
  <si>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</si>
  <si>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</si>
  <si>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</si>
  <si>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</si>
  <si>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</si>
  <si>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</si>
  <si>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</si>
  <si>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</si>
  <si>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</si>
  <si>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</si>
  <si>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</si>
  <si>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</si>
  <si>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</si>
  <si>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</si>
  <si>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</si>
  <si>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</si>
  <si>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</si>
  <si>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</si>
  <si>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</si>
  <si>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</si>
  <si>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</si>
  <si>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</si>
  <si>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</si>
  <si>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</si>
  <si>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</si>
  <si>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</si>
  <si>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</si>
  <si>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</si>
  <si>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</si>
  <si>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</si>
  <si>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</si>
  <si>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</si>
  <si>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</si>
  <si>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</si>
  <si>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</si>
  <si>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</si>
  <si>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</si>
  <si>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</si>
  <si>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</si>
  <si>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</si>
  <si>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</si>
  <si>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</si>
  <si>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</si>
  <si>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</si>
  <si>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</si>
  <si>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</si>
  <si>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</si>
  <si>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</si>
  <si>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</si>
  <si>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</si>
  <si>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</si>
  <si>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</si>
  <si>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</si>
  <si>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</si>
  <si>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</si>
  <si>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</si>
  <si>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</si>
  <si>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</si>
  <si>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</si>
  <si>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</si>
  <si>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</si>
  <si>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</si>
  <si>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</si>
  <si>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</si>
  <si>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</si>
  <si>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</si>
  <si>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</si>
  <si>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</si>
  <si>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</si>
  <si>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</si>
  <si>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</si>
  <si>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</si>
  <si>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</si>
  <si>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</si>
  <si>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</si>
  <si>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</si>
  <si>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</si>
  <si>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</si>
  <si>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</si>
  <si>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</si>
  <si>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</si>
  <si>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</si>
  <si>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</si>
  <si>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</si>
  <si>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</si>
  <si>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</si>
  <si>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</si>
  <si>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</si>
  <si>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</si>
  <si>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</si>
  <si>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</si>
  <si>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</si>
  <si>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</si>
  <si>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</si>
  <si>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</si>
  <si>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</si>
  <si>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</si>
  <si>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</si>
  <si>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</si>
  <si>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</si>
  <si>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</si>
  <si>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</si>
  <si>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</si>
  <si>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</si>
  <si>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</si>
  <si>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</si>
  <si>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</si>
  <si>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</si>
  <si>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</si>
  <si>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</si>
  <si>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</si>
  <si>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</si>
  <si>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</si>
  <si>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</si>
  <si>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</si>
  <si>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</si>
  <si>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</si>
  <si>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</si>
  <si>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</si>
  <si>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</si>
  <si>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</si>
  <si>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</si>
  <si>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</si>
  <si>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</si>
  <si>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</si>
  <si>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</si>
  <si>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</si>
  <si>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</si>
  <si>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</si>
  <si>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</si>
  <si>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</si>
  <si>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</si>
  <si>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</si>
  <si>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</si>
  <si>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</si>
  <si>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</si>
  <si>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</si>
  <si>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</si>
  <si>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</si>
  <si>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</si>
  <si>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</si>
  <si>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</si>
  <si>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</si>
  <si>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</si>
  <si>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</si>
  <si>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</si>
  <si>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</si>
  <si>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</si>
  <si>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</si>
  <si>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</si>
  <si>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</si>
  <si>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</si>
  <si>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</si>
  <si>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</si>
  <si>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</si>
  <si>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</si>
  <si>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</si>
  <si>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</si>
  <si>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</si>
  <si>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</si>
  <si>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</si>
  <si>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</si>
  <si>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</si>
  <si>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</si>
  <si>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</si>
  <si>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</si>
  <si>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</si>
  <si>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</si>
  <si>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</si>
  <si>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</si>
  <si>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</si>
  <si>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</si>
  <si>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</si>
  <si>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</si>
  <si>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</si>
  <si>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</si>
  <si>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</si>
  <si>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</si>
  <si>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</si>
  <si>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</si>
  <si>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</si>
  <si>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</si>
  <si>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</si>
  <si>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</si>
  <si>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</si>
  <si>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</si>
  <si>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</si>
  <si>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</si>
  <si>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</si>
  <si>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</si>
  <si>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</si>
  <si>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</si>
  <si>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</si>
  <si>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</si>
  <si>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</si>
  <si>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</si>
  <si>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</si>
  <si>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</si>
  <si>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</si>
  <si>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</si>
  <si>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</si>
  <si>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</si>
  <si>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</si>
  <si>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</si>
  <si>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</si>
  <si>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</si>
  <si>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</si>
  <si>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</si>
  <si>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</si>
  <si>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</si>
  <si>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</si>
  <si>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</si>
  <si>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</si>
  <si>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</si>
  <si>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</si>
  <si>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</si>
  <si>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</si>
  <si>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</si>
  <si>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</si>
  <si>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</si>
  <si>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</si>
  <si>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</si>
  <si>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</si>
  <si>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</si>
  <si>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</si>
  <si>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</si>
  <si>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</si>
  <si>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</si>
  <si>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</si>
  <si>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</si>
  <si>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</si>
  <si>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</si>
  <si>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</si>
  <si>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</si>
  <si>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</si>
  <si>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</si>
  <si>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</si>
  <si>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</si>
  <si>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</si>
  <si>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</si>
  <si>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</si>
  <si>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</si>
  <si>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</si>
  <si>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</si>
  <si>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</si>
  <si>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</si>
  <si>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</si>
  <si>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</si>
  <si>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</si>
  <si>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</si>
  <si>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</si>
  <si>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</si>
  <si>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</si>
  <si>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</si>
  <si>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</si>
  <si>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</si>
  <si>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</si>
  <si>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</si>
  <si>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</si>
  <si>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</si>
  <si>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</si>
  <si>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</si>
  <si>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</si>
  <si>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</si>
  <si>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</si>
  <si>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</si>
  <si>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</si>
  <si>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</si>
  <si>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</si>
  <si>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</si>
  <si>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</si>
  <si>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</si>
  <si>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</si>
  <si>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</si>
  <si>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</si>
  <si>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</si>
  <si>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</si>
  <si>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</si>
  <si>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</si>
  <si>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</si>
  <si>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</si>
  <si>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</si>
  <si>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</si>
  <si>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</si>
  <si>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</si>
  <si>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</si>
  <si>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</si>
  <si>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</si>
  <si>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</si>
  <si>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</si>
  <si>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</si>
  <si>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</si>
  <si>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</si>
  <si>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</si>
  <si>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</si>
  <si>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</si>
  <si>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</si>
  <si>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</si>
  <si>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</si>
  <si>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</si>
  <si>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</si>
  <si>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</si>
  <si>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</si>
  <si>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</si>
  <si>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</si>
  <si>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</si>
  <si>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</si>
  <si>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</si>
  <si>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</si>
  <si>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</si>
  <si>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</si>
  <si>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</si>
  <si>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</si>
  <si>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</si>
  <si>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</si>
  <si>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</si>
  <si>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</si>
  <si>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</si>
  <si>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</si>
  <si>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</si>
  <si>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</si>
  <si>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</si>
  <si>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</si>
  <si>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</si>
  <si>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</si>
  <si>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</si>
  <si>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</si>
  <si>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</si>
  <si>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</si>
  <si>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</si>
  <si>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</si>
  <si>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</si>
  <si>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</si>
  <si>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</si>
  <si>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</si>
  <si>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</si>
  <si>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</si>
  <si>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</si>
  <si>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</si>
  <si>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</si>
  <si>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</si>
  <si>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</si>
  <si>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</si>
  <si>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</si>
  <si>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</si>
  <si>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</si>
  <si>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</si>
  <si>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</si>
  <si>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</si>
  <si>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</si>
  <si>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</si>
  <si>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</si>
  <si>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</si>
  <si>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</si>
  <si>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</si>
  <si>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</si>
  <si>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</si>
  <si>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</si>
  <si>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</si>
  <si>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</si>
  <si>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</si>
  <si>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</si>
  <si>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</si>
  <si>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</si>
  <si>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</si>
  <si>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</si>
  <si>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</si>
  <si>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</si>
  <si>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</si>
  <si>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</si>
  <si>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</si>
  <si>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</si>
  <si>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</si>
  <si>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</si>
  <si>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</si>
  <si>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</si>
  <si>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</si>
  <si>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</si>
  <si>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</si>
  <si>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</si>
  <si>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</si>
  <si>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</si>
  <si>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</si>
  <si>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</si>
  <si>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</si>
  <si>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</si>
  <si>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</si>
  <si>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</si>
  <si>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</si>
  <si>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</si>
  <si>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</si>
  <si>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</si>
  <si>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</si>
  <si>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</si>
  <si>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</si>
  <si>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</si>
  <si>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</si>
  <si>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</si>
  <si>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</si>
  <si>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</si>
  <si>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</si>
  <si>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</si>
  <si>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</si>
  <si>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</si>
  <si>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</si>
  <si>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</si>
  <si>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</si>
  <si>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</si>
  <si>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</si>
  <si>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</si>
  <si>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</si>
  <si>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</si>
  <si>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</si>
  <si>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</si>
  <si>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</si>
  <si>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</si>
  <si>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</si>
  <si>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</si>
  <si>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</si>
  <si>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</si>
  <si>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</si>
  <si>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</si>
  <si>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</si>
  <si>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</si>
  <si>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</si>
  <si>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</si>
  <si>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</si>
  <si>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</si>
  <si>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</si>
  <si>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</si>
  <si>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</si>
  <si>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</si>
  <si>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</si>
  <si>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</si>
  <si>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</si>
  <si>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</si>
  <si>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</si>
  <si>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</si>
  <si>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</si>
  <si>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</si>
  <si>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</si>
  <si>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</si>
  <si>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</si>
  <si>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</si>
  <si>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</si>
  <si>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</si>
  <si>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</si>
  <si>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</si>
  <si>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</si>
  <si>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</si>
  <si>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</si>
  <si>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</si>
  <si>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</si>
  <si>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</si>
  <si>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</si>
  <si>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</si>
  <si>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</si>
  <si>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</si>
  <si>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</si>
  <si>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</si>
  <si>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</si>
  <si>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</si>
  <si>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</si>
  <si>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</si>
  <si>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</si>
  <si>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</si>
  <si>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</si>
  <si>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</si>
  <si>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</si>
  <si>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</si>
  <si>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</si>
  <si>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</si>
  <si>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</si>
  <si>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</si>
  <si>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</si>
  <si>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</si>
  <si>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</si>
  <si>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</si>
  <si>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</si>
  <si>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</si>
  <si>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</si>
  <si>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</si>
  <si>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</si>
  <si>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</si>
  <si>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</si>
  <si>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</si>
  <si>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</si>
  <si>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</si>
  <si>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</si>
  <si>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</si>
  <si>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</si>
  <si>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</si>
  <si>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</si>
  <si>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</si>
  <si>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</si>
  <si>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</si>
  <si>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</si>
  <si>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</si>
  <si>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</si>
  <si>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</si>
  <si>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</si>
  <si>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</si>
  <si>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</si>
  <si>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</si>
  <si>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</si>
  <si>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</si>
  <si>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</si>
  <si>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</si>
  <si>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</si>
  <si>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</si>
  <si>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</si>
  <si>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</si>
  <si>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</si>
  <si>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</si>
  <si>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</si>
  <si>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</si>
  <si>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</si>
  <si>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</si>
  <si>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</si>
  <si>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</si>
  <si>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</si>
  <si>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</si>
  <si>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</si>
  <si>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</si>
  <si>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</si>
  <si>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</si>
  <si>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</si>
  <si>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</si>
  <si>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</si>
  <si>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</si>
  <si>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</si>
  <si>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</si>
  <si>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</si>
  <si>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</si>
  <si>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</si>
  <si>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</si>
  <si>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</si>
  <si>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</si>
  <si>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</si>
  <si>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</si>
  <si>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</si>
  <si>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</si>
  <si>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</si>
  <si>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</si>
  <si>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</si>
  <si>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</si>
  <si>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</si>
  <si>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</si>
  <si>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</si>
  <si>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</si>
  <si>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</si>
  <si>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</si>
  <si>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</si>
  <si>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</si>
  <si>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</si>
  <si>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</si>
  <si>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</si>
  <si>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</si>
  <si>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</si>
  <si>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</si>
  <si>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</si>
  <si>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</si>
  <si>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</si>
  <si>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</si>
  <si>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</si>
  <si>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</si>
  <si>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</si>
  <si>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</si>
  <si>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</si>
  <si>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</si>
  <si>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</si>
  <si>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</si>
  <si>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</si>
  <si>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</si>
  <si>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</si>
  <si>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</si>
  <si>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</si>
  <si>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</si>
  <si>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</si>
  <si>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</si>
  <si>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</si>
  <si>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</si>
  <si>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</si>
  <si>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</si>
  <si>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</si>
  <si>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</si>
  <si>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</si>
  <si>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</si>
  <si>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</si>
  <si>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</si>
  <si>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</si>
  <si>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</si>
  <si>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</si>
  <si>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</si>
  <si>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</si>
  <si>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</si>
  <si>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</si>
  <si>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</si>
  <si>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</si>
  <si>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</si>
  <si>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</si>
  <si>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</si>
  <si>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</si>
  <si>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</si>
  <si>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</si>
  <si>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</si>
  <si>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</si>
  <si>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</si>
  <si>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</si>
  <si>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</si>
  <si>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</si>
  <si>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</si>
  <si>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</si>
  <si>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</si>
  <si>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</si>
  <si>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</si>
  <si>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</si>
  <si>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</si>
  <si>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</si>
  <si>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</si>
  <si>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</si>
  <si>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</si>
  <si>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</si>
  <si>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</si>
  <si>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</si>
  <si>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</si>
  <si>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</si>
  <si>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</si>
  <si>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</si>
  <si>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</si>
  <si>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</si>
  <si>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</si>
  <si>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</si>
  <si>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</si>
  <si>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</si>
  <si>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</si>
  <si>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</si>
  <si>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</si>
  <si>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</si>
  <si>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</si>
  <si>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</si>
  <si>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</si>
  <si>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</si>
  <si>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</si>
  <si>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</si>
  <si>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</si>
  <si>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</si>
  <si>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</si>
  <si>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</si>
  <si>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</si>
  <si>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</si>
  <si>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</si>
  <si>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</si>
  <si>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</si>
  <si>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</si>
  <si>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</si>
  <si>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</si>
  <si>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</si>
  <si>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</si>
  <si>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</si>
  <si>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</si>
  <si>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</si>
  <si>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</si>
  <si>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</si>
  <si>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</si>
  <si>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</si>
  <si>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</si>
  <si>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</si>
  <si>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</si>
  <si>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</si>
  <si>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</si>
  <si>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</si>
  <si>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</si>
  <si>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</si>
  <si>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</si>
  <si>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</si>
  <si>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</si>
  <si>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</si>
  <si>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</si>
  <si>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</si>
  <si>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</si>
  <si>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</si>
  <si>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</si>
  <si>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</si>
  <si>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</si>
  <si>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</si>
  <si>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</si>
  <si>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</si>
  <si>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</si>
  <si>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</si>
  <si>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</si>
  <si>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</si>
  <si>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</si>
  <si>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</si>
  <si>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</si>
  <si>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</si>
  <si>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</si>
  <si>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</si>
  <si>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</si>
  <si>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</si>
  <si>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</si>
  <si>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</si>
  <si>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</si>
  <si>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</si>
  <si>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</si>
  <si>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</si>
  <si>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</si>
  <si>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</si>
  <si>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</si>
  <si>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</si>
  <si>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</si>
  <si>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</si>
  <si>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</si>
  <si>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</si>
  <si>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</si>
  <si>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</si>
  <si>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</si>
  <si>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</si>
  <si>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</si>
  <si>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</si>
  <si>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</si>
  <si>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</si>
  <si>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</si>
  <si>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</si>
  <si>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</si>
  <si>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</si>
  <si>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</si>
  <si>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</si>
  <si>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</si>
  <si>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</si>
  <si>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</si>
  <si>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</si>
  <si>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</si>
  <si>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</si>
  <si>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</si>
  <si>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</si>
  <si>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</si>
  <si>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</si>
  <si>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</si>
  <si>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</si>
  <si>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</si>
  <si>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</si>
  <si>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</si>
  <si>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</si>
  <si>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</si>
  <si>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</si>
  <si>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</si>
  <si>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</si>
  <si>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</si>
  <si>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</si>
  <si>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</si>
  <si>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</si>
  <si>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</si>
  <si>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</si>
  <si>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</si>
  <si>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</si>
  <si>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</si>
  <si>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</si>
  <si>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</si>
  <si>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</si>
  <si>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</si>
  <si>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</si>
  <si>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</si>
  <si>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</si>
  <si>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</si>
  <si>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</si>
  <si>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</si>
  <si>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</si>
  <si>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</si>
  <si>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</si>
  <si>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</si>
  <si>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</si>
  <si>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</si>
  <si>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</si>
  <si>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</si>
  <si>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</si>
  <si>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</si>
  <si>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</si>
  <si>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</si>
  <si>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</si>
  <si>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</si>
  <si>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</si>
  <si>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</si>
  <si>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</si>
  <si>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</si>
  <si>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</si>
  <si>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</si>
  <si>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</si>
  <si>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</si>
  <si>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</si>
  <si>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</si>
  <si>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</si>
  <si>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</si>
  <si>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</si>
  <si>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</si>
  <si>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</si>
  <si>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</si>
  <si>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</si>
  <si>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</si>
  <si>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</si>
  <si>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</si>
  <si>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</si>
  <si>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</si>
  <si>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</si>
  <si>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</si>
  <si>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</si>
  <si>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</si>
  <si>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</si>
  <si>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</si>
  <si>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</si>
  <si>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</si>
  <si>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</si>
  <si>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</si>
  <si>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</si>
  <si>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</si>
  <si>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</si>
  <si>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</si>
  <si>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</si>
  <si>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</si>
  <si>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</si>
  <si>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</si>
  <si>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</si>
  <si>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</si>
  <si>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</si>
  <si>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</si>
  <si>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</si>
  <si>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</si>
  <si>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</si>
  <si>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</si>
  <si>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</si>
  <si>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</si>
  <si>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</si>
  <si>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</si>
  <si>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</si>
  <si>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</si>
  <si>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</si>
  <si>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</si>
  <si>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</si>
  <si>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</si>
  <si>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</si>
  <si>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</si>
  <si>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</si>
  <si>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</si>
  <si>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</si>
  <si>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</si>
  <si>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</si>
  <si>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</si>
  <si>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</si>
  <si>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</si>
  <si>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</si>
  <si>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</si>
  <si>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</si>
  <si>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</si>
  <si>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</si>
  <si>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</si>
  <si>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</si>
  <si>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</si>
  <si>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</si>
  <si>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</si>
  <si>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</si>
  <si>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</si>
  <si>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</si>
  <si>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</si>
  <si>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</si>
  <si>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</si>
  <si>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</si>
  <si>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</si>
  <si>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</si>
  <si>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</si>
  <si>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</si>
  <si>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</si>
  <si>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</si>
  <si>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</si>
  <si>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</si>
  <si>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</si>
  <si>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</si>
  <si>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</si>
  <si>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</si>
  <si>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</si>
  <si>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</si>
  <si>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</si>
  <si>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</si>
  <si>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</si>
  <si>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</si>
  <si>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</si>
  <si>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</si>
  <si>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</si>
  <si>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</si>
  <si>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</si>
  <si>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</si>
  <si>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</si>
  <si>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</si>
  <si>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</si>
  <si>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</si>
  <si>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</si>
  <si>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</si>
  <si>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</si>
  <si>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</si>
  <si>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</si>
  <si>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</si>
  <si>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</si>
  <si>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</si>
  <si>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</si>
  <si>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</si>
  <si>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</si>
  <si>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</si>
  <si>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</si>
  <si>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</si>
  <si>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</si>
  <si>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</si>
  <si>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</si>
  <si>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</si>
  <si>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</si>
  <si>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</si>
  <si>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</si>
  <si>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</si>
  <si>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</si>
  <si>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</si>
  <si>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</si>
  <si>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</si>
  <si>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</si>
  <si>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</si>
  <si>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</si>
  <si>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</si>
  <si>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</si>
  <si>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</si>
  <si>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</si>
  <si>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</si>
  <si>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</si>
  <si>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</si>
  <si>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</si>
  <si>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</si>
  <si>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</si>
  <si>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</si>
  <si>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</si>
  <si>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</si>
  <si>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</si>
  <si>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</si>
  <si>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</si>
  <si>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</si>
  <si>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</si>
  <si>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</si>
  <si>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</si>
  <si>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</si>
  <si>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</si>
  <si>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</si>
  <si>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</si>
  <si>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</si>
  <si>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</si>
  <si>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</si>
  <si>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</si>
  <si>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</si>
  <si>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</si>
  <si>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</si>
  <si>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</si>
  <si>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</si>
  <si>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</si>
  <si>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</si>
  <si>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</si>
  <si>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</si>
  <si>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</si>
  <si>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</si>
  <si>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</si>
  <si>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</si>
  <si>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</si>
  <si>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</si>
  <si>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</si>
  <si>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</si>
  <si>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</si>
  <si>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</si>
  <si>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</si>
  <si>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</si>
  <si>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</si>
  <si>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</si>
  <si>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</si>
  <si>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</si>
  <si>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</si>
  <si>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</si>
  <si>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</si>
  <si>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</si>
  <si>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</si>
  <si>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</si>
  <si>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</si>
  <si>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</si>
  <si>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</si>
  <si>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</si>
  <si>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</si>
  <si>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</si>
  <si>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</si>
  <si>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</si>
  <si>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</si>
  <si>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</si>
  <si>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</si>
  <si>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</si>
  <si>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</si>
  <si>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</si>
  <si>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</si>
  <si>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</si>
  <si>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</si>
  <si>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</si>
  <si>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</si>
  <si>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</si>
  <si>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</si>
  <si>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</si>
  <si>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</si>
  <si>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</si>
  <si>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</si>
  <si>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</si>
  <si>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</si>
  <si>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</si>
  <si>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</si>
  <si>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</si>
  <si>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</si>
  <si>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</si>
  <si>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</si>
  <si>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</si>
  <si>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</si>
  <si>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</si>
  <si>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</si>
  <si>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</si>
  <si>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</si>
  <si>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</si>
  <si>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</si>
  <si>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</si>
  <si>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</si>
  <si>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</si>
  <si>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</si>
  <si>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</si>
  <si>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</si>
  <si>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</si>
  <si>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</si>
  <si>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</si>
  <si>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</si>
  <si>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</si>
  <si>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</si>
  <si>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</si>
  <si>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</si>
  <si>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</si>
  <si>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</si>
  <si>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</si>
  <si>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</si>
  <si>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</si>
  <si>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</si>
  <si>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</si>
  <si>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</si>
  <si>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</si>
  <si>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</si>
  <si>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</si>
  <si>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</si>
  <si>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</si>
  <si>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</si>
  <si>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</si>
  <si>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</si>
  <si>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</si>
  <si>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</si>
  <si>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</si>
  <si>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</si>
  <si>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</si>
  <si>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</si>
  <si>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</si>
  <si>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</si>
  <si>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</si>
  <si>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</si>
  <si>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</si>
  <si>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</si>
  <si>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</si>
  <si>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</si>
  <si>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</si>
  <si>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</si>
  <si>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</si>
  <si>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</si>
  <si>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</si>
  <si>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</si>
  <si>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</si>
  <si>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</si>
  <si>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</si>
  <si>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</si>
  <si>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</si>
  <si>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</si>
  <si>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</si>
  <si>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</si>
  <si>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</si>
  <si>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</si>
  <si>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</si>
  <si>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</si>
  <si>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</si>
  <si>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</si>
  <si>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</si>
  <si>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</si>
  <si>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</si>
  <si>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</si>
  <si>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</si>
  <si>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</si>
  <si>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</si>
  <si>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</si>
  <si>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</si>
  <si>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</si>
  <si>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</si>
  <si>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</si>
  <si>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</si>
  <si>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</si>
  <si>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</si>
  <si>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</si>
  <si>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</si>
  <si>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</si>
  <si>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</si>
  <si>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</si>
  <si>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</si>
  <si>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</si>
  <si>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</si>
  <si>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</si>
  <si>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</si>
  <si>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</si>
  <si>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</si>
  <si>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</si>
  <si>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</si>
  <si>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</si>
  <si>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</si>
  <si>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</si>
  <si>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</si>
  <si>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</si>
  <si>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</si>
  <si>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</si>
  <si>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</si>
  <si>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</si>
  <si>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</si>
  <si>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</si>
  <si>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</si>
  <si>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</si>
  <si>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</si>
  <si>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</si>
  <si>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</si>
  <si>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</si>
  <si>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</si>
  <si>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</si>
  <si>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</si>
  <si>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</si>
  <si>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</si>
  <si>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</si>
  <si>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</si>
  <si>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</si>
  <si>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</si>
  <si>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</si>
  <si>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</si>
  <si>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</si>
  <si>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</si>
  <si>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</si>
  <si>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</si>
  <si>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</si>
  <si>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</si>
  <si>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</si>
  <si>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</si>
  <si>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</si>
  <si>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</si>
  <si>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</si>
  <si>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</si>
  <si>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</si>
  <si>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</si>
  <si>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</si>
  <si>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</si>
  <si>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</si>
  <si>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</si>
  <si>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</si>
  <si>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</si>
  <si>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</si>
  <si>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</si>
  <si>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</si>
  <si>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</si>
  <si>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</si>
  <si>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</si>
  <si>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</si>
  <si>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</si>
  <si>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</si>
  <si>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</si>
  <si>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</si>
  <si>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</si>
  <si>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</si>
  <si>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</si>
  <si>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</si>
  <si>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</si>
  <si>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</si>
  <si>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</si>
  <si>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</si>
  <si>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</si>
  <si>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</si>
  <si>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</si>
  <si>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</si>
  <si>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</si>
  <si>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</si>
  <si>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</si>
  <si>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</si>
  <si>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</si>
  <si>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</si>
  <si>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</si>
  <si>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</si>
  <si>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</si>
  <si>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</si>
  <si>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</si>
  <si>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</si>
  <si>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</si>
  <si>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</si>
  <si>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</si>
  <si>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</si>
  <si>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</si>
  <si>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</si>
  <si>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</si>
  <si>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</si>
  <si>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</si>
  <si>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</si>
  <si>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</si>
  <si>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</si>
  <si>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</si>
  <si>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</si>
  <si>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</si>
  <si>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</si>
  <si>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</si>
  <si>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</si>
  <si>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</si>
  <si>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</si>
  <si>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</si>
  <si>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</si>
  <si>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</si>
  <si>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</si>
  <si>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</si>
  <si>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</si>
  <si>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</si>
  <si>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</si>
  <si>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</si>
  <si>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</si>
  <si>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</si>
  <si>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</si>
  <si>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</si>
  <si>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</si>
  <si>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</si>
  <si>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</si>
  <si>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</si>
  <si>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</si>
  <si>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</si>
  <si>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</si>
  <si>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</si>
  <si>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</si>
  <si>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</si>
  <si>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</si>
  <si>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</si>
  <si>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</si>
  <si>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</si>
  <si>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</si>
  <si>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</si>
  <si>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</si>
  <si>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</si>
  <si>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</si>
  <si>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</si>
  <si>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</si>
  <si>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</si>
  <si>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</si>
  <si>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</si>
  <si>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</si>
  <si>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</si>
  <si>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</si>
  <si>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</si>
  <si>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</si>
  <si>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</si>
  <si>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</si>
  <si>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</si>
  <si>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</si>
  <si>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</si>
  <si>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</si>
  <si>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</si>
  <si>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</si>
  <si>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</si>
  <si>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</si>
  <si>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</si>
  <si>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</si>
  <si>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</si>
  <si>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</si>
  <si>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</si>
  <si>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</si>
  <si>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</si>
  <si>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</si>
  <si>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</si>
  <si>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</si>
  <si>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</si>
  <si>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</si>
  <si>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</si>
  <si>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</si>
  <si>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</si>
  <si>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</si>
  <si>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</si>
  <si>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</si>
  <si>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</si>
  <si>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</si>
  <si>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</si>
  <si>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</si>
  <si>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</si>
  <si>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</si>
  <si>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</si>
  <si>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</si>
  <si>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</si>
  <si>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</si>
  <si>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</si>
  <si>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</si>
  <si>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</si>
  <si>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</si>
  <si>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</si>
  <si>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</si>
  <si>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</si>
  <si>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</si>
  <si>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</si>
  <si>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</si>
  <si>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</si>
  <si>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</si>
  <si>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</si>
  <si>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</si>
  <si>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</si>
  <si>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</si>
  <si>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</si>
  <si>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</si>
  <si>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</si>
  <si>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</si>
  <si>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</si>
  <si>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</si>
  <si>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</si>
  <si>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</si>
  <si>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</si>
  <si>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</si>
  <si>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</si>
  <si>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</si>
  <si>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</si>
  <si>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</si>
  <si>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</si>
  <si>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</si>
  <si>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</si>
  <si>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</si>
  <si>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</si>
  <si>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</si>
  <si>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</si>
  <si>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</si>
  <si>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</si>
  <si>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</si>
  <si>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</si>
  <si>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</si>
  <si>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</si>
  <si>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</si>
  <si>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</si>
  <si>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</si>
  <si>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</si>
  <si>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</si>
  <si>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</si>
  <si>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</si>
  <si>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</si>
  <si>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</si>
  <si>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</si>
  <si>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</si>
  <si>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</si>
  <si>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</si>
  <si>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</si>
  <si>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</si>
  <si>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</si>
  <si>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</si>
  <si>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</si>
  <si>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</si>
  <si>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</si>
  <si>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</si>
  <si>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</si>
  <si>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</si>
  <si>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</si>
  <si>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</si>
  <si>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</si>
  <si>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</si>
  <si>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</si>
  <si>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</si>
  <si>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</si>
  <si>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</si>
  <si>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</si>
  <si>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</si>
  <si>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</si>
  <si>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</si>
  <si>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</si>
  <si>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</si>
  <si>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</si>
  <si>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</si>
  <si>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</si>
  <si>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</si>
  <si>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</si>
  <si>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</si>
  <si>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</si>
  <si>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</si>
  <si>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</si>
  <si>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</si>
  <si>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</si>
  <si>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</si>
  <si>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</si>
  <si>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</si>
  <si>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</si>
  <si>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</si>
  <si>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</si>
  <si>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</si>
  <si>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</si>
  <si>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</si>
  <si>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</si>
  <si>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</si>
  <si>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</si>
  <si>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</si>
  <si>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</si>
  <si>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</si>
  <si>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</si>
  <si>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</si>
  <si>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</si>
  <si>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</si>
  <si>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</si>
  <si>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</si>
  <si>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</si>
  <si>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</si>
  <si>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</si>
  <si>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</si>
  <si>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</si>
  <si>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</si>
  <si>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</si>
  <si>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</si>
  <si>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</si>
  <si>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</si>
  <si>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</si>
  <si>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</si>
  <si>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</si>
  <si>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</si>
  <si>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</si>
  <si>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</si>
  <si>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</si>
  <si>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</si>
  <si>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</si>
  <si>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</si>
  <si>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</si>
  <si>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</si>
  <si>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</si>
  <si>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</si>
  <si>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</si>
  <si>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</si>
  <si>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</si>
  <si>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</si>
  <si>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</si>
  <si>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</si>
  <si>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</si>
  <si>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</si>
  <si>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</si>
  <si>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</si>
  <si>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</si>
  <si>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</si>
  <si>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</si>
  <si>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</si>
  <si>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</si>
  <si>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</si>
  <si>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</si>
  <si>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</si>
  <si>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</si>
  <si>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</si>
  <si>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</si>
  <si>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</si>
  <si>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</si>
  <si>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</si>
  <si>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</si>
  <si>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</si>
  <si>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</si>
  <si>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</si>
  <si>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</si>
  <si>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</si>
  <si>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</si>
  <si>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</si>
  <si>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</si>
  <si>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</si>
  <si>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</si>
  <si>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</si>
  <si>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</si>
  <si>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</si>
  <si>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</si>
  <si>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</si>
  <si>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</si>
  <si>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</si>
  <si>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</si>
  <si>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</si>
  <si>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</si>
  <si>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</si>
  <si>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</si>
  <si>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</si>
  <si>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</si>
  <si>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</si>
  <si>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</si>
  <si>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</si>
  <si>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</si>
  <si>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</si>
  <si>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</si>
  <si>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</si>
  <si>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</si>
  <si>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</si>
  <si>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</si>
  <si>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</si>
  <si>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</si>
  <si>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</si>
  <si>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</si>
  <si>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</si>
  <si>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</si>
  <si>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</si>
  <si>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</si>
  <si>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</si>
  <si>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</si>
  <si>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</si>
  <si>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</si>
  <si>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</si>
  <si>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</si>
  <si>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</si>
  <si>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</si>
  <si>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</si>
  <si>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</si>
  <si>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</si>
  <si>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</si>
  <si>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</si>
  <si>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</si>
  <si>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</si>
  <si>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</si>
  <si>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</si>
  <si>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</si>
  <si>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</si>
  <si>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</si>
  <si>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</si>
  <si>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</si>
  <si>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</si>
  <si>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</si>
  <si>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</si>
  <si>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</si>
  <si>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</si>
  <si>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</si>
  <si>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</si>
  <si>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</si>
  <si>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</si>
  <si>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</si>
  <si>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</si>
  <si>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</si>
  <si>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</si>
  <si>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</si>
  <si>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</si>
  <si>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</si>
  <si>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</si>
  <si>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</si>
  <si>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</si>
  <si>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</si>
  <si>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</si>
  <si>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</si>
  <si>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</si>
  <si>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</si>
  <si>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</si>
  <si>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</si>
  <si>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</si>
  <si>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</si>
  <si>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</si>
  <si>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</si>
  <si>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</si>
  <si>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</si>
  <si>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</si>
  <si>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</si>
  <si>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</si>
  <si>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</si>
  <si>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</si>
  <si>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</si>
  <si>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</si>
  <si>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</si>
  <si>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</si>
  <si>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</si>
  <si>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</si>
  <si>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</si>
  <si>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</si>
  <si>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</si>
  <si>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</si>
  <si>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</si>
  <si>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</si>
  <si>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</si>
  <si>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</si>
  <si>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</si>
  <si>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</si>
  <si>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</si>
  <si>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</si>
  <si>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</si>
  <si>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</si>
  <si>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</si>
  <si>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</si>
  <si>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</si>
  <si>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</si>
  <si>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</si>
  <si>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</si>
  <si>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</si>
  <si>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</si>
  <si>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</si>
  <si>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</si>
  <si>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</si>
  <si>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</si>
  <si>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</si>
  <si>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</si>
  <si>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</si>
  <si>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</si>
  <si>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</si>
  <si>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</si>
  <si>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</si>
  <si>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</si>
  <si>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</si>
  <si>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</si>
  <si>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</si>
  <si>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</si>
  <si>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</si>
  <si>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</si>
  <si>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</si>
  <si>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</si>
  <si>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</si>
  <si>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</si>
  <si>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</si>
  <si>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</si>
  <si>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</si>
  <si>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</si>
  <si>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</si>
  <si>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</si>
  <si>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</si>
  <si>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</si>
  <si>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</si>
  <si>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</si>
  <si>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</si>
  <si>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</si>
  <si>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</si>
  <si>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</si>
  <si>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</si>
  <si>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</si>
  <si>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</si>
  <si>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</si>
  <si>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</si>
  <si>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</si>
  <si>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</si>
  <si>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</si>
  <si>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</si>
  <si>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</si>
  <si>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</si>
  <si>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</si>
  <si>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</si>
  <si>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</si>
  <si>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</si>
  <si>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</si>
  <si>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</si>
  <si>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</si>
  <si>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</si>
  <si>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</si>
  <si>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</si>
  <si>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</si>
  <si>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</si>
  <si>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</si>
  <si>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</si>
  <si>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</si>
  <si>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</si>
  <si>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</si>
  <si>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</si>
  <si>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</si>
  <si>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</si>
  <si>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</si>
  <si>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</si>
  <si>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</si>
  <si>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</si>
  <si>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</si>
  <si>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</si>
  <si>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</si>
  <si>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</si>
  <si>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</si>
  <si>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</si>
  <si>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</si>
  <si>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</si>
  <si>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</si>
  <si>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</si>
  <si>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</si>
  <si>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</si>
  <si>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</si>
  <si>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</si>
  <si>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</si>
  <si>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</si>
  <si>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</si>
  <si>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</si>
  <si>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</si>
  <si>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</si>
  <si>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</si>
  <si>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</si>
  <si>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</si>
  <si>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</si>
  <si>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</si>
  <si>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</si>
  <si>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</si>
  <si>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</si>
  <si>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</si>
  <si>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</si>
  <si>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</si>
  <si>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</si>
  <si>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</si>
  <si>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</si>
  <si>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</si>
  <si>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</si>
  <si>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</si>
  <si>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</si>
  <si>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</si>
  <si>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</si>
  <si>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</si>
  <si>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</si>
  <si>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</si>
  <si>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</si>
  <si>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</si>
  <si>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</si>
  <si>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</si>
  <si>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</si>
  <si>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</si>
  <si>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</si>
  <si>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</si>
  <si>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</si>
  <si>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</si>
  <si>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</si>
  <si>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</si>
  <si>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</si>
  <si>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</si>
  <si>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</si>
  <si>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</si>
  <si>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</si>
  <si>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</si>
  <si>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</si>
  <si>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</si>
  <si>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</si>
  <si>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</si>
  <si>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</si>
  <si>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</si>
  <si>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</si>
  <si>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</si>
  <si>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</si>
  <si>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</si>
  <si>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</si>
  <si>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</si>
  <si>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</si>
  <si>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</si>
  <si>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</si>
  <si>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</si>
  <si>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</si>
  <si>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</si>
  <si>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</si>
  <si>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</si>
  <si>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</si>
  <si>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</si>
  <si>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</si>
  <si>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</si>
  <si>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</si>
  <si>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</si>
  <si>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</si>
  <si>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</si>
  <si>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</si>
  <si>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</si>
  <si>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</si>
  <si>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</si>
  <si>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</si>
  <si>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</si>
  <si>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</si>
  <si>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</si>
  <si>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</si>
  <si>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</si>
  <si>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</si>
  <si>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</si>
  <si>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</si>
  <si>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</si>
  <si>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</si>
  <si>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</si>
  <si>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</si>
  <si>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</si>
  <si>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</si>
  <si>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</si>
  <si>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</si>
  <si>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</si>
  <si>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</si>
  <si>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</si>
  <si>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</si>
  <si>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</si>
  <si>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</si>
  <si>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</si>
  <si>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</si>
  <si>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</si>
  <si>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</si>
  <si>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</si>
  <si>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</si>
  <si>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</si>
  <si>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</si>
  <si>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</si>
  <si>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</si>
  <si>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</si>
  <si>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</si>
  <si>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</si>
  <si>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</si>
  <si>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</si>
  <si>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</si>
  <si>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</si>
  <si>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</si>
  <si>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</si>
  <si>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</si>
  <si>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</si>
  <si>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</si>
  <si>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</si>
  <si>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</si>
  <si>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</si>
  <si>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</si>
  <si>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</si>
  <si>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</si>
  <si>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</si>
  <si>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</si>
  <si>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</si>
  <si>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</si>
  <si>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</si>
  <si>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</si>
  <si>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</si>
  <si>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</si>
  <si>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</si>
  <si>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</si>
  <si>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</si>
  <si>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</si>
  <si>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</si>
  <si>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</si>
  <si>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</si>
  <si>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</si>
  <si>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</si>
  <si>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</si>
  <si>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</si>
  <si>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</si>
  <si>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</si>
  <si>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</si>
  <si>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</si>
  <si>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</si>
  <si>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</si>
  <si>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</si>
  <si>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</si>
  <si>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</si>
  <si>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</si>
  <si>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</si>
  <si>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</si>
  <si>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</si>
  <si>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</si>
  <si>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</si>
  <si>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</si>
  <si>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</si>
  <si>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</si>
  <si>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</si>
  <si>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</si>
  <si>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</si>
  <si>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</si>
  <si>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</si>
  <si>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</si>
  <si>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</si>
  <si>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</si>
  <si>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</si>
  <si>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</si>
  <si>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</si>
  <si>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</si>
  <si>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</si>
  <si>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</si>
  <si>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</si>
  <si>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</si>
  <si>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</si>
  <si>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</si>
  <si>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</si>
  <si>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</si>
  <si>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</si>
  <si>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</si>
  <si>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</si>
  <si>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</si>
  <si>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</si>
  <si>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</si>
  <si>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</si>
  <si>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</si>
  <si>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</si>
  <si>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</si>
  <si>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</si>
  <si>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</si>
  <si>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</si>
  <si>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</si>
  <si>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</si>
  <si>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</si>
  <si>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</si>
  <si>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</si>
  <si>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</si>
  <si>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</si>
  <si>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</si>
  <si>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</si>
  <si>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</si>
  <si>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</si>
  <si>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</si>
  <si>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</si>
  <si>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</si>
  <si>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</si>
  <si>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</si>
  <si>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</si>
  <si>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</si>
  <si>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</si>
  <si>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</si>
  <si>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</si>
  <si>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</si>
  <si>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</si>
  <si>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</si>
  <si>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</si>
  <si>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</si>
  <si>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</si>
  <si>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</si>
  <si>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</si>
  <si>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</si>
  <si>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</si>
  <si>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</si>
  <si>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</si>
  <si>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</si>
  <si>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</si>
  <si>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</si>
  <si>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</si>
  <si>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</si>
  <si>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</si>
  <si>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</si>
  <si>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</si>
  <si>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</si>
  <si>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</si>
  <si>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</si>
  <si>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</si>
  <si>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</si>
  <si>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</si>
  <si>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</si>
  <si>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</si>
  <si>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</si>
  <si>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</si>
  <si>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</si>
  <si>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</si>
  <si>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</si>
  <si>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</si>
  <si>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</si>
  <si>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</si>
  <si>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</si>
  <si>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</si>
  <si>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</si>
  <si>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</si>
  <si>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</si>
  <si>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</si>
  <si>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</si>
  <si>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</si>
  <si>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</si>
  <si>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</si>
  <si>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</si>
  <si>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</si>
  <si>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</si>
  <si>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</si>
  <si>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</si>
  <si>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</si>
  <si>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</si>
  <si>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</si>
  <si>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</si>
  <si>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</si>
  <si>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</si>
  <si>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</si>
  <si>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</si>
  <si>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</si>
  <si>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</si>
  <si>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</si>
  <si>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</si>
  <si>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</si>
  <si>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</si>
  <si>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</si>
  <si>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</si>
  <si>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</si>
  <si>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</si>
  <si>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</si>
  <si>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</si>
  <si>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</si>
  <si>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</si>
  <si>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</si>
  <si>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</si>
  <si>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</si>
  <si>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</si>
  <si>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</si>
  <si>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</si>
  <si>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</si>
  <si>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</si>
  <si>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</si>
  <si>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</si>
  <si>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</si>
  <si>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</si>
  <si>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</si>
  <si>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</si>
  <si>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</si>
  <si>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</si>
  <si>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</si>
  <si>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</si>
  <si>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</si>
  <si>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</si>
  <si>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</si>
  <si>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</si>
  <si>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</si>
  <si>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</si>
  <si>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</si>
  <si>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</si>
  <si>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</si>
  <si>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</si>
  <si>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</si>
  <si>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</si>
  <si>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</si>
  <si>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</si>
  <si>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</si>
  <si>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</si>
  <si>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</si>
  <si>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</si>
  <si>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</si>
  <si>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</si>
  <si>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</si>
  <si>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</si>
  <si>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</si>
  <si>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</si>
  <si>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</si>
  <si>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</si>
  <si>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</si>
  <si>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</si>
  <si>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</si>
  <si>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</si>
  <si>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</si>
  <si>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</si>
  <si>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</si>
  <si>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</si>
  <si>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</si>
  <si>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</si>
  <si>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</si>
  <si>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</si>
  <si>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</si>
  <si>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</si>
  <si>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</si>
  <si>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</si>
  <si>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</si>
  <si>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</si>
  <si>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</si>
  <si>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</si>
  <si>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</si>
  <si>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</si>
  <si>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</si>
  <si>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</si>
  <si>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</si>
  <si>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</si>
  <si>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</si>
  <si>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</si>
  <si>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</si>
  <si>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</si>
  <si>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</si>
  <si>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</si>
  <si>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</si>
  <si>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</si>
  <si>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</si>
  <si>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</si>
  <si>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</si>
  <si>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</si>
  <si>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</si>
  <si>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</si>
  <si>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</si>
  <si>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</si>
  <si>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</si>
  <si>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</si>
  <si>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</si>
  <si>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</si>
  <si>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</si>
  <si>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</si>
  <si>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</si>
  <si>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</si>
  <si>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</si>
  <si>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</si>
  <si>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</si>
  <si>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</si>
  <si>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</si>
  <si>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</si>
  <si>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</si>
  <si>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</si>
  <si>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</si>
  <si>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</si>
  <si>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</si>
  <si>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</si>
  <si>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</si>
  <si>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</si>
  <si>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</si>
  <si>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</si>
  <si>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</si>
  <si>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</si>
  <si>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</si>
  <si>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</si>
  <si>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</si>
  <si>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</si>
  <si>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</si>
  <si>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</si>
  <si>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</si>
  <si>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</si>
  <si>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</si>
  <si>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</si>
  <si>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</si>
  <si>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</si>
  <si>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</si>
  <si>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</si>
  <si>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</si>
  <si>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</si>
  <si>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</si>
  <si>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</si>
  <si>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</si>
  <si>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</si>
  <si>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</si>
  <si>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</si>
  <si>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</si>
  <si>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</si>
  <si>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</si>
  <si>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</si>
  <si>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</si>
  <si>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</si>
  <si>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</si>
  <si>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</si>
  <si>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</si>
  <si>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</si>
  <si>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</si>
  <si>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</si>
  <si>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</si>
  <si>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</si>
  <si>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</si>
  <si>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</si>
  <si>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</si>
  <si>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</si>
  <si>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</si>
  <si>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</si>
  <si>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</si>
  <si>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</si>
  <si>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</si>
  <si>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</si>
  <si>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</si>
  <si>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</si>
  <si>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</si>
  <si>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</si>
  <si>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</si>
  <si>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</si>
  <si>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</si>
  <si>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</si>
  <si>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</si>
  <si>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</si>
  <si>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</si>
  <si>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</si>
  <si>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</si>
  <si>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</si>
  <si>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</si>
  <si>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</si>
  <si>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</si>
  <si>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</si>
  <si>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</si>
  <si>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</si>
  <si>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</si>
  <si>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</si>
  <si>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</si>
  <si>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</si>
  <si>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</si>
  <si>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</si>
  <si>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</si>
  <si>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</si>
  <si>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</si>
  <si>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</si>
  <si>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</si>
  <si>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</si>
  <si>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</si>
  <si>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</si>
  <si>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</si>
  <si>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</si>
  <si>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</si>
  <si>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</si>
  <si>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</si>
  <si>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</si>
  <si>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</si>
  <si>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</si>
  <si>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</si>
  <si>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</si>
  <si>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</si>
  <si>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</si>
  <si>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</si>
  <si>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</si>
  <si>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</si>
  <si>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</si>
  <si>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</si>
  <si>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</si>
  <si>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</si>
  <si>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</si>
  <si>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</si>
  <si>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</si>
  <si>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</si>
  <si>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</si>
  <si>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</si>
  <si>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</si>
  <si>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</si>
  <si>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</si>
  <si>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</si>
  <si>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</si>
  <si>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</si>
  <si>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</si>
  <si>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</si>
  <si>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</si>
  <si>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</si>
  <si>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</si>
  <si>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</si>
  <si>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</si>
  <si>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</si>
  <si>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</si>
  <si>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</si>
  <si>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</si>
  <si>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</si>
  <si>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</si>
  <si>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</si>
  <si>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</si>
  <si>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</si>
  <si>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</si>
  <si>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</si>
  <si>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</si>
  <si>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</si>
  <si>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</si>
  <si>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</si>
  <si>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</si>
  <si>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</si>
  <si>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</si>
  <si>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</si>
  <si>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</si>
  <si>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</si>
  <si>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</si>
  <si>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</si>
  <si>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</si>
  <si>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</si>
  <si>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</si>
  <si>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</si>
  <si>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</si>
  <si>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</si>
  <si>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</si>
  <si>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</si>
  <si>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</si>
  <si>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</si>
  <si>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</si>
  <si>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</si>
  <si>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</si>
  <si>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</si>
  <si>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</si>
  <si>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</si>
  <si>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</si>
  <si>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</si>
  <si>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</si>
  <si>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</si>
  <si>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</si>
  <si>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</si>
  <si>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</si>
  <si>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</si>
  <si>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</si>
  <si>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</si>
  <si>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</si>
  <si>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</si>
  <si>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</si>
  <si>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</si>
  <si>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</si>
  <si>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</si>
  <si>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</si>
  <si>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</si>
  <si>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</si>
  <si>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</si>
  <si>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</si>
  <si>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</si>
  <si>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</si>
  <si>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</si>
  <si>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</si>
  <si>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</si>
  <si>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</si>
  <si>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</si>
  <si>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</si>
  <si>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</si>
  <si>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</si>
  <si>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</si>
  <si>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</si>
  <si>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</si>
  <si>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</si>
  <si>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</si>
  <si>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</si>
  <si>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</si>
  <si>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</si>
  <si>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</si>
  <si>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</si>
  <si>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</si>
  <si>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</si>
  <si>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</si>
  <si>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</si>
  <si>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</si>
  <si>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</si>
  <si>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</si>
  <si>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</si>
  <si>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</si>
  <si>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</si>
  <si>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</si>
  <si>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</si>
  <si>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</si>
  <si>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</si>
  <si>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</si>
  <si>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</si>
  <si>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</si>
  <si>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</si>
  <si>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</si>
  <si>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</si>
  <si>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</si>
  <si>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</si>
  <si>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</si>
  <si>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</si>
  <si>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</si>
  <si>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</si>
  <si>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</si>
  <si>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</si>
  <si>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</si>
  <si>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</si>
  <si>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</si>
  <si>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</si>
  <si>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</si>
  <si>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</si>
  <si>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</si>
  <si>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</si>
  <si>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</si>
  <si>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</si>
  <si>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</si>
  <si>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</si>
  <si>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</si>
  <si>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</si>
  <si>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</si>
  <si>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</si>
  <si>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</si>
  <si>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</si>
  <si>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</si>
  <si>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</si>
  <si>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</si>
  <si>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</si>
  <si>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</si>
  <si>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</si>
  <si>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</si>
  <si>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</si>
  <si>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</si>
  <si>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</si>
  <si>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</si>
  <si>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</si>
  <si>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</si>
  <si>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</si>
  <si>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</si>
  <si>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</si>
  <si>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</si>
  <si>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</si>
  <si>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</si>
  <si>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</si>
  <si>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</si>
  <si>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</si>
  <si>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</si>
  <si>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</si>
  <si>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</si>
  <si>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</si>
  <si>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</si>
  <si>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</si>
  <si>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</si>
  <si>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</si>
  <si>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</si>
  <si>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</si>
  <si>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</si>
  <si>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</si>
  <si>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</si>
  <si>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</si>
  <si>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</si>
  <si>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</si>
  <si>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</si>
  <si>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</si>
  <si>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</si>
  <si>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</si>
  <si>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</si>
  <si>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</si>
  <si>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</si>
  <si>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</si>
  <si>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</si>
  <si>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</si>
  <si>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</si>
  <si>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</si>
  <si>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</si>
  <si>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</si>
  <si>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</si>
  <si>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</si>
  <si>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</si>
  <si>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</si>
  <si>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</si>
  <si>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</si>
  <si>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</si>
  <si>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</si>
  <si>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</si>
  <si>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</si>
  <si>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</si>
  <si>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</si>
  <si>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</si>
  <si>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</si>
  <si>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</si>
  <si>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</si>
  <si>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</si>
  <si>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</si>
  <si>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</si>
  <si>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</si>
  <si>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</si>
  <si>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</si>
  <si>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</si>
  <si>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</si>
  <si>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</si>
  <si>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</si>
  <si>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</si>
  <si>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</si>
  <si>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</si>
  <si>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</si>
  <si>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</si>
  <si>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</si>
  <si>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</si>
  <si>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</si>
  <si>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</si>
  <si>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</si>
  <si>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</si>
  <si>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</si>
  <si>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</si>
  <si>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</si>
  <si>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</si>
  <si>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</si>
  <si>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</si>
  <si>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</si>
  <si>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</si>
  <si>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</si>
  <si>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</si>
  <si>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</si>
  <si>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</si>
  <si>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</si>
  <si>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</si>
  <si>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</si>
  <si>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</si>
  <si>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</si>
  <si>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</si>
  <si>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</si>
  <si>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</si>
  <si>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</si>
  <si>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</si>
  <si>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</si>
  <si>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</si>
  <si>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</si>
  <si>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</si>
  <si>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</si>
  <si>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</si>
  <si>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</si>
  <si>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</si>
  <si>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</si>
  <si>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</si>
  <si>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</si>
  <si>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</si>
  <si>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</si>
  <si>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</si>
  <si>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</si>
  <si>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</si>
  <si>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</si>
  <si>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</si>
  <si>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</si>
  <si>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</si>
  <si>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</si>
  <si>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</si>
  <si>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</si>
  <si>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</si>
  <si>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</si>
  <si>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</si>
  <si>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</si>
  <si>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</si>
  <si>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</si>
  <si>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</si>
  <si>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</si>
  <si>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</si>
  <si>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</si>
  <si>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</si>
  <si>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</si>
  <si>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</si>
  <si>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</si>
  <si>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</si>
  <si>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</si>
  <si>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</si>
  <si>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</si>
  <si>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</si>
  <si>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</si>
  <si>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</si>
  <si>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</si>
  <si>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</si>
  <si>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</si>
  <si>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</si>
  <si>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</si>
  <si>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</si>
  <si>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</si>
  <si>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</si>
  <si>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</si>
  <si>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</si>
  <si>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</si>
  <si>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</si>
  <si>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</si>
  <si>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</si>
  <si>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</si>
  <si>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</si>
  <si>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</si>
  <si>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</si>
  <si>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</si>
  <si>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</si>
  <si>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</si>
  <si>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</si>
  <si>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</si>
  <si>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</si>
  <si>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</si>
  <si>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</si>
  <si>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</si>
  <si>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</si>
  <si>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</si>
  <si>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</si>
  <si>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</si>
  <si>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</si>
  <si>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</si>
  <si>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</si>
  <si>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</si>
  <si>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</si>
  <si>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</si>
  <si>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</si>
  <si>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</si>
  <si>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</si>
  <si>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</si>
  <si>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</si>
  <si>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</si>
  <si>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</si>
  <si>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</si>
  <si>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</si>
  <si>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</si>
  <si>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</si>
  <si>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</si>
  <si>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</si>
  <si>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</si>
  <si>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</si>
  <si>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</si>
  <si>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</si>
  <si>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</si>
  <si>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</si>
  <si>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</si>
  <si>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</si>
  <si>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</si>
  <si>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</si>
  <si>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</si>
  <si>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</si>
  <si>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</si>
  <si>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</si>
  <si>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</si>
  <si>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</si>
  <si>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</si>
  <si>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</si>
  <si>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</si>
  <si>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</si>
  <si>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</si>
  <si>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</si>
  <si>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</si>
  <si>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</si>
  <si>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</si>
  <si>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</si>
  <si>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</si>
  <si>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</si>
  <si>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</si>
  <si>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</si>
  <si>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</si>
  <si>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</si>
  <si>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</si>
  <si>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</si>
  <si>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</si>
  <si>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</si>
  <si>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</si>
  <si>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</si>
  <si>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</si>
  <si>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</si>
  <si>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</si>
  <si>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</si>
  <si>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</si>
  <si>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</si>
  <si>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</si>
  <si>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</si>
  <si>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</si>
  <si>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</si>
  <si>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</si>
  <si>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</si>
  <si>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</si>
  <si>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</si>
  <si>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</si>
  <si>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</si>
  <si>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</si>
  <si>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</si>
  <si>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</si>
  <si>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</si>
  <si>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</si>
  <si>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</si>
  <si>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</si>
  <si>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</si>
  <si>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</si>
  <si>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</si>
  <si>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</si>
  <si>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</si>
  <si>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</si>
  <si>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</si>
  <si>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</si>
  <si>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</si>
  <si>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</si>
  <si>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</si>
  <si>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</si>
  <si>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</si>
  <si>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</si>
  <si>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</si>
  <si>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</si>
  <si>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</si>
  <si>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</si>
  <si>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</si>
  <si>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</si>
  <si>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</si>
  <si>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</si>
  <si>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</si>
  <si>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</si>
  <si>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</si>
  <si>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</si>
  <si>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</si>
  <si>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</si>
  <si>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</si>
  <si>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</si>
  <si>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</si>
  <si>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</si>
  <si>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</si>
  <si>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</si>
  <si>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</si>
  <si>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</si>
  <si>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</si>
  <si>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</si>
  <si>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</si>
  <si>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</si>
  <si>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</si>
  <si>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</si>
  <si>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</si>
  <si>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</si>
  <si>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</si>
  <si>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</si>
  <si>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</si>
  <si>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</si>
  <si>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</si>
  <si>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</si>
  <si>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</si>
  <si>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</si>
  <si>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</si>
  <si>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</si>
  <si>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</si>
  <si>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</si>
  <si>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</si>
  <si>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</si>
  <si>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</si>
  <si>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</si>
  <si>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</si>
  <si>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</si>
  <si>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</si>
  <si>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</si>
  <si>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</si>
  <si>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</si>
  <si>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</si>
  <si>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</si>
  <si>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</si>
  <si>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</si>
  <si>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</si>
  <si>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</si>
  <si>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</si>
  <si>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</si>
  <si>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</si>
  <si>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</si>
  <si>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</si>
  <si>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</si>
  <si>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</si>
  <si>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</si>
  <si>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</si>
  <si>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</si>
  <si>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</si>
  <si>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</si>
  <si>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</si>
  <si>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</si>
  <si>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</si>
  <si>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</si>
  <si>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</si>
  <si>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</si>
  <si>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</si>
  <si>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</si>
  <si>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</si>
  <si>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</si>
  <si>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</si>
  <si>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</si>
  <si>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</si>
  <si>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</si>
  <si>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</si>
  <si>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</si>
  <si>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</si>
  <si>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</si>
  <si>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</si>
  <si>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</si>
  <si>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</si>
  <si>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</si>
  <si>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</si>
  <si>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</si>
  <si>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</si>
  <si>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</si>
  <si>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</si>
  <si>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</si>
  <si>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</si>
  <si>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</si>
  <si>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</si>
  <si>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</si>
  <si>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</si>
  <si>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</si>
  <si>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</si>
  <si>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</si>
  <si>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</si>
  <si>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</si>
  <si>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</si>
  <si>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</si>
  <si>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</si>
  <si>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</si>
  <si>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</si>
  <si>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</si>
  <si>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</si>
  <si>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</si>
  <si>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</si>
  <si>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</si>
  <si>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</si>
  <si>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</si>
  <si>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</si>
  <si>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</si>
  <si>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</si>
  <si>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</si>
  <si>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</si>
  <si>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</si>
  <si>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</si>
  <si>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</si>
  <si>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</si>
  <si>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</si>
  <si>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</si>
  <si>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</si>
  <si>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</si>
  <si>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</si>
  <si>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</si>
  <si>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</si>
  <si>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</si>
  <si>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</si>
  <si>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</si>
  <si>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</si>
  <si>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</si>
  <si>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</si>
  <si>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</si>
  <si>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</si>
  <si>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</si>
  <si>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</si>
  <si>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</si>
  <si>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</si>
  <si>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</si>
  <si>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</si>
  <si>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</si>
  <si>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</si>
  <si>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</si>
  <si>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</si>
  <si>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</si>
  <si>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</si>
  <si>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</si>
  <si>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</si>
  <si>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</si>
  <si>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</si>
  <si>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</si>
  <si>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</si>
  <si>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</si>
  <si>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</si>
  <si>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</si>
  <si>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</si>
  <si>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</si>
  <si>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</si>
  <si>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</si>
  <si>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</si>
  <si>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</si>
  <si>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</si>
  <si>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</si>
  <si>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</si>
  <si>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</si>
  <si>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</si>
  <si>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</si>
  <si>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</si>
  <si>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</si>
  <si>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</si>
  <si>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</si>
  <si>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</si>
  <si>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</si>
  <si>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</si>
  <si>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</si>
  <si>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</si>
  <si>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</si>
  <si>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</si>
  <si>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</si>
  <si>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</si>
  <si>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</si>
  <si>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</si>
  <si>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</si>
  <si>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</si>
  <si>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</si>
  <si>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</si>
  <si>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</si>
  <si>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</si>
  <si>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</si>
  <si>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</si>
  <si>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</si>
  <si>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</si>
  <si>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</si>
  <si>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</si>
  <si>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</si>
  <si>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</si>
  <si>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</si>
  <si>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</si>
  <si>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</si>
  <si>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</si>
  <si>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</si>
  <si>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</si>
  <si>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</si>
  <si>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</si>
  <si>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</si>
  <si>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</si>
  <si>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</si>
  <si>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</si>
  <si>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</si>
  <si>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</si>
  <si>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</si>
  <si>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</si>
  <si>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</si>
  <si>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</si>
  <si>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</si>
  <si>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</si>
  <si>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</si>
  <si>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</si>
  <si>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</si>
  <si>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</si>
  <si>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</si>
  <si>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</si>
  <si>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</si>
  <si>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</si>
  <si>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</si>
  <si>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</si>
  <si>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</si>
  <si>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</si>
  <si>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</si>
  <si>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</si>
  <si>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</si>
  <si>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</si>
  <si>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</si>
  <si>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</si>
  <si>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</si>
  <si>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</si>
  <si>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</si>
  <si>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</si>
  <si>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</si>
  <si>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</si>
  <si>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</si>
  <si>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</si>
  <si>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</si>
  <si>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</si>
  <si>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</si>
  <si>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</si>
  <si>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</si>
  <si>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</si>
  <si>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</si>
  <si>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</si>
  <si>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</si>
  <si>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</si>
  <si>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</si>
  <si>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</si>
  <si>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</si>
  <si>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</si>
  <si>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</si>
  <si>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</si>
  <si>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</si>
  <si>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</si>
  <si>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</si>
  <si>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</si>
  <si>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</si>
  <si>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</si>
  <si>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</si>
  <si>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</si>
  <si>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</si>
  <si>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</si>
  <si>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</si>
  <si>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</si>
  <si>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</si>
  <si>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</si>
  <si>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</si>
  <si>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</si>
  <si>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</si>
  <si>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</si>
  <si>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</si>
  <si>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</si>
  <si>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</si>
  <si>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</si>
  <si>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</si>
  <si>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</si>
  <si>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</si>
  <si>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</si>
  <si>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</si>
  <si>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</si>
  <si>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</si>
  <si>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</si>
  <si>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</si>
  <si>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</si>
  <si>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</si>
  <si>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</si>
  <si>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</si>
  <si>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</si>
  <si>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</si>
  <si>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</si>
  <si>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</si>
  <si>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</si>
  <si>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</si>
  <si>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</si>
  <si>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</si>
  <si>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</si>
  <si>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</si>
  <si>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</si>
  <si>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</si>
  <si>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</si>
  <si>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</si>
  <si>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</si>
  <si>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</si>
  <si>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</si>
  <si>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</si>
  <si>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</si>
  <si>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</si>
  <si>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</si>
  <si>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</si>
  <si>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</si>
  <si>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</si>
  <si>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</si>
  <si>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</si>
  <si>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</si>
  <si>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</si>
  <si>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</si>
  <si>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</si>
  <si>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</si>
  <si>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</si>
  <si>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</si>
  <si>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</si>
  <si>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</si>
  <si>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</si>
  <si>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</si>
  <si>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</si>
  <si>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</si>
  <si>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</si>
  <si>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</si>
  <si>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</si>
  <si>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</si>
  <si>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</si>
  <si>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</si>
  <si>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</si>
  <si>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</si>
  <si>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</si>
  <si>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</si>
  <si>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</si>
  <si>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</si>
  <si>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</si>
  <si>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</si>
  <si>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</si>
  <si>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</si>
  <si>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</si>
  <si>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</si>
  <si>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</si>
  <si>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</si>
  <si>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</si>
  <si>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</si>
  <si>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</si>
  <si>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</si>
  <si>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</si>
  <si>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</si>
  <si>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</si>
  <si>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</si>
  <si>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</si>
  <si>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</si>
  <si>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</si>
  <si>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</si>
  <si>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</si>
  <si>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</si>
  <si>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</si>
  <si>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</si>
  <si>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</si>
  <si>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</si>
  <si>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</si>
  <si>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</si>
  <si>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</si>
  <si>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</si>
  <si>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</si>
  <si>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</si>
  <si>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</si>
  <si>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</si>
  <si>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</si>
  <si>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</si>
  <si>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</si>
  <si>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</si>
  <si>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</si>
  <si>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</si>
  <si>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</si>
  <si>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</si>
  <si>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</si>
  <si>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</si>
  <si>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</si>
  <si>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</si>
  <si>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</si>
  <si>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</si>
  <si>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</si>
  <si>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</si>
  <si>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</si>
  <si>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</si>
  <si>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</si>
  <si>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</si>
  <si>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</si>
  <si>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</si>
  <si>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</si>
  <si>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</si>
  <si>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</si>
  <si>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</si>
  <si>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</si>
  <si>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</si>
  <si>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</si>
  <si>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</si>
  <si>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</si>
  <si>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</si>
  <si>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</si>
  <si>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</si>
  <si>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</si>
  <si>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</si>
  <si>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</si>
  <si>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</si>
  <si>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</si>
  <si>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</si>
  <si>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</si>
  <si>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</si>
  <si>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</si>
  <si>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</si>
  <si>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</si>
  <si>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</si>
  <si>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</si>
  <si>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</si>
  <si>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</si>
  <si>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</si>
  <si>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</si>
  <si>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</si>
  <si>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</si>
  <si>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</si>
  <si>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</si>
  <si>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</si>
  <si>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</si>
  <si>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</si>
  <si>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</si>
  <si>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</si>
  <si>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</si>
  <si>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</si>
  <si>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</si>
  <si>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</si>
  <si>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</si>
  <si>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</si>
  <si>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</si>
  <si>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</si>
  <si>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</si>
  <si>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</si>
  <si>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</si>
  <si>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</si>
  <si>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</si>
  <si>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</si>
  <si>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</si>
  <si>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</si>
  <si>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</si>
  <si>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</si>
  <si>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</si>
  <si>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</si>
  <si>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</si>
  <si>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</si>
  <si>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</si>
  <si>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</si>
  <si>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</si>
  <si>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</si>
  <si>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</si>
  <si>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</si>
  <si>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</si>
  <si>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</si>
  <si>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</si>
  <si>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</si>
  <si>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</si>
  <si>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</si>
  <si>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</si>
  <si>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</si>
  <si>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</si>
  <si>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</si>
  <si>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</si>
  <si>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</si>
  <si>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</si>
  <si>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</si>
  <si>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</si>
  <si>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</si>
  <si>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</si>
  <si>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</si>
  <si>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</si>
  <si>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</si>
  <si>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</si>
  <si>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</si>
  <si>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</si>
  <si>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</si>
  <si>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</si>
  <si>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</si>
  <si>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</si>
  <si>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</si>
  <si>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</si>
  <si>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</si>
  <si>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</si>
  <si>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</si>
  <si>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</si>
  <si>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</si>
  <si>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</si>
  <si>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</si>
  <si>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</si>
  <si>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</si>
  <si>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</si>
  <si>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</si>
  <si>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</si>
  <si>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</si>
  <si>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</si>
  <si>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</si>
  <si>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</si>
  <si>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</si>
  <si>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</si>
  <si>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</si>
  <si>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</si>
  <si>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</si>
  <si>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</si>
  <si>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</si>
  <si>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</si>
  <si>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</si>
  <si>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</si>
  <si>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</si>
  <si>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</si>
  <si>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</si>
  <si>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</si>
  <si>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</si>
  <si>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</si>
  <si>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</si>
  <si>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</si>
  <si>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</si>
  <si>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</si>
  <si>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</si>
  <si>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</si>
  <si>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</si>
  <si>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</si>
  <si>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</si>
  <si>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</si>
  <si>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</si>
  <si>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</si>
  <si>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</si>
  <si>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</si>
  <si>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</si>
  <si>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</si>
  <si>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</si>
  <si>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</si>
  <si>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</si>
  <si>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</si>
  <si>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</si>
  <si>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</si>
  <si>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</si>
  <si>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</si>
  <si>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</si>
  <si>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</si>
  <si>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</si>
  <si>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</si>
  <si>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</si>
  <si>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</si>
  <si>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</si>
  <si>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</si>
  <si>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</si>
  <si>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</si>
  <si>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</si>
  <si>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</si>
  <si>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</si>
  <si>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</si>
  <si>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</si>
  <si>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</si>
  <si>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</si>
  <si>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</si>
  <si>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</si>
  <si>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</si>
  <si>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</si>
  <si>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</si>
  <si>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</si>
  <si>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</si>
  <si>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</si>
  <si>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</si>
  <si>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</si>
  <si>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</si>
  <si>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</si>
  <si>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</si>
  <si>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</si>
  <si>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</si>
  <si>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</si>
  <si>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</si>
  <si>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</si>
  <si>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</si>
  <si>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</si>
  <si>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</si>
  <si>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</si>
  <si>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</si>
  <si>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</si>
  <si>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</si>
  <si>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</si>
  <si>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</si>
  <si>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</si>
  <si>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</si>
  <si>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</si>
  <si>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</si>
  <si>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</si>
  <si>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</si>
  <si>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</si>
  <si>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</si>
  <si>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</si>
  <si>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</si>
  <si>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</si>
  <si>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</si>
  <si>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</si>
  <si>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</si>
  <si>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</si>
  <si>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</si>
  <si>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</si>
  <si>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</si>
  <si>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</si>
  <si>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</si>
  <si>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</si>
  <si>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</si>
  <si>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</si>
  <si>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</si>
  <si>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</si>
  <si>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</si>
  <si>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</si>
  <si>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</si>
  <si>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</si>
  <si>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</si>
  <si>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</si>
  <si>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</si>
  <si>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</si>
  <si>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</si>
  <si>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</si>
  <si>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</si>
  <si>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</si>
  <si>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</si>
  <si>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</si>
  <si>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</si>
  <si>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</si>
  <si>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</si>
  <si>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</si>
  <si>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</si>
  <si>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</si>
  <si>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</si>
  <si>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</si>
  <si>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</si>
  <si>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</si>
  <si>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</si>
  <si>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</si>
  <si>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</si>
  <si>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</si>
  <si>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</si>
  <si>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</si>
  <si>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</si>
  <si>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</si>
  <si>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</si>
  <si>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</si>
  <si>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</si>
  <si>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</si>
  <si>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</si>
  <si>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</si>
  <si>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</si>
  <si>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</si>
  <si>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</si>
  <si>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</si>
  <si>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</si>
  <si>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</si>
  <si>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</si>
  <si>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</si>
  <si>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</si>
  <si>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</si>
  <si>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</si>
  <si>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</si>
  <si>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</si>
  <si>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</si>
  <si>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</si>
  <si>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</si>
  <si>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</si>
  <si>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</si>
  <si>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</si>
  <si>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</si>
  <si>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</si>
  <si>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</si>
  <si>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</si>
  <si>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</si>
  <si>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</si>
  <si>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</si>
  <si>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</si>
  <si>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</si>
  <si>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</si>
  <si>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</si>
  <si>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</si>
  <si>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</si>
  <si>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</si>
  <si>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</si>
  <si>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</si>
  <si>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</si>
  <si>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</si>
  <si>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</si>
  <si>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</si>
  <si>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</si>
  <si>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</si>
  <si>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</si>
  <si>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</si>
  <si>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</si>
  <si>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</si>
  <si>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</si>
  <si>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</si>
  <si>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</si>
  <si>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</si>
  <si>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</si>
  <si>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</si>
  <si>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</si>
  <si>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</si>
  <si>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</si>
  <si>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</si>
  <si>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</si>
  <si>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</si>
  <si>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</si>
  <si>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</si>
  <si>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</si>
  <si>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</si>
  <si>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</si>
  <si>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</si>
  <si>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</si>
  <si>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</si>
  <si>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</si>
  <si>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</si>
  <si>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</si>
  <si>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</si>
  <si>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</si>
  <si>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</si>
  <si>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</si>
  <si>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</si>
  <si>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</si>
  <si>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</si>
  <si>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</si>
  <si>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</si>
  <si>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</si>
  <si>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</si>
  <si>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</si>
  <si>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</si>
  <si>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</si>
  <si>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</si>
  <si>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</si>
  <si>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</si>
  <si>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</si>
  <si>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</si>
  <si>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</si>
  <si>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</si>
  <si>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</si>
  <si>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</si>
  <si>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</si>
  <si>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</si>
  <si>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</si>
  <si>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</si>
  <si>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</si>
  <si>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</si>
  <si>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</si>
  <si>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</si>
  <si>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</si>
  <si>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</si>
  <si>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</si>
  <si>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</si>
  <si>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</si>
  <si>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</si>
  <si>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</si>
  <si>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</si>
  <si>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</si>
  <si>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</si>
  <si>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</si>
  <si>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</si>
  <si>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</si>
  <si>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</si>
  <si>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</si>
  <si>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</si>
  <si>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</si>
  <si>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</si>
  <si>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</si>
  <si>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</si>
  <si>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</si>
  <si>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</si>
  <si>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</si>
  <si>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</si>
  <si>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</si>
  <si>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</si>
  <si>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</si>
  <si>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</si>
  <si>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</si>
  <si>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</si>
  <si>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</si>
  <si>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</si>
  <si>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</si>
  <si>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</si>
  <si>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</si>
  <si>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</si>
  <si>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</si>
  <si>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</si>
  <si>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</si>
  <si>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</si>
  <si>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</si>
  <si>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</si>
  <si>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</si>
  <si>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</si>
  <si>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</si>
  <si>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</si>
  <si>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</si>
  <si>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</si>
  <si>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</si>
  <si>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</si>
  <si>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</si>
  <si>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</si>
  <si>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</si>
  <si>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</si>
  <si>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</si>
  <si>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</si>
  <si>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</si>
  <si>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</si>
  <si>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</si>
  <si>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</si>
  <si>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</si>
  <si>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</si>
  <si>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</si>
  <si>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</si>
  <si>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</si>
  <si>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</si>
  <si>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</si>
  <si>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</si>
  <si>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</si>
  <si>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</si>
  <si>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</si>
  <si>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</si>
  <si>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</si>
  <si>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</si>
  <si>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</si>
  <si>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</si>
  <si>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</si>
  <si>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</si>
  <si>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</si>
  <si>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</si>
  <si>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</si>
  <si>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</si>
  <si>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</si>
  <si>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</si>
  <si>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</si>
  <si>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</si>
  <si>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</si>
  <si>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</si>
  <si>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</si>
  <si>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</si>
  <si>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</si>
  <si>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</si>
  <si>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</si>
  <si>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</si>
  <si>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</si>
  <si>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</si>
  <si>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</si>
  <si>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</si>
  <si>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</si>
  <si>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</si>
  <si>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</si>
  <si>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</si>
  <si>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</si>
  <si>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</si>
  <si>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</si>
  <si>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</si>
  <si>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</si>
  <si>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</si>
  <si>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</si>
  <si>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</si>
  <si>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</si>
  <si>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</si>
  <si>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</si>
  <si>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</si>
  <si>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</si>
  <si>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</si>
  <si>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</si>
  <si>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</si>
  <si>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</si>
  <si>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</si>
  <si>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</si>
  <si>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</si>
  <si>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</si>
  <si>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</si>
  <si>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</si>
  <si>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</si>
  <si>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</si>
  <si>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</si>
  <si>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</si>
  <si>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</si>
  <si>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</si>
  <si>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</si>
  <si>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</si>
  <si>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</si>
  <si>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</si>
  <si>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</si>
  <si>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</si>
  <si>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</si>
  <si>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</si>
  <si>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</si>
  <si>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</si>
  <si>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</si>
  <si>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</si>
  <si>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</si>
  <si>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</si>
  <si>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</si>
  <si>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</si>
  <si>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</si>
  <si>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</si>
  <si>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</si>
  <si>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</si>
  <si>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</si>
  <si>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</si>
  <si>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</si>
  <si>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</si>
  <si>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</si>
  <si>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</si>
  <si>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</si>
  <si>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</si>
  <si>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</si>
  <si>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</si>
  <si>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</si>
  <si>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</si>
  <si>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</si>
  <si>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</si>
  <si>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</si>
  <si>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</si>
  <si>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</si>
  <si>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</si>
  <si>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</si>
  <si>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</si>
  <si>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</si>
  <si>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</si>
  <si>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</si>
  <si>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</si>
  <si>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</si>
  <si>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</si>
  <si>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</si>
  <si>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</si>
  <si>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</si>
  <si>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</si>
  <si>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</si>
  <si>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</si>
  <si>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</si>
  <si>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</si>
  <si>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</si>
  <si>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</si>
  <si>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</si>
  <si>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</si>
  <si>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</si>
  <si>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</si>
  <si>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</si>
  <si>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</si>
  <si>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</si>
  <si>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</si>
  <si>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</si>
  <si>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</si>
  <si>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</si>
  <si>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</si>
  <si>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</si>
  <si>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</si>
  <si>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</si>
  <si>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</si>
  <si>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</si>
  <si>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</si>
  <si>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</si>
  <si>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</si>
  <si>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</si>
  <si>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</si>
  <si>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</si>
  <si>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</si>
  <si>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</si>
  <si>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</si>
  <si>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</si>
  <si>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</si>
  <si>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</si>
  <si>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</si>
  <si>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</si>
  <si>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</si>
  <si>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</si>
  <si>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</si>
  <si>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</si>
  <si>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</si>
  <si>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</si>
  <si>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</si>
  <si>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</si>
  <si>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</si>
  <si>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</si>
  <si>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</si>
  <si>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</si>
  <si>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</si>
  <si>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</si>
  <si>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</si>
  <si>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</si>
  <si>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</si>
  <si>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</si>
  <si>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</si>
  <si>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</si>
  <si>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</si>
  <si>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</si>
  <si>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</si>
  <si>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</si>
  <si>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</si>
  <si>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</si>
  <si>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</si>
  <si>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</si>
  <si>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</si>
  <si>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</si>
  <si>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</si>
  <si>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</si>
  <si>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</si>
  <si>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</si>
  <si>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</si>
  <si>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</si>
  <si>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</si>
  <si>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</si>
  <si>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</si>
  <si>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</si>
  <si>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</si>
  <si>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</si>
  <si>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</si>
  <si>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</si>
  <si>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</si>
  <si>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</si>
  <si>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</si>
  <si>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</si>
  <si>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</si>
  <si>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</si>
  <si>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</si>
  <si>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</si>
  <si>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</si>
  <si>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</si>
  <si>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</si>
  <si>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</si>
  <si>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</si>
  <si>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</si>
  <si>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</si>
  <si>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</si>
  <si>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</si>
  <si>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</si>
  <si>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</si>
  <si>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</si>
  <si>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</si>
  <si>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</si>
  <si>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</si>
  <si>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</si>
  <si>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</si>
  <si>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</si>
  <si>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</si>
  <si>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</si>
  <si>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</si>
  <si>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</si>
  <si>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</si>
  <si>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</si>
  <si>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</si>
  <si>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</si>
  <si>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</si>
  <si>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</si>
  <si>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</si>
  <si>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</si>
  <si>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</si>
  <si>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</si>
  <si>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</si>
  <si>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</si>
  <si>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</si>
  <si>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</si>
  <si>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</si>
  <si>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</si>
  <si>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</si>
  <si>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</si>
  <si>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</si>
  <si>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</si>
  <si>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</si>
  <si>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</si>
  <si>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</si>
  <si>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</si>
  <si>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</si>
  <si>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</si>
  <si>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</si>
  <si>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</si>
  <si>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</si>
  <si>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</si>
  <si>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</si>
  <si>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</si>
  <si>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</si>
  <si>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</si>
  <si>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</si>
  <si>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</si>
  <si>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</si>
  <si>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</si>
  <si>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</si>
  <si>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</si>
  <si>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</si>
  <si>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</si>
  <si>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</si>
  <si>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</si>
  <si>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</si>
  <si>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</si>
  <si>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</si>
  <si>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</si>
  <si>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</si>
  <si>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</si>
  <si>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</si>
  <si>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</si>
  <si>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</si>
  <si>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</si>
  <si>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</si>
  <si>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</si>
  <si>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</si>
  <si>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</si>
  <si>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</si>
  <si>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</si>
  <si>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</si>
  <si>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</si>
  <si>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</si>
  <si>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</si>
  <si>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</si>
  <si>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</si>
  <si>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</si>
  <si>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</si>
  <si>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</si>
  <si>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</si>
  <si>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</si>
  <si>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</si>
  <si>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</si>
  <si>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</si>
  <si>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</si>
  <si>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</si>
  <si>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</si>
  <si>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</si>
  <si>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</si>
  <si>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</si>
  <si>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</si>
  <si>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</si>
  <si>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</si>
  <si>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</si>
  <si>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</si>
  <si>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</si>
  <si>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</si>
  <si>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</si>
  <si>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</si>
  <si>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</si>
  <si>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</si>
  <si>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</si>
  <si>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</si>
  <si>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</si>
  <si>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</si>
  <si>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</si>
  <si>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</si>
  <si>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</si>
  <si>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</si>
  <si>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</si>
  <si>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</si>
  <si>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</si>
  <si>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</si>
  <si>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</si>
  <si>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</si>
  <si>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</si>
  <si>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</si>
  <si>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</si>
  <si>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</si>
  <si>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</si>
  <si>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</si>
  <si>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</si>
  <si>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</si>
  <si>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</si>
  <si>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</si>
  <si>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</si>
  <si>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</si>
  <si>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</si>
  <si>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</si>
  <si>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</si>
  <si>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</si>
  <si>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</si>
  <si>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</si>
  <si>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</si>
  <si>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</si>
  <si>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</si>
  <si>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</si>
  <si>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</si>
  <si>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</si>
  <si>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</si>
  <si>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</si>
  <si>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</si>
  <si>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</si>
  <si>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</si>
  <si>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</si>
  <si>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</si>
  <si>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</si>
  <si>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</si>
  <si>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</si>
  <si>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</si>
  <si>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</si>
  <si>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</si>
  <si>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</si>
  <si>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</si>
  <si>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</si>
  <si>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</si>
  <si>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</si>
  <si>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</si>
  <si>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</si>
  <si>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</si>
  <si>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</si>
  <si>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</si>
  <si>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</si>
  <si>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</si>
  <si>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</si>
  <si>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</si>
  <si>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</si>
  <si>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</si>
  <si>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</si>
  <si>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</si>
  <si>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</si>
  <si>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</si>
  <si>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</si>
  <si>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</si>
  <si>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</si>
  <si>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</si>
  <si>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</si>
  <si>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</si>
  <si>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</si>
  <si>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</si>
  <si>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</si>
  <si>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</si>
  <si>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</si>
  <si>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</si>
  <si>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</si>
  <si>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</si>
  <si>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</si>
  <si>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</si>
  <si>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</si>
  <si>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</si>
  <si>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</si>
  <si>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</si>
  <si>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</si>
  <si>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</si>
  <si>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</si>
  <si>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</si>
  <si>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</si>
  <si>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</si>
  <si>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</si>
  <si>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</si>
  <si>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</si>
  <si>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</si>
  <si>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</si>
  <si>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</si>
  <si>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</si>
  <si>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</si>
  <si>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</si>
  <si>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</si>
  <si>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</si>
  <si>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</si>
  <si>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</si>
  <si>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</si>
  <si>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</si>
  <si>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</si>
  <si>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</si>
  <si>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</si>
  <si>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</si>
  <si>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</si>
  <si>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</si>
  <si>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</si>
  <si>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</si>
  <si>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</si>
  <si>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</si>
  <si>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</si>
  <si>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</si>
  <si>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</si>
  <si>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</si>
  <si>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</si>
  <si>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</si>
  <si>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</si>
  <si>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</si>
  <si>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</si>
  <si>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</si>
  <si>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</si>
  <si>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</si>
  <si>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</si>
  <si>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</si>
  <si>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</si>
  <si>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</si>
  <si>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</si>
  <si>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</si>
  <si>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</si>
  <si>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</si>
  <si>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</si>
  <si>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</si>
  <si>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</si>
  <si>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</si>
  <si>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</si>
  <si>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</si>
  <si>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</si>
  <si>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</si>
  <si>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</si>
  <si>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</si>
  <si>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</si>
  <si>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</si>
  <si>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</si>
  <si>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</si>
  <si>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</si>
  <si>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</si>
  <si>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</si>
  <si>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</si>
  <si>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</si>
  <si>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</si>
  <si>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</si>
  <si>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</si>
  <si>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</si>
  <si>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</si>
  <si>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</si>
  <si>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</si>
  <si>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</si>
  <si>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</si>
  <si>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</si>
  <si>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</si>
  <si>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</si>
  <si>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</si>
  <si>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</si>
  <si>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</si>
  <si>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</si>
  <si>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</si>
  <si>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</si>
  <si>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</si>
  <si>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</si>
  <si>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</si>
  <si>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</si>
  <si>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</si>
  <si>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</si>
  <si>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</si>
  <si>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</si>
  <si>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</si>
  <si>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</si>
  <si>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</si>
  <si>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</si>
  <si>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</si>
  <si>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</si>
  <si>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</si>
  <si>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</si>
  <si>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</si>
  <si>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</si>
  <si>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</si>
  <si>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</si>
  <si>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</si>
  <si>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</si>
  <si>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</si>
  <si>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</si>
  <si>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</si>
  <si>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</si>
  <si>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</si>
  <si>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</si>
  <si>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</si>
  <si>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</si>
  <si>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</si>
  <si>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</si>
  <si>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</si>
  <si>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</si>
  <si>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</si>
  <si>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</si>
  <si>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</si>
  <si>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</si>
  <si>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</si>
  <si>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</si>
  <si>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</si>
  <si>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</si>
  <si>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</si>
  <si>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</si>
  <si>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</si>
  <si>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</si>
  <si>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</si>
  <si>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</si>
  <si>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</si>
  <si>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</si>
  <si>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</si>
  <si>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</si>
  <si>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</si>
  <si>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</si>
  <si>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</si>
  <si>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</si>
  <si>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</si>
  <si>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</si>
  <si>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</si>
  <si>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</si>
  <si>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</si>
  <si>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</si>
  <si>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</si>
  <si>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</si>
  <si>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</si>
  <si>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</si>
  <si>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</si>
  <si>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</si>
  <si>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</si>
  <si>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</si>
  <si>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</si>
  <si>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</si>
  <si>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</si>
  <si>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</si>
  <si>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</si>
  <si>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</si>
  <si>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</si>
  <si>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</si>
  <si>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</si>
  <si>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</si>
  <si>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</si>
  <si>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</si>
  <si>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</si>
  <si>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</si>
  <si>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</si>
  <si>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</si>
  <si>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</si>
  <si>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</si>
  <si>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</si>
  <si>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</si>
  <si>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</si>
  <si>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</si>
  <si>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</si>
  <si>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</si>
  <si>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</si>
  <si>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</si>
  <si>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</si>
  <si>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</si>
  <si>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</si>
  <si>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</si>
  <si>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</si>
  <si>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</si>
  <si>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</si>
  <si>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</si>
  <si>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</si>
  <si>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</si>
  <si>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</si>
  <si>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</si>
  <si>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</si>
  <si>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</si>
  <si>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</si>
  <si>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</si>
  <si>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</si>
  <si>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</si>
  <si>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</si>
  <si>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</si>
  <si>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</si>
  <si>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</si>
  <si>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</si>
  <si>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</si>
  <si>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</si>
  <si>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</si>
  <si>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</si>
  <si>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</si>
  <si>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</si>
  <si>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</si>
  <si>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</si>
  <si>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</si>
  <si>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</si>
  <si>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</si>
  <si>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</si>
  <si>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</si>
  <si>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</si>
  <si>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</si>
  <si>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</si>
  <si>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</si>
  <si>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</si>
  <si>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</si>
  <si>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</si>
  <si>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</si>
  <si>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</si>
  <si>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</si>
  <si>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</si>
  <si>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</si>
  <si>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</si>
  <si>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</si>
  <si>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</si>
  <si>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</si>
  <si>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</si>
  <si>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</si>
  <si>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</si>
  <si>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</si>
  <si>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</si>
  <si>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</si>
  <si>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</si>
  <si>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</si>
  <si>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</si>
  <si>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</si>
  <si>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</si>
  <si>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</si>
  <si>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</si>
  <si>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</si>
  <si>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</si>
  <si>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</si>
  <si>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</si>
  <si>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</si>
  <si>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</si>
  <si>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</si>
  <si>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</si>
  <si>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</si>
  <si>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</si>
  <si>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</si>
  <si>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</si>
  <si>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</si>
  <si>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</si>
  <si>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</si>
  <si>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</si>
  <si>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</si>
  <si>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</si>
  <si>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</si>
  <si>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</si>
  <si>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</si>
  <si>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</si>
  <si>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</si>
  <si>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</si>
  <si>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</si>
  <si>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</si>
  <si>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</si>
  <si>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</si>
  <si>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</si>
  <si>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</si>
  <si>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</si>
  <si>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</si>
  <si>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</si>
  <si>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</si>
  <si>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</si>
  <si>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</si>
  <si>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</si>
  <si>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</si>
  <si>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</si>
  <si>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</si>
  <si>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</si>
  <si>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</si>
  <si>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</si>
  <si>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</si>
  <si>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</si>
  <si>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</si>
  <si>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</si>
  <si>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</si>
  <si>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</si>
  <si>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</si>
  <si>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</si>
  <si>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</si>
  <si>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</si>
  <si>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</si>
  <si>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</si>
  <si>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</si>
  <si>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</si>
  <si>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</si>
  <si>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</si>
  <si>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</si>
  <si>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</si>
  <si>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</si>
  <si>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</si>
  <si>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</si>
  <si>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</si>
  <si>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</si>
  <si>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</si>
  <si>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</si>
  <si>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</si>
  <si>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</si>
  <si>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</si>
  <si>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</si>
  <si>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</si>
  <si>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</si>
  <si>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</si>
  <si>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</si>
  <si>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</si>
  <si>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</si>
  <si>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</si>
  <si>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</si>
  <si>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</si>
  <si>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</si>
  <si>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</si>
  <si>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</si>
  <si>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</si>
  <si>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</si>
  <si>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</si>
  <si>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</si>
  <si>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</si>
  <si>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</si>
  <si>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</si>
  <si>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</si>
  <si>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</si>
  <si>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</si>
  <si>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</si>
  <si>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</si>
  <si>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</si>
  <si>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</si>
  <si>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</si>
  <si>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</si>
  <si>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</si>
  <si>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</si>
  <si>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</si>
  <si>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</si>
  <si>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</si>
  <si>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</si>
  <si>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</si>
  <si>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</si>
  <si>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</si>
  <si>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</si>
  <si>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</si>
  <si>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</si>
  <si>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</si>
  <si>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</si>
  <si>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</si>
  <si>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</si>
  <si>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</si>
  <si>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</si>
  <si>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</si>
  <si>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</si>
  <si>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</si>
  <si>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</si>
  <si>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</si>
  <si>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</si>
  <si>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</si>
  <si>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</si>
  <si>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</si>
  <si>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</si>
  <si>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</si>
  <si>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</si>
  <si>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</si>
  <si>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</si>
  <si>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</si>
  <si>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</si>
  <si>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</si>
  <si>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</si>
  <si>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</si>
  <si>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</si>
  <si>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</si>
  <si>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</si>
  <si>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</si>
  <si>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</si>
  <si>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</si>
  <si>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</si>
  <si>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</si>
  <si>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</si>
  <si>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</si>
  <si>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</si>
  <si>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</si>
  <si>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</si>
  <si>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</si>
  <si>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</si>
  <si>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</si>
  <si>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</si>
  <si>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Goal</t>
  </si>
  <si>
    <t>Number Successful</t>
  </si>
  <si>
    <t> Number Failed</t>
  </si>
  <si>
    <t> Number Canceled</t>
  </si>
  <si>
    <t> Total Projects</t>
  </si>
  <si>
    <t> Percentage Successful</t>
  </si>
  <si>
    <t> 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</si>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</sst>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24292E"/>
      <name val="Calibri"/>
      <family val="2"/>
      <scheme val="minor"/>
    </font>
    <font>
      <sz val="16"/>
      <color rgb="FF24292E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3" fillId="0" borderId="1" xfId="0" applyFont="1" applyBorder="1"/>
    <xf numFmtId="0" fontId="0" fillId="0" borderId="1" xfId="0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0" borderId="1" xfId="0" applyFont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 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0.66052445074415311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7-2946-B174-CE94DB27830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 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0.29695251594613747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7-2946-B174-CE94DB27830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4.2523033309709427E-2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77-2946-B174-CE94DB2783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0391472"/>
        <c:axId val="1185828704"/>
      </c:lineChart>
      <c:catAx>
        <c:axId val="14003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828704"/>
        <c:crosses val="autoZero"/>
        <c:auto val="1"/>
        <c:lblAlgn val="ctr"/>
        <c:lblOffset val="100"/>
        <c:noMultiLvlLbl val="0"/>
      </c:catAx>
      <c:valAx>
        <c:axId val="1185828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40039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533119</xdr:colOff>
      <xdr:row>15</xdr:row>
      <xdr:rowOff>13956</xdr:rowOff>
    </xdr:from>
    <xdr:to>
      <xdr:col>7</xdr:col>
      <xdr:colOff>1507252</xdr:colOff>
      <xdr:row>44</xdr:row>
      <xdr:rowOff>97693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000EED-2604-8348-B16E-4669EF889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4115"/>
  <sheetViews>
    <sheetView zoomScale="70" zoomScaleNormal="70" workbookViewId="0"/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4" customWidth="1"/>
    <col min="16" max="16" width="25.44140625" customWidth="1"/>
    <col min="17" max="17" width="13" bestFit="1" customWidth="1"/>
    <col min="18" max="18" width="15.6640625" bestFit="1" customWidth="1"/>
    <col min="19" max="19" width="12.33203125" bestFit="1" customWidth="1"/>
    <col min="20" max="20" width="18.6640625" bestFit="1" customWidth="1"/>
  </cols>
  <sheetData>
    <row r="1" spans="1:14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72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autoFilter ref="A1:N4115" xr:uid="{551E86C8-14E2-3C4A-B0A4-F2DBFB5FAE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3"/>
  <sheetViews>
    <sheetView tabSelected="1" zoomScale="80" zoomScaleNormal="80" workbookViewId="0">
      <selection activeCell="C7" sqref="C7"/>
    </sheetView>
  </sheetViews>
  <sheetFormatPr defaultColWidth="11.5546875" defaultRowHeight="14.4" x14ac:dyDescent="0.3"/>
  <cols>
    <col min="1" max="1" width="24" customWidth="1"/>
    <col min="2" max="2" width="22.6640625" bestFit="1" customWidth="1"/>
    <col min="3" max="3" width="18.44140625" bestFit="1" customWidth="1"/>
    <col min="4" max="4" width="22.33203125" bestFit="1" customWidth="1"/>
    <col min="5" max="5" width="17.33203125" bestFit="1" customWidth="1"/>
    <col min="6" max="6" width="27.109375" bestFit="1" customWidth="1"/>
    <col min="7" max="7" width="22.109375" bestFit="1" customWidth="1"/>
    <col min="8" max="8" width="28" customWidth="1"/>
  </cols>
  <sheetData>
    <row r="1" spans="1:8" ht="21" x14ac:dyDescent="0.4">
      <c r="A1" s="7" t="s">
        <v>8306</v>
      </c>
      <c r="B1" s="7" t="s">
        <v>8307</v>
      </c>
      <c r="C1" s="8" t="s">
        <v>8308</v>
      </c>
      <c r="D1" s="8" t="s">
        <v>8309</v>
      </c>
      <c r="E1" s="8" t="s">
        <v>8310</v>
      </c>
      <c r="F1" s="8" t="s">
        <v>8311</v>
      </c>
      <c r="G1" s="8" t="s">
        <v>8312</v>
      </c>
      <c r="H1" s="8" t="s">
        <v>8313</v>
      </c>
    </row>
    <row r="2" spans="1:8" ht="18" x14ac:dyDescent="0.35">
      <c r="A2" s="5" t="s">
        <v>8314</v>
      </c>
      <c r="B2" s="9">
        <f>COUNTIFS('Master Sheet'!$F$2:$F$4114, "successful", 'Master Sheet'!$D$2:$D$4114, "&lt;1000")</f>
        <v>322</v>
      </c>
      <c r="C2" s="9">
        <f>COUNTIFS('Master Sheet'!$F$2:$F$4114,"failed",'Master Sheet'!$D$2:$D$4114,"&lt;1000")</f>
        <v>113</v>
      </c>
      <c r="D2" s="9">
        <f>COUNTIFS('Master Sheet'!$F$2:$F$4114, "canceled", 'Master Sheet'!$D$2:$D$4114, "&lt;1000")</f>
        <v>18</v>
      </c>
      <c r="E2" s="6">
        <f>SUM(B2:D2)</f>
        <v>453</v>
      </c>
      <c r="F2" s="10">
        <f>B2/E2</f>
        <v>0.71081677704194257</v>
      </c>
      <c r="G2" s="10">
        <f>C2/E2</f>
        <v>0.24944812362030905</v>
      </c>
      <c r="H2" s="10">
        <f>D2/E2</f>
        <v>3.9735099337748346E-2</v>
      </c>
    </row>
    <row r="3" spans="1:8" ht="18" x14ac:dyDescent="0.35">
      <c r="A3" s="5" t="s">
        <v>8315</v>
      </c>
      <c r="B3" s="9">
        <f>COUNTIFS('Master Sheet'!$F$2:$F$4114, "successful", 'Master Sheet'!$D$2:$D$4114, "&gt;=1000",'Master Sheet'!$D$2:$D$4114, "&lt;=4999")</f>
        <v>932</v>
      </c>
      <c r="C3" s="9">
        <f>COUNTIFS('Master Sheet'!$F$2:$F$4114, "failed",'Master Sheet'!$D$2:$D$4114, "&gt;=1000",'Master Sheet'!$D$2:$D$4114, "&lt;=4999")</f>
        <v>419</v>
      </c>
      <c r="D3" s="9">
        <f>COUNTIFS('Master Sheet'!$F$2:$F$4114, "canceled", 'Master Sheet'!$D$2:$D$4114, "&gt;=1000",'Master Sheet'!$D$2:$D$4114, "&lt;=4999")</f>
        <v>60</v>
      </c>
      <c r="E3" s="6">
        <f t="shared" ref="E3:E13" si="0">SUM(B3:D3)</f>
        <v>1411</v>
      </c>
      <c r="F3" s="10">
        <f t="shared" ref="F3:F13" si="1">B3/E3</f>
        <v>0.66052445074415311</v>
      </c>
      <c r="G3" s="10">
        <f t="shared" ref="G3:G13" si="2">C3/E3</f>
        <v>0.29695251594613747</v>
      </c>
      <c r="H3" s="10">
        <f t="shared" ref="H3:H13" si="3">D3/E3</f>
        <v>4.2523033309709427E-2</v>
      </c>
    </row>
    <row r="4" spans="1:8" ht="18" x14ac:dyDescent="0.35">
      <c r="A4" s="5" t="s">
        <v>8316</v>
      </c>
      <c r="B4" s="9">
        <f>COUNTIFS('Master Sheet'!$F$2:$F$4114, "successful", 'Master Sheet'!$D$2:$D$4114, "&gt;=5000",'Master Sheet'!$D$2:$D$4114, "&lt;=9999")</f>
        <v>381</v>
      </c>
      <c r="C4" s="9">
        <f>COUNTIFS('Master Sheet'!$F$2:$F$4114, "failed", 'Master Sheet'!$D$2:$D$4114, "&gt;=5000",'Master Sheet'!$D$2:$D$4114, "&lt;=9999")</f>
        <v>283</v>
      </c>
      <c r="D4" s="9">
        <f>COUNTIFS('Master Sheet'!$F$2:$F$4114, "canceled", 'Master Sheet'!$D$2:$D$4114, "&gt;=5000",'Master Sheet'!$D$2:$D$4114, "&lt;=9999")</f>
        <v>52</v>
      </c>
      <c r="E4" s="6">
        <f t="shared" si="0"/>
        <v>716</v>
      </c>
      <c r="F4" s="10">
        <f t="shared" si="1"/>
        <v>0.53212290502793291</v>
      </c>
      <c r="G4" s="10">
        <f t="shared" si="2"/>
        <v>0.39525139664804471</v>
      </c>
      <c r="H4" s="10">
        <f t="shared" si="3"/>
        <v>7.2625698324022353E-2</v>
      </c>
    </row>
    <row r="5" spans="1:8" ht="18" x14ac:dyDescent="0.35">
      <c r="A5" s="5" t="s">
        <v>8317</v>
      </c>
      <c r="B5" s="9">
        <f>COUNTIFS('Master Sheet'!$F$2:$F$4114, "successful",'Master Sheet'!$D$2:$D$4114, "&gt;=10000",'Master Sheet'!$D$2:$D$4114, "&lt;=14999")</f>
        <v>168</v>
      </c>
      <c r="C5" s="9">
        <f>COUNTIFS('Master Sheet'!$F$2:$F$4114, "failed",'Master Sheet'!$D$2:$D$4114, "&gt;=10000",'Master Sheet'!$D$2:$D$4114, "&lt;=14999")</f>
        <v>144</v>
      </c>
      <c r="D5" s="9">
        <f>COUNTIFS('Master Sheet'!$F$2:$F$4114, "canceled",'Master Sheet'!$D$2:$D$4114, "&gt;=10000",'Master Sheet'!$D$2:$D$4114, "&lt;=14999")</f>
        <v>40</v>
      </c>
      <c r="E5" s="6">
        <f t="shared" si="0"/>
        <v>352</v>
      </c>
      <c r="F5" s="10">
        <f t="shared" si="1"/>
        <v>0.47727272727272729</v>
      </c>
      <c r="G5" s="10">
        <f t="shared" si="2"/>
        <v>0.40909090909090912</v>
      </c>
      <c r="H5" s="10">
        <f t="shared" si="3"/>
        <v>0.11363636363636363</v>
      </c>
    </row>
    <row r="6" spans="1:8" ht="18" x14ac:dyDescent="0.35">
      <c r="A6" s="5" t="s">
        <v>8318</v>
      </c>
      <c r="B6" s="9">
        <f>COUNTIFS('Master Sheet'!$F$2:$F$4114, "successful", 'Master Sheet'!$D$2:$D$4114, "&gt;=15000",'Master Sheet'!$D$2:$D$4114, "&lt;=19999")</f>
        <v>94</v>
      </c>
      <c r="C6" s="9">
        <f>COUNTIFS('Master Sheet'!$F$2:$F$4114, "failed", 'Master Sheet'!$D$2:$D$4114, "&gt;=15000",'Master Sheet'!$D$2:$D$4114, "&lt;=19999")</f>
        <v>90</v>
      </c>
      <c r="D6" s="9">
        <f>COUNTIFS('Master Sheet'!$F$2:$F$4114, "canceled", 'Master Sheet'!$D$2:$D$4114, "&gt;=15000",'Master Sheet'!$D$2:$D$4114, "&lt;=19999")</f>
        <v>17</v>
      </c>
      <c r="E6" s="6">
        <f t="shared" si="0"/>
        <v>201</v>
      </c>
      <c r="F6" s="10">
        <f t="shared" si="1"/>
        <v>0.46766169154228854</v>
      </c>
      <c r="G6" s="10">
        <f t="shared" si="2"/>
        <v>0.44776119402985076</v>
      </c>
      <c r="H6" s="10">
        <f t="shared" si="3"/>
        <v>8.45771144278607E-2</v>
      </c>
    </row>
    <row r="7" spans="1:8" ht="18" x14ac:dyDescent="0.35">
      <c r="A7" s="5" t="s">
        <v>8319</v>
      </c>
      <c r="B7" s="9">
        <f>COUNTIFS('Master Sheet'!$F$2:$F$4114, "successful", 'Master Sheet'!$D$2:$D$4114, "&gt;=20000",'Master Sheet'!$D$2:$D$4114, "&lt;=24999")</f>
        <v>62</v>
      </c>
      <c r="C7" s="9">
        <f>COUNTIFS('Master Sheet'!$F$2:$F$4114, "failed", 'Master Sheet'!$D$2:$D$4114, "&gt;=20000",'Master Sheet'!$D$2:$D$4114, "&lt;=24999")</f>
        <v>72</v>
      </c>
      <c r="D7" s="9">
        <f>COUNTIFS('Master Sheet'!$F$2:$F$4114, "canceled", 'Master Sheet'!$D$2:$D$4114, "&gt;=20000",'Master Sheet'!$D$2:$D$4114, "&lt;=24999")</f>
        <v>14</v>
      </c>
      <c r="E7" s="6">
        <f t="shared" si="0"/>
        <v>148</v>
      </c>
      <c r="F7" s="10">
        <f t="shared" si="1"/>
        <v>0.41891891891891891</v>
      </c>
      <c r="G7" s="10">
        <f t="shared" si="2"/>
        <v>0.48648648648648651</v>
      </c>
      <c r="H7" s="10">
        <f t="shared" si="3"/>
        <v>9.45945945945946E-2</v>
      </c>
    </row>
    <row r="8" spans="1:8" ht="18" x14ac:dyDescent="0.35">
      <c r="A8" s="5" t="s">
        <v>8320</v>
      </c>
      <c r="B8" s="9">
        <f>COUNTIFS('Master Sheet'!$F$2:$F$4114, "successful", 'Master Sheet'!$D$2:$D$4114, "&gt;=25000",'Master Sheet'!$D$2:$D$4114, "&lt;=29999")</f>
        <v>55</v>
      </c>
      <c r="C8" s="9">
        <f>COUNTIFS('Master Sheet'!$F$2:$F$4114, "failed", 'Master Sheet'!$D$2:$D$4114, "&gt;=25000",'Master Sheet'!$D$2:$D$4114, "&lt;=29999")</f>
        <v>64</v>
      </c>
      <c r="D8" s="9">
        <f>COUNTIFS('Master Sheet'!$F$2:$F$4114, "canceled", 'Master Sheet'!$D$2:$D$4114, "&gt;=25000",'Master Sheet'!$D$2:$D$4114, "&lt;=29999")</f>
        <v>18</v>
      </c>
      <c r="E8" s="6">
        <f t="shared" si="0"/>
        <v>137</v>
      </c>
      <c r="F8" s="10">
        <f t="shared" si="1"/>
        <v>0.40145985401459855</v>
      </c>
      <c r="G8" s="10">
        <f t="shared" si="2"/>
        <v>0.46715328467153283</v>
      </c>
      <c r="H8" s="10">
        <f t="shared" si="3"/>
        <v>0.13138686131386862</v>
      </c>
    </row>
    <row r="9" spans="1:8" ht="18" x14ac:dyDescent="0.35">
      <c r="A9" s="5" t="s">
        <v>8321</v>
      </c>
      <c r="B9" s="9">
        <f>COUNTIFS('Master Sheet'!$F$2:$F$4114, "successful", 'Master Sheet'!$D$2:$D$4114, "&gt;=30000",'Master Sheet'!$D$2:$D$4114, "&lt;=34999")</f>
        <v>32</v>
      </c>
      <c r="C9" s="9">
        <f>COUNTIFS('Master Sheet'!$F$2:$F$4114, "failed", 'Master Sheet'!$D$2:$D$4114, "&gt;=30000",'Master Sheet'!$D$2:$D$4114, "&lt;=34999")</f>
        <v>37</v>
      </c>
      <c r="D9" s="9">
        <f>COUNTIFS('Master Sheet'!$F$2:$F$4114, "canceled", 'Master Sheet'!$D$2:$D$4114, "&gt;=30000",'Master Sheet'!$D$2:$D$4114, "&lt;=34999")</f>
        <v>13</v>
      </c>
      <c r="E9" s="6">
        <f t="shared" si="0"/>
        <v>82</v>
      </c>
      <c r="F9" s="10">
        <f t="shared" si="1"/>
        <v>0.3902439024390244</v>
      </c>
      <c r="G9" s="10">
        <f t="shared" si="2"/>
        <v>0.45121951219512196</v>
      </c>
      <c r="H9" s="10">
        <f t="shared" si="3"/>
        <v>0.15853658536585366</v>
      </c>
    </row>
    <row r="10" spans="1:8" ht="18" x14ac:dyDescent="0.35">
      <c r="A10" s="5" t="s">
        <v>8322</v>
      </c>
      <c r="B10" s="9">
        <f>COUNTIFS('Master Sheet'!$F$2:$F$4114, "successful", 'Master Sheet'!$D$2:$D$4114, "&gt;=35000",'Master Sheet'!$D$2:$D$4114, "&lt;=39999")</f>
        <v>26</v>
      </c>
      <c r="C10" s="9">
        <f>COUNTIFS('Master Sheet'!$F$2:$F$4114, "failed", 'Master Sheet'!$D$2:$D$4114, "&gt;=35000",'Master Sheet'!$D$2:$D$4114, "&lt;=39999")</f>
        <v>22</v>
      </c>
      <c r="D10" s="9">
        <f>COUNTIFS('Master Sheet'!$F$2:$F$4114, "canceled", 'Master Sheet'!$D$2:$D$4114, "&gt;=35000",'Master Sheet'!$D$2:$D$4114, "&lt;=39999")</f>
        <v>7</v>
      </c>
      <c r="E10" s="6">
        <f t="shared" si="0"/>
        <v>55</v>
      </c>
      <c r="F10" s="10">
        <f t="shared" si="1"/>
        <v>0.47272727272727272</v>
      </c>
      <c r="G10" s="10">
        <f t="shared" si="2"/>
        <v>0.4</v>
      </c>
      <c r="H10" s="10">
        <f t="shared" si="3"/>
        <v>0.12727272727272726</v>
      </c>
    </row>
    <row r="11" spans="1:8" ht="18" x14ac:dyDescent="0.35">
      <c r="A11" s="5" t="s">
        <v>8323</v>
      </c>
      <c r="B11" s="9">
        <f>COUNTIFS('Master Sheet'!$F$2:$F$4114, "successful", 'Master Sheet'!$D$2:$D$4114, "&gt;=40000",'Master Sheet'!$D$2:$D$4114, "&lt;=44999")</f>
        <v>21</v>
      </c>
      <c r="C11" s="9">
        <f>COUNTIFS('Master Sheet'!$F$2:$F$4114, "failed", 'Master Sheet'!$D$2:$D$4114, "&gt;=40000",'Master Sheet'!$D$2:$D$4114, "&lt;=44999")</f>
        <v>16</v>
      </c>
      <c r="D11" s="9">
        <f>COUNTIFS('Master Sheet'!$F$2:$F$4114, "canceled", 'Master Sheet'!$D$2:$D$4114, "&gt;=40000",'Master Sheet'!$D$2:$D$4114, "&lt;=44999")</f>
        <v>6</v>
      </c>
      <c r="E11" s="6">
        <f t="shared" si="0"/>
        <v>43</v>
      </c>
      <c r="F11" s="10">
        <f t="shared" si="1"/>
        <v>0.48837209302325579</v>
      </c>
      <c r="G11" s="10">
        <f t="shared" si="2"/>
        <v>0.37209302325581395</v>
      </c>
      <c r="H11" s="10">
        <f t="shared" si="3"/>
        <v>0.13953488372093023</v>
      </c>
    </row>
    <row r="12" spans="1:8" ht="18" x14ac:dyDescent="0.35">
      <c r="A12" s="5" t="s">
        <v>8324</v>
      </c>
      <c r="B12" s="9">
        <f>COUNTIFS('Master Sheet'!$F$2:$F$4114, "successful", 'Master Sheet'!$D$2:$D$4114, "&gt;=45000",'Master Sheet'!$D$2:$D$4114, "&lt;=49999")</f>
        <v>6</v>
      </c>
      <c r="C12" s="9">
        <f>COUNTIFS('Master Sheet'!$F$2:$F$4114, "failed", 'Master Sheet'!$D$2:$D$4114, "&gt;=45000",'Master Sheet'!$D$2:$D$4114, "&lt;=49999")</f>
        <v>11</v>
      </c>
      <c r="D12" s="9">
        <f>COUNTIFS('Master Sheet'!$F$2:$F$4114, "canceled", 'Master Sheet'!$D$2:$D$4114, "&gt;=45000",'Master Sheet'!$D$2:$D$4114, "&lt;=49999")</f>
        <v>4</v>
      </c>
      <c r="E12" s="6">
        <f t="shared" si="0"/>
        <v>21</v>
      </c>
      <c r="F12" s="10">
        <f t="shared" si="1"/>
        <v>0.2857142857142857</v>
      </c>
      <c r="G12" s="10">
        <f t="shared" si="2"/>
        <v>0.52380952380952384</v>
      </c>
      <c r="H12" s="10">
        <f t="shared" si="3"/>
        <v>0.19047619047619047</v>
      </c>
    </row>
    <row r="13" spans="1:8" ht="18" x14ac:dyDescent="0.35">
      <c r="A13" s="5" t="s">
        <v>8325</v>
      </c>
      <c r="B13" s="9">
        <f>COUNTIFS('Master Sheet'!$F$2:$F$4114, "successful", 'Master Sheet'!$D$2:$D$4114, "&gt;=50000")</f>
        <v>86</v>
      </c>
      <c r="C13" s="9">
        <f>COUNTIFS('Master Sheet'!$F$2:$F$4114, "failed", 'Master Sheet'!$D$2:$D$4114, "&gt;=50000")</f>
        <v>258</v>
      </c>
      <c r="D13" s="9">
        <f>COUNTIFS('Master Sheet'!$F$2:$F$4114, "canceled", 'Master Sheet'!$D$2:$D$4114, "&gt;=50000")</f>
        <v>100</v>
      </c>
      <c r="E13" s="6">
        <f t="shared" si="0"/>
        <v>444</v>
      </c>
      <c r="F13" s="10">
        <f t="shared" si="1"/>
        <v>0.19369369369369369</v>
      </c>
      <c r="G13" s="10">
        <f t="shared" si="2"/>
        <v>0.58108108108108103</v>
      </c>
      <c r="H13" s="10">
        <f t="shared" si="3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Sheet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VladyPC2</cp:lastModifiedBy>
  <dcterms:created xsi:type="dcterms:W3CDTF">2017-04-20T15:17:24Z</dcterms:created>
  <dcterms:modified xsi:type="dcterms:W3CDTF">2019-03-25T01:26:23Z</dcterms:modified>
</cp:coreProperties>
</file>