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"/>
    </mc:Choice>
  </mc:AlternateContent>
  <xr:revisionPtr revIDLastSave="0" documentId="13_ncr:1_{81B1B460-D50D-4802-9B55-7A991AFBF793}" xr6:coauthVersionLast="47" xr6:coauthVersionMax="47" xr10:uidLastSave="{00000000-0000-0000-0000-000000000000}"/>
  <bookViews>
    <workbookView xWindow="-120" yWindow="-120" windowWidth="29040" windowHeight="15840" activeTab="3" xr2:uid="{2F5DA643-E4F5-4609-9297-81EFB3C8D0FD}"/>
  </bookViews>
  <sheets>
    <sheet name="Ejercicio 1" sheetId="1" r:id="rId1"/>
    <sheet name="Ejercicio 2" sheetId="2" r:id="rId2"/>
    <sheet name="Equipo 3_A" sheetId="3" r:id="rId3"/>
    <sheet name="Ejercicio 3_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S2" i="4"/>
  <c r="S22" i="4"/>
  <c r="S20" i="4"/>
  <c r="S18" i="4"/>
  <c r="S16" i="4"/>
  <c r="S14" i="4"/>
  <c r="S12" i="4"/>
  <c r="S6" i="4"/>
  <c r="S10" i="4"/>
  <c r="S8" i="4"/>
  <c r="S4" i="4"/>
  <c r="R17" i="3"/>
  <c r="S17" i="3"/>
  <c r="T17" i="3"/>
  <c r="U17" i="3"/>
  <c r="V17" i="3"/>
  <c r="W17" i="3"/>
  <c r="W16" i="3"/>
  <c r="V16" i="3"/>
  <c r="U16" i="3"/>
  <c r="T16" i="3"/>
  <c r="S16" i="3"/>
  <c r="R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L29" i="2"/>
  <c r="L27" i="2"/>
  <c r="L25" i="2"/>
  <c r="L23" i="2"/>
  <c r="L21" i="2"/>
  <c r="L19" i="2"/>
  <c r="L17" i="2"/>
  <c r="L15" i="2"/>
  <c r="L11" i="2"/>
  <c r="L13" i="2"/>
  <c r="E31" i="1"/>
  <c r="E26" i="1"/>
  <c r="E25" i="1"/>
  <c r="E22" i="1"/>
  <c r="E24" i="1"/>
  <c r="E21" i="1"/>
  <c r="E19" i="1"/>
  <c r="E17" i="1"/>
  <c r="E15" i="1"/>
  <c r="E13" i="1"/>
</calcChain>
</file>

<file path=xl/sharedStrings.xml><?xml version="1.0" encoding="utf-8"?>
<sst xmlns="http://schemas.openxmlformats.org/spreadsheetml/2006/main" count="273" uniqueCount="140">
  <si>
    <t>Alumno</t>
  </si>
  <si>
    <t>Clase</t>
  </si>
  <si>
    <t>Orientación</t>
  </si>
  <si>
    <t>Nota</t>
  </si>
  <si>
    <t>Pablo</t>
  </si>
  <si>
    <t>A</t>
  </si>
  <si>
    <t>Letras</t>
  </si>
  <si>
    <t>Ciencias</t>
  </si>
  <si>
    <t>Raúl</t>
  </si>
  <si>
    <t>Ignacio</t>
  </si>
  <si>
    <t>Manuel</t>
  </si>
  <si>
    <t>Enrique</t>
  </si>
  <si>
    <t>B</t>
  </si>
  <si>
    <t>Ramón</t>
  </si>
  <si>
    <t>Pedro</t>
  </si>
  <si>
    <t>Javier</t>
  </si>
  <si>
    <t>Santiago</t>
  </si>
  <si>
    <t>C</t>
  </si>
  <si>
    <t>1. Hallar la nota media de los alumnos.</t>
  </si>
  <si>
    <t>2. Hallar la nota máxima obtenida.</t>
  </si>
  <si>
    <t>3. Hallar la nota más baja obtenida.</t>
  </si>
  <si>
    <t>4. Contar el número de alumnos participantes.</t>
  </si>
  <si>
    <t>5. Hallar la nota media para cada orientación académica.</t>
  </si>
  <si>
    <t>6. Hallar la nota media para cada clase.</t>
  </si>
  <si>
    <t>7. Hallar la clase y nota de un alumno (por ejemplo Raúl).</t>
  </si>
  <si>
    <t>Resultado:</t>
  </si>
  <si>
    <t>Busqueda:</t>
  </si>
  <si>
    <t>8. Contar el número de personas que han sacado una nota
igual o superior a 7.</t>
  </si>
  <si>
    <t>Juan</t>
  </si>
  <si>
    <t>Altura</t>
  </si>
  <si>
    <t>Edad</t>
  </si>
  <si>
    <t>Long. Mano</t>
  </si>
  <si>
    <t>Long. Pie</t>
  </si>
  <si>
    <t>Peso</t>
  </si>
  <si>
    <t>Ojos</t>
  </si>
  <si>
    <t>Verde</t>
  </si>
  <si>
    <t>Azúl</t>
  </si>
  <si>
    <t>Pelo</t>
  </si>
  <si>
    <t>Rubio</t>
  </si>
  <si>
    <t>Castaño</t>
  </si>
  <si>
    <t>Calvo</t>
  </si>
  <si>
    <t>1. Si Juan mide más de 180 quiero que me de como resultado la altura de Pablo, sino, la de Javier.</t>
  </si>
  <si>
    <t>SI(BUSCARH("Juan"; C2:E9; 2; FALSO) &gt; 180; BUSCARH("Pablo"; C2:E9; 2; FALSO); BUSCARH("Javier"; C2:E9; 2; FALSO))</t>
  </si>
  <si>
    <t>2. Si el pelo de Juan es Castaño entonces quiero que me devuelva “Castaño” y sino quiero que devuelva “Otro”.</t>
  </si>
  <si>
    <t>3. Si Juan pesa más que Pablo entonces quiero saber el color de ojos de Juan, sino, los de Pablo.</t>
  </si>
  <si>
    <t>4. Si Javier es mayor (en edad) que Juan, entonces quiero saber la suma de la edad de Javier y Juan, sino, la media de la edad.</t>
  </si>
  <si>
    <t>5. Si Juan o Pablo son Rubios entonces quiero que devuelva “OK”, sino, “NO OK”.</t>
  </si>
  <si>
    <t>6. Si Pablo tiene un pie más grande que la mano entonces quiero que me de su altura, sino que me de el color de sus ojos.</t>
  </si>
  <si>
    <t>7. Si Juan y Pablo tienen los ojos verdes entonces que devuelva “Verde”, sino, que devuelva el color de los ojos de Javier.</t>
  </si>
  <si>
    <t>8. Si Juan, Pablo o Javier pesan más de 100 kilos que ponga “Más de 100” sino, que ponga “Menos de 100”.</t>
  </si>
  <si>
    <t>9. Si la altura de Juan es mayor de 180 y la de Pablo de 160 que ponga “Altos”, sino “No clasificados”.</t>
  </si>
  <si>
    <t>10. Si la altura de Juan es mayor de 180 o la de Pablo menor de 180 entonces que ponga “Juan más alto”, sino que ponga “Juan es más bajo”.</t>
  </si>
  <si>
    <t>Referencia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</si>
  <si>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</si>
  <si>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</si>
  <si>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</si>
  <si>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</si>
  <si>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</si>
  <si>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</si>
  <si>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</si>
  <si>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</si>
  <si>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</si>
  <si>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</si>
  <si>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</si>
  <si>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</si>
  <si>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</si>
  <si>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</si>
  <si>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</si>
  <si>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Producto</t>
  </si>
  <si>
    <t>Guante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</si>
  <si>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</si>
  <si>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</si>
  <si>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</si>
  <si>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</si>
  <si>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</si>
  <si>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</si>
  <si>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</si>
  <si>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</si>
  <si>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</si>
  <si>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</si>
  <si>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</si>
  <si>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</si>
  <si>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</si>
  <si>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Camisón</t>
  </si>
  <si>
    <t>Unidades</t>
  </si>
  <si>
    <t>Stock</t>
  </si>
  <si>
    <t>Color</t>
  </si>
  <si>
    <t>Amarillo</t>
  </si>
  <si>
    <t>Blanco</t>
  </si>
  <si>
    <t>Gris</t>
  </si>
  <si>
    <t>Rojo</t>
  </si>
  <si>
    <t>Camión</t>
  </si>
  <si>
    <t>Proveedor</t>
  </si>
  <si>
    <t>Ropajes S.L.</t>
  </si>
  <si>
    <t>Ateliere S.A.</t>
  </si>
  <si>
    <t>Departamento</t>
  </si>
  <si>
    <t>A_dept</t>
  </si>
  <si>
    <t>B_dept</t>
  </si>
  <si>
    <t>C_dept</t>
  </si>
  <si>
    <t>D_dept</t>
  </si>
  <si>
    <t>Salarios</t>
  </si>
  <si>
    <t>Bajo</t>
  </si>
  <si>
    <t>Medio</t>
  </si>
  <si>
    <t>Alto</t>
  </si>
  <si>
    <t>Proovedor</t>
  </si>
  <si>
    <t>ID</t>
  </si>
  <si>
    <t>Jornada (horas)</t>
  </si>
  <si>
    <t>Ventas</t>
  </si>
  <si>
    <t>IDI</t>
  </si>
  <si>
    <t>ID2</t>
  </si>
  <si>
    <t>Dept3</t>
  </si>
  <si>
    <t>ID3</t>
  </si>
  <si>
    <t>ID4</t>
  </si>
  <si>
    <t>Dept6</t>
  </si>
  <si>
    <t>Dept5</t>
  </si>
  <si>
    <t>Dept4</t>
  </si>
  <si>
    <t>Dept2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</si>
  <si>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</si>
  <si>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</si>
  <si>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</si>
  <si>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</si>
  <si>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</si>
  <si>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</si>
  <si>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</si>
  <si>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</si>
  <si>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</si>
  <si>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</si>
  <si>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</si>
  <si>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</si>
  <si>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r>
      <t xml:space="preserve">1. Número de comerciales de la lista. </t>
    </r>
    <r>
      <rPr>
        <i/>
        <sz val="11"/>
        <color theme="1"/>
        <rFont val="Calibri"/>
        <family val="2"/>
        <scheme val="minor"/>
      </rPr>
      <t>Utiliza la función CONTAR.</t>
    </r>
  </si>
  <si>
    <r>
      <t xml:space="preserve">2. Edad media de los comerciales. </t>
    </r>
    <r>
      <rPr>
        <i/>
        <sz val="11"/>
        <color theme="1"/>
        <rFont val="Calibri"/>
        <family val="2"/>
        <scheme val="minor"/>
      </rPr>
      <t>Utiliza la función PROMEDIO.</t>
    </r>
  </si>
  <si>
    <r>
      <t xml:space="preserve">3. Jornada media de los empleados. </t>
    </r>
    <r>
      <rPr>
        <i/>
        <sz val="11"/>
        <color theme="1"/>
        <rFont val="Calibri"/>
        <family val="2"/>
        <scheme val="minor"/>
      </rPr>
      <t>Utiliza la función PROMEDIO.</t>
    </r>
  </si>
  <si>
    <r>
      <t xml:space="preserve">4. Suma de las ventas realizadas. </t>
    </r>
    <r>
      <rPr>
        <i/>
        <sz val="11"/>
        <color theme="1"/>
        <rFont val="Calibri"/>
        <family val="2"/>
        <scheme val="minor"/>
      </rPr>
      <t>Utiliza la función SUMA.</t>
    </r>
  </si>
  <si>
    <r>
      <t>5. Número de comerciales en el departamento 1 (Dept1).</t>
    </r>
    <r>
      <rPr>
        <i/>
        <sz val="11"/>
        <color theme="1"/>
        <rFont val="Calibri"/>
        <family val="2"/>
        <scheme val="minor"/>
      </rPr>
      <t xml:space="preserve"> Utiliza la función CONTAR.SI.</t>
    </r>
  </si>
  <si>
    <r>
      <t xml:space="preserve">6. Media de edad de los comerciales del departamento 2 (Dept2).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</si>
  <si>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>7. Suma de las ventas de los empleados del departamento 3 (Dept3).</t>
    </r>
    <r>
      <rPr>
        <i/>
        <sz val="11"/>
        <color theme="1"/>
        <rFont val="Calibri"/>
        <family val="2"/>
        <scheme val="minor"/>
      </rPr>
      <t xml:space="preserve"> Utiliza la función SUMA.SI.</t>
    </r>
  </si>
  <si>
    <r>
      <t xml:space="preserve">8. Suma de las ventas de los empleados del Departamento 4 y 5 (Dept4 y Dept5). </t>
    </r>
    <r>
      <rPr>
        <i/>
        <sz val="11"/>
        <color theme="1"/>
        <rFont val="Calibri"/>
        <family val="2"/>
        <scheme val="minor"/>
      </rPr>
      <t>Utiliza la función SUMA.SI dos veces.</t>
    </r>
  </si>
  <si>
    <r>
      <t xml:space="preserve">9. Media de las ventas de los empleados mayores de 40 años.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</si>
  <si>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 xml:space="preserve">10. Media de la jornada de los empleados que venden más de 1.500 €.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</si>
  <si>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 xml:space="preserve">11. Suma de las ventas mayores de 1.200 €. </t>
    </r>
    <r>
      <rPr>
        <i/>
        <sz val="11"/>
        <color theme="1"/>
        <rFont val="Calibri"/>
        <family val="2"/>
        <scheme val="minor"/>
      </rPr>
      <t>Utiliza la función SUMAR.SI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</si>
</sst>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\ [$€-C0A]"/>
    <numFmt numFmtId="171" formatCode="#,##0.00\ [$€-C0A]"/>
  </numFmts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0" tint="-4.9989318521683403E-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wrapText="1"/>
    </xf>
    <xf numFmtId="0" fontId="3" fillId="6" borderId="8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7" borderId="3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0" fontId="0" fillId="0" borderId="0" xfId="0" applyNumberFormat="1"/>
    <xf numFmtId="170" fontId="0" fillId="0" borderId="0" xfId="0" applyNumberFormat="1" applyBorder="1" applyAlignment="1">
      <alignment horizontal="right"/>
    </xf>
    <xf numFmtId="171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6E33-D6FF-4F51-B8A0-EBEAA9C4D020}">
  <dimension ref="B2:F33"/>
  <sheetViews>
    <sheetView workbookViewId="0">
      <selection activeCell="F31" sqref="F31"/>
    </sheetView>
  </sheetViews>
  <sheetFormatPr baseColWidth="10" defaultRowHeight="15" x14ac:dyDescent="0.25"/>
  <cols>
    <col min="2" max="3" width="17" customWidth="1"/>
    <col min="4" max="4" width="19.7109375" customWidth="1"/>
    <col min="5" max="5" width="13.28515625" customWidth="1"/>
  </cols>
  <sheetData>
    <row r="2" spans="2:5" ht="21.75" thickBot="1" x14ac:dyDescent="0.4">
      <c r="B2" s="5" t="s">
        <v>0</v>
      </c>
      <c r="C2" s="5" t="s">
        <v>1</v>
      </c>
      <c r="D2" s="5" t="s">
        <v>2</v>
      </c>
      <c r="E2" s="5" t="s">
        <v>3</v>
      </c>
    </row>
    <row r="3" spans="2:5" ht="17.25" x14ac:dyDescent="0.3">
      <c r="B3" s="6" t="s">
        <v>4</v>
      </c>
      <c r="C3" s="6" t="s">
        <v>5</v>
      </c>
      <c r="D3" s="6" t="s">
        <v>6</v>
      </c>
      <c r="E3" s="7">
        <v>6</v>
      </c>
    </row>
    <row r="4" spans="2:5" ht="17.25" x14ac:dyDescent="0.3">
      <c r="B4" s="8" t="s">
        <v>16</v>
      </c>
      <c r="C4" s="8" t="s">
        <v>12</v>
      </c>
      <c r="D4" s="8" t="s">
        <v>7</v>
      </c>
      <c r="E4" s="9">
        <v>7</v>
      </c>
    </row>
    <row r="5" spans="2:5" ht="17.25" x14ac:dyDescent="0.3">
      <c r="B5" s="10" t="s">
        <v>8</v>
      </c>
      <c r="C5" s="10" t="s">
        <v>17</v>
      </c>
      <c r="D5" s="10" t="s">
        <v>6</v>
      </c>
      <c r="E5" s="11">
        <v>8.5</v>
      </c>
    </row>
    <row r="6" spans="2:5" ht="17.25" x14ac:dyDescent="0.3">
      <c r="B6" s="8" t="s">
        <v>9</v>
      </c>
      <c r="C6" s="8" t="s">
        <v>5</v>
      </c>
      <c r="D6" s="8" t="s">
        <v>6</v>
      </c>
      <c r="E6" s="9">
        <v>6.5</v>
      </c>
    </row>
    <row r="7" spans="2:5" ht="17.25" x14ac:dyDescent="0.3">
      <c r="B7" s="10" t="s">
        <v>10</v>
      </c>
      <c r="C7" s="10" t="s">
        <v>5</v>
      </c>
      <c r="D7" s="10" t="s">
        <v>7</v>
      </c>
      <c r="E7" s="11">
        <v>9.5</v>
      </c>
    </row>
    <row r="8" spans="2:5" ht="17.25" x14ac:dyDescent="0.3">
      <c r="B8" s="8" t="s">
        <v>11</v>
      </c>
      <c r="C8" s="8" t="s">
        <v>12</v>
      </c>
      <c r="D8" s="8" t="s">
        <v>7</v>
      </c>
      <c r="E8" s="9">
        <v>8</v>
      </c>
    </row>
    <row r="9" spans="2:5" ht="17.25" x14ac:dyDescent="0.3">
      <c r="B9" s="10" t="s">
        <v>13</v>
      </c>
      <c r="C9" s="10" t="s">
        <v>12</v>
      </c>
      <c r="D9" s="10" t="s">
        <v>6</v>
      </c>
      <c r="E9" s="11">
        <v>7.5</v>
      </c>
    </row>
    <row r="10" spans="2:5" ht="17.25" x14ac:dyDescent="0.3">
      <c r="B10" s="8" t="s">
        <v>14</v>
      </c>
      <c r="C10" s="8" t="s">
        <v>17</v>
      </c>
      <c r="D10" s="8" t="s">
        <v>7</v>
      </c>
      <c r="E10" s="9">
        <v>6</v>
      </c>
    </row>
    <row r="11" spans="2:5" ht="17.25" x14ac:dyDescent="0.3">
      <c r="B11" s="10" t="s">
        <v>15</v>
      </c>
      <c r="C11" s="10" t="s">
        <v>17</v>
      </c>
      <c r="D11" s="10" t="s">
        <v>6</v>
      </c>
      <c r="E11" s="11">
        <v>5</v>
      </c>
    </row>
    <row r="13" spans="2:5" x14ac:dyDescent="0.25">
      <c r="B13" t="s">
        <v>18</v>
      </c>
      <c r="E13" s="2">
        <f>AVERAGE(E3:E11)</f>
        <v>7.1111111111111107</v>
      </c>
    </row>
    <row r="14" spans="2:5" x14ac:dyDescent="0.25">
      <c r="E14" s="1"/>
    </row>
    <row r="15" spans="2:5" x14ac:dyDescent="0.25">
      <c r="B15" t="s">
        <v>19</v>
      </c>
      <c r="E15" s="2">
        <f>MAX(E3:E11)</f>
        <v>9.5</v>
      </c>
    </row>
    <row r="16" spans="2:5" x14ac:dyDescent="0.25">
      <c r="E16" s="1"/>
    </row>
    <row r="17" spans="2:6" x14ac:dyDescent="0.25">
      <c r="B17" t="s">
        <v>20</v>
      </c>
      <c r="E17" s="2">
        <f>MIN(E3:E11)</f>
        <v>5</v>
      </c>
    </row>
    <row r="18" spans="2:6" x14ac:dyDescent="0.25">
      <c r="E18" s="1"/>
    </row>
    <row r="19" spans="2:6" x14ac:dyDescent="0.25">
      <c r="B19" t="s">
        <v>21</v>
      </c>
      <c r="E19" s="1">
        <f>COUNT(E3:E11)</f>
        <v>9</v>
      </c>
    </row>
    <row r="20" spans="2:6" x14ac:dyDescent="0.25">
      <c r="E20" s="1"/>
    </row>
    <row r="21" spans="2:6" x14ac:dyDescent="0.25">
      <c r="B21" t="s">
        <v>22</v>
      </c>
      <c r="E21" t="str">
        <f ca="1">CONCATENATE("Letras: ", AVERAGEIF(D3:E11, "Letras", E3:E11))</f>
        <v>Letras: 6,7</v>
      </c>
    </row>
    <row r="22" spans="2:6" x14ac:dyDescent="0.25">
      <c r="E22" t="str">
        <f ca="1">CONCATENATE("Ciencias: ", ROUND(AVERAGEIF(D3:E11, "Ciencias", E3:E11), 2))</f>
        <v>Ciencias: 7,63</v>
      </c>
    </row>
    <row r="23" spans="2:6" x14ac:dyDescent="0.25">
      <c r="E23" s="1"/>
    </row>
    <row r="24" spans="2:6" x14ac:dyDescent="0.25">
      <c r="B24" t="s">
        <v>23</v>
      </c>
      <c r="E24" s="12" t="str">
        <f ca="1">CONCATENATE("Clase A: ", ROUND( AVERAGEIF(C3:E11, "A", E3:E11), 2))</f>
        <v>Clase A: 7,33</v>
      </c>
    </row>
    <row r="25" spans="2:6" x14ac:dyDescent="0.25">
      <c r="E25" s="12" t="str">
        <f ca="1">CONCATENATE("Clase B: ", ROUND( AVERAGEIF(C3:E11, "B", E3:E11), 2))</f>
        <v>Clase B: 7,5</v>
      </c>
    </row>
    <row r="26" spans="2:6" x14ac:dyDescent="0.25">
      <c r="E26" s="12" t="str">
        <f ca="1">CONCATENATE("Clase C: ", ROUND( AVERAGEIF(C3:E11, "C", E3:E11), 2))</f>
        <v>Clase C: 6,5</v>
      </c>
    </row>
    <row r="27" spans="2:6" x14ac:dyDescent="0.25">
      <c r="E27" s="1"/>
      <c r="F27" s="1"/>
    </row>
    <row r="28" spans="2:6" x14ac:dyDescent="0.25">
      <c r="B28" t="s">
        <v>24</v>
      </c>
      <c r="E28" s="1" t="s">
        <v>26</v>
      </c>
      <c r="F28" s="13" t="s">
        <v>8</v>
      </c>
    </row>
    <row r="29" spans="2:6" x14ac:dyDescent="0.25">
      <c r="E29" s="1" t="s">
        <v>25</v>
      </c>
      <c r="F29" s="12" t="str">
        <f>IFERROR(CONCATENATE(F28, " está en la clase ", VLOOKUP(F28, B3:E11, 2, FALSE), " y su nota es ", VLOOKUP(F28, B3:E11, 4, FALSE)), "El nombre que ha ingresado no se encuentra en la tabla")</f>
        <v>Raúl está en la clase C y su nota es 8,5</v>
      </c>
    </row>
    <row r="30" spans="2:6" x14ac:dyDescent="0.25">
      <c r="E30" s="1"/>
      <c r="F30" s="1"/>
    </row>
    <row r="31" spans="2:6" ht="27.75" customHeight="1" x14ac:dyDescent="0.25">
      <c r="B31" s="20" t="s">
        <v>27</v>
      </c>
      <c r="C31" s="20"/>
      <c r="D31" s="20"/>
      <c r="E31" s="14">
        <f>COUNTIF(E3:E11, "&gt;7")</f>
        <v>4</v>
      </c>
    </row>
    <row r="32" spans="2:6" x14ac:dyDescent="0.25">
      <c r="E32" s="1"/>
    </row>
    <row r="33" spans="5:5" x14ac:dyDescent="0.25">
      <c r="E33" s="1"/>
    </row>
  </sheetData>
  <mergeCells count="1">
    <mergeCell ref="B31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F7B1-4D1D-45C4-97D5-93B7A9C08FA1}">
  <dimension ref="A2:M30"/>
  <sheetViews>
    <sheetView workbookViewId="0">
      <selection activeCell="L33" sqref="L33"/>
    </sheetView>
  </sheetViews>
  <sheetFormatPr baseColWidth="10" defaultRowHeight="15" x14ac:dyDescent="0.25"/>
  <cols>
    <col min="3" max="3" width="13.5703125" bestFit="1" customWidth="1"/>
    <col min="6" max="6" width="15.7109375" bestFit="1" customWidth="1"/>
    <col min="9" max="9" width="14.7109375" bestFit="1" customWidth="1"/>
    <col min="11" max="11" width="14.28515625" customWidth="1"/>
    <col min="12" max="12" width="13.140625" bestFit="1" customWidth="1"/>
  </cols>
  <sheetData>
    <row r="2" spans="1:12" ht="15.75" thickBot="1" x14ac:dyDescent="0.3">
      <c r="A2" s="1">
        <v>1</v>
      </c>
      <c r="B2" s="15"/>
      <c r="C2" s="17" t="s">
        <v>28</v>
      </c>
      <c r="D2" s="17" t="s">
        <v>4</v>
      </c>
      <c r="E2" s="17" t="s">
        <v>15</v>
      </c>
      <c r="I2" t="s">
        <v>42</v>
      </c>
    </row>
    <row r="3" spans="1:12" ht="15.75" thickTop="1" x14ac:dyDescent="0.25">
      <c r="A3" s="1">
        <v>2</v>
      </c>
      <c r="B3" s="16" t="s">
        <v>29</v>
      </c>
      <c r="C3" s="18">
        <v>187</v>
      </c>
      <c r="D3" s="4">
        <v>167</v>
      </c>
      <c r="E3" s="4">
        <v>198</v>
      </c>
    </row>
    <row r="4" spans="1:12" x14ac:dyDescent="0.25">
      <c r="A4" s="1">
        <v>3</v>
      </c>
      <c r="B4" s="16" t="s">
        <v>30</v>
      </c>
      <c r="C4" s="19">
        <v>30</v>
      </c>
      <c r="D4" s="3">
        <v>56</v>
      </c>
      <c r="E4" s="3">
        <v>39</v>
      </c>
    </row>
    <row r="5" spans="1:12" x14ac:dyDescent="0.25">
      <c r="A5" s="1">
        <v>4</v>
      </c>
      <c r="B5" s="16" t="s">
        <v>31</v>
      </c>
      <c r="C5" s="19">
        <v>35</v>
      </c>
      <c r="D5" s="3">
        <v>40</v>
      </c>
      <c r="E5" s="3">
        <v>45</v>
      </c>
    </row>
    <row r="6" spans="1:12" x14ac:dyDescent="0.25">
      <c r="A6" s="1">
        <v>5</v>
      </c>
      <c r="B6" s="16" t="s">
        <v>32</v>
      </c>
      <c r="C6" s="19">
        <v>40</v>
      </c>
      <c r="D6" s="3">
        <v>47</v>
      </c>
      <c r="E6" s="3">
        <v>43</v>
      </c>
    </row>
    <row r="7" spans="1:12" x14ac:dyDescent="0.25">
      <c r="A7" s="1">
        <v>6</v>
      </c>
      <c r="B7" s="16" t="s">
        <v>33</v>
      </c>
      <c r="C7" s="19">
        <v>87</v>
      </c>
      <c r="D7" s="3">
        <v>69</v>
      </c>
      <c r="E7" s="3">
        <v>99</v>
      </c>
    </row>
    <row r="8" spans="1:12" x14ac:dyDescent="0.25">
      <c r="A8" s="1">
        <v>7</v>
      </c>
      <c r="B8" s="16" t="s">
        <v>34</v>
      </c>
      <c r="C8" s="19" t="s">
        <v>35</v>
      </c>
      <c r="D8" s="3" t="s">
        <v>35</v>
      </c>
      <c r="E8" s="3" t="s">
        <v>36</v>
      </c>
    </row>
    <row r="9" spans="1:12" x14ac:dyDescent="0.25">
      <c r="A9" s="1">
        <v>8</v>
      </c>
      <c r="B9" s="16" t="s">
        <v>37</v>
      </c>
      <c r="C9" s="19" t="s">
        <v>38</v>
      </c>
      <c r="D9" s="3" t="s">
        <v>39</v>
      </c>
      <c r="E9" s="3" t="s">
        <v>40</v>
      </c>
      <c r="K9" s="12"/>
    </row>
    <row r="10" spans="1:12" x14ac:dyDescent="0.25">
      <c r="K10" s="12"/>
    </row>
    <row r="11" spans="1:12" x14ac:dyDescent="0.25">
      <c r="B11" s="12" t="s">
        <v>41</v>
      </c>
      <c r="L11" s="12">
        <f>IF(HLOOKUP(C2, C2:E9, 2, FALSE) &gt; 180, HLOOKUP(D2, C2:E9, 2, FALSE), HLOOKUP(E2, C2:E9, 2, FALSE))</f>
        <v>167</v>
      </c>
    </row>
    <row r="12" spans="1:12" x14ac:dyDescent="0.25">
      <c r="B12" s="12"/>
      <c r="L12" s="12"/>
    </row>
    <row r="13" spans="1:12" x14ac:dyDescent="0.25">
      <c r="B13" s="12" t="s">
        <v>43</v>
      </c>
      <c r="C13" s="1"/>
      <c r="D13" s="1"/>
      <c r="E13" s="1"/>
      <c r="F13" s="1"/>
      <c r="G13" s="1"/>
      <c r="L13" s="12" t="str">
        <f>IF(HLOOKUP(C2, C2:E9, 8, FALSE) = "Castaño", "Castaño", "Otro")</f>
        <v>Otro</v>
      </c>
    </row>
    <row r="14" spans="1:12" x14ac:dyDescent="0.25">
      <c r="B14" s="12"/>
      <c r="D14" s="1"/>
      <c r="E14" s="1"/>
      <c r="F14" s="1"/>
      <c r="L14" s="12"/>
    </row>
    <row r="15" spans="1:12" x14ac:dyDescent="0.25">
      <c r="B15" s="12" t="s">
        <v>44</v>
      </c>
      <c r="L15" s="12" t="str">
        <f>IF(HLOOKUP(C2, C2:E9, 6, FALSE) &gt; HLOOKUP(D2, C2:E9, 6, FALSE), HLOOKUP(C2, C2:E9, 7, FALSE), HLOOKUP(D2, C2:E9,7, FALSE))</f>
        <v>Verde</v>
      </c>
    </row>
    <row r="16" spans="1:12" x14ac:dyDescent="0.25">
      <c r="B16" s="12"/>
      <c r="K16" s="12"/>
    </row>
    <row r="17" spans="2:13" x14ac:dyDescent="0.25">
      <c r="B17" s="12" t="s">
        <v>45</v>
      </c>
      <c r="K17" s="12"/>
      <c r="L17" s="12">
        <f>IF(HLOOKUP(E2, C2:E9, 3, FALSE)&gt;HLOOKUP(C2, C2:E9, 3, FALSE), HLOOKUP(E2, C2:E9, 3, FALSE) + HLOOKUP(C2, C2:E9, 3, FALSE), AVERAGE(C4:E4))</f>
        <v>69</v>
      </c>
    </row>
    <row r="18" spans="2:13" x14ac:dyDescent="0.25">
      <c r="B18" s="12"/>
      <c r="K18" s="12"/>
      <c r="L18" s="1"/>
      <c r="M18" s="1"/>
    </row>
    <row r="19" spans="2:13" x14ac:dyDescent="0.25">
      <c r="B19" s="12" t="s">
        <v>46</v>
      </c>
      <c r="K19" s="12"/>
      <c r="L19" t="str">
        <f>IF(OR(HLOOKUP(D2, C2:E9, 8, FALSE) ="Rubio", HLOOKUP(C2, C2:E9, 8, FALSE)="Rubio"), "OK", "NO OK")</f>
        <v>OK</v>
      </c>
    </row>
    <row r="20" spans="2:13" x14ac:dyDescent="0.25">
      <c r="B20" s="12"/>
      <c r="K20" s="12"/>
    </row>
    <row r="21" spans="2:13" x14ac:dyDescent="0.25">
      <c r="B21" s="12" t="s">
        <v>47</v>
      </c>
      <c r="K21" s="12"/>
      <c r="L21" s="12">
        <f>IF(HLOOKUP(D2,C2:E9,5,FALSE) &gt; HLOOKUP(D2,C2:E9,4,FALSE), HLOOKUP(D2,C2:E9,2,FALSE), HLOOKUP(D2,C2:E9,7,FALSE))</f>
        <v>167</v>
      </c>
    </row>
    <row r="22" spans="2:13" x14ac:dyDescent="0.25">
      <c r="B22" s="12"/>
      <c r="K22" s="12"/>
    </row>
    <row r="23" spans="2:13" x14ac:dyDescent="0.25">
      <c r="B23" s="12" t="s">
        <v>48</v>
      </c>
      <c r="K23" s="12"/>
      <c r="L23" t="str">
        <f>IF(AND(HLOOKUP(C2,C2:E9,7,FALSE)="Verde", HLOOKUP(D2,C2:E9,7,FALSE)="Verde"), "Verde", HLOOKUP(E2,C2:E9,7,FALSE))</f>
        <v>Verde</v>
      </c>
    </row>
    <row r="24" spans="2:13" x14ac:dyDescent="0.25">
      <c r="B24" s="12"/>
      <c r="K24" s="12"/>
    </row>
    <row r="25" spans="2:13" x14ac:dyDescent="0.25">
      <c r="B25" s="12" t="s">
        <v>49</v>
      </c>
      <c r="K25" s="12"/>
      <c r="L25" t="str">
        <f>IF(OR(HLOOKUP(C2,C2:E9,6,FALSE)&gt;100, HLOOKUP(D2,C2:E9,6,FALSE)&gt;100, HLOOKUP(E2,C2:E9,6,FALSE)&gt;100), "Más de 100", "Menos de 100")</f>
        <v>Menos de 100</v>
      </c>
    </row>
    <row r="26" spans="2:13" x14ac:dyDescent="0.25">
      <c r="B26" s="12"/>
      <c r="K26" s="12"/>
    </row>
    <row r="27" spans="2:13" x14ac:dyDescent="0.25">
      <c r="B27" s="12" t="s">
        <v>50</v>
      </c>
      <c r="K27" s="12"/>
      <c r="L27" t="str">
        <f>IF(AND(HLOOKUP(C2,C2:E9,2,FALSE)&gt;180, HLOOKUP(D2,C2:E9,2,FALSE)&gt;160), "Altos", "No clasificado")</f>
        <v>Altos</v>
      </c>
    </row>
    <row r="28" spans="2:13" x14ac:dyDescent="0.25">
      <c r="K28" s="12"/>
    </row>
    <row r="29" spans="2:13" x14ac:dyDescent="0.25">
      <c r="B29" t="s">
        <v>51</v>
      </c>
      <c r="K29" s="12"/>
      <c r="L29" t="str">
        <f>IF(OR(HLOOKUP(C2,C2:E9,2,FALSE)&gt;180, HLOOKUP(D2,C2:E9,2,FALSE)&lt;180), "Juan más alto", "Juan es más bajo")</f>
        <v>Juan más alto</v>
      </c>
    </row>
    <row r="30" spans="2:13" x14ac:dyDescent="0.25">
      <c r="K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928B-416E-4267-B941-37C6B80071E6}">
  <dimension ref="B2:W17"/>
  <sheetViews>
    <sheetView workbookViewId="0">
      <selection activeCell="E12" sqref="E12"/>
    </sheetView>
  </sheetViews>
  <sheetFormatPr baseColWidth="10" defaultRowHeight="15" x14ac:dyDescent="0.25"/>
  <cols>
    <col min="2" max="2" width="13.85546875" bestFit="1" customWidth="1"/>
    <col min="3" max="3" width="10.85546875" bestFit="1" customWidth="1"/>
    <col min="5" max="5" width="10.5703125" bestFit="1" customWidth="1"/>
    <col min="14" max="14" width="13.85546875" bestFit="1" customWidth="1"/>
    <col min="18" max="18" width="13.85546875" bestFit="1" customWidth="1"/>
    <col min="19" max="19" width="9.42578125" bestFit="1" customWidth="1"/>
    <col min="20" max="20" width="6.7109375" bestFit="1" customWidth="1"/>
    <col min="21" max="21" width="9.42578125" bestFit="1" customWidth="1"/>
    <col min="22" max="22" width="12.140625" bestFit="1" customWidth="1"/>
  </cols>
  <sheetData>
    <row r="2" spans="2:23" ht="15.75" thickBot="1" x14ac:dyDescent="0.3">
      <c r="B2" s="21" t="s">
        <v>52</v>
      </c>
      <c r="C2" s="21" t="s">
        <v>68</v>
      </c>
      <c r="D2" s="1"/>
      <c r="E2" s="21" t="s">
        <v>52</v>
      </c>
      <c r="F2" s="21" t="s">
        <v>84</v>
      </c>
      <c r="G2" s="21" t="s">
        <v>85</v>
      </c>
      <c r="H2" s="21" t="s">
        <v>86</v>
      </c>
      <c r="I2" s="1"/>
      <c r="J2" s="21" t="s">
        <v>68</v>
      </c>
      <c r="K2" s="21" t="s">
        <v>92</v>
      </c>
      <c r="L2" s="1"/>
      <c r="M2" s="21" t="s">
        <v>52</v>
      </c>
      <c r="N2" s="21" t="s">
        <v>95</v>
      </c>
      <c r="O2" s="21" t="s">
        <v>100</v>
      </c>
      <c r="R2" s="21" t="s">
        <v>95</v>
      </c>
      <c r="S2" s="21" t="s">
        <v>100</v>
      </c>
      <c r="U2" s="21" t="s">
        <v>84</v>
      </c>
      <c r="V2" s="21" t="s">
        <v>85</v>
      </c>
    </row>
    <row r="3" spans="2:23" ht="15.75" thickTop="1" x14ac:dyDescent="0.25">
      <c r="B3" s="4" t="s">
        <v>53</v>
      </c>
      <c r="C3" s="4" t="s">
        <v>69</v>
      </c>
      <c r="D3" s="1"/>
      <c r="E3" s="4" t="s">
        <v>55</v>
      </c>
      <c r="F3" s="4">
        <v>300</v>
      </c>
      <c r="G3" s="22" t="str">
        <f>VLOOKUP(F3,$U$3:$V$12,2,FALSE)</f>
        <v>Bajo</v>
      </c>
      <c r="H3" s="4" t="s">
        <v>87</v>
      </c>
      <c r="I3" s="1"/>
      <c r="J3" s="4" t="s">
        <v>75</v>
      </c>
      <c r="K3" s="4" t="s">
        <v>93</v>
      </c>
      <c r="L3" s="1"/>
      <c r="M3" s="4" t="s">
        <v>53</v>
      </c>
      <c r="N3" s="4" t="s">
        <v>96</v>
      </c>
      <c r="O3" s="24">
        <f>VLOOKUP(N3,$R$3:$S$6,2,FALSE)</f>
        <v>100000</v>
      </c>
      <c r="R3" s="3" t="s">
        <v>96</v>
      </c>
      <c r="S3" s="23">
        <v>100000</v>
      </c>
      <c r="U3" s="3">
        <v>100</v>
      </c>
      <c r="V3" s="3" t="s">
        <v>101</v>
      </c>
    </row>
    <row r="4" spans="2:23" x14ac:dyDescent="0.25">
      <c r="B4" s="3" t="s">
        <v>54</v>
      </c>
      <c r="C4" s="3" t="s">
        <v>70</v>
      </c>
      <c r="D4" s="1"/>
      <c r="E4" s="3" t="s">
        <v>62</v>
      </c>
      <c r="F4" s="3">
        <v>900</v>
      </c>
      <c r="G4" s="22" t="str">
        <f t="shared" ref="G4:G17" si="0">VLOOKUP(F4,$U$3:$V$12,2,FALSE)</f>
        <v>Alto</v>
      </c>
      <c r="H4" s="3" t="s">
        <v>87</v>
      </c>
      <c r="I4" s="1"/>
      <c r="J4" s="3" t="s">
        <v>77</v>
      </c>
      <c r="K4" s="3" t="s">
        <v>94</v>
      </c>
      <c r="L4" s="1"/>
      <c r="M4" s="3" t="s">
        <v>54</v>
      </c>
      <c r="N4" s="3" t="s">
        <v>97</v>
      </c>
      <c r="O4" s="24">
        <f t="shared" ref="O4:O17" si="1">VLOOKUP(N4,$R$3:$S$6,2,FALSE)</f>
        <v>50000</v>
      </c>
      <c r="R4" s="3" t="s">
        <v>97</v>
      </c>
      <c r="S4" s="23">
        <v>50000</v>
      </c>
      <c r="U4" s="3">
        <v>200</v>
      </c>
      <c r="V4" s="3" t="s">
        <v>101</v>
      </c>
    </row>
    <row r="5" spans="2:23" x14ac:dyDescent="0.25">
      <c r="B5" s="3" t="s">
        <v>55</v>
      </c>
      <c r="C5" s="3" t="s">
        <v>71</v>
      </c>
      <c r="D5" s="1"/>
      <c r="E5" s="3" t="s">
        <v>64</v>
      </c>
      <c r="F5" s="3">
        <v>600</v>
      </c>
      <c r="G5" s="22" t="str">
        <f t="shared" si="0"/>
        <v>Medio</v>
      </c>
      <c r="H5" s="3" t="s">
        <v>36</v>
      </c>
      <c r="I5" s="1"/>
      <c r="J5" s="3" t="s">
        <v>72</v>
      </c>
      <c r="K5" s="3" t="s">
        <v>93</v>
      </c>
      <c r="L5" s="1"/>
      <c r="M5" s="3" t="s">
        <v>55</v>
      </c>
      <c r="N5" s="3" t="s">
        <v>98</v>
      </c>
      <c r="O5" s="24">
        <f t="shared" si="1"/>
        <v>75000</v>
      </c>
      <c r="R5" s="3" t="s">
        <v>98</v>
      </c>
      <c r="S5" s="23">
        <v>75000</v>
      </c>
      <c r="U5" s="3">
        <v>300</v>
      </c>
      <c r="V5" s="3" t="s">
        <v>101</v>
      </c>
    </row>
    <row r="6" spans="2:23" x14ac:dyDescent="0.25">
      <c r="B6" s="3" t="s">
        <v>56</v>
      </c>
      <c r="C6" s="3" t="s">
        <v>72</v>
      </c>
      <c r="D6" s="1"/>
      <c r="E6" s="3" t="s">
        <v>56</v>
      </c>
      <c r="F6" s="3">
        <v>500</v>
      </c>
      <c r="G6" s="22" t="str">
        <f t="shared" si="0"/>
        <v>Medio</v>
      </c>
      <c r="H6" s="3" t="s">
        <v>88</v>
      </c>
      <c r="I6" s="1"/>
      <c r="J6" s="3" t="s">
        <v>91</v>
      </c>
      <c r="K6" s="3" t="s">
        <v>94</v>
      </c>
      <c r="L6" s="1"/>
      <c r="M6" s="3" t="s">
        <v>56</v>
      </c>
      <c r="N6" s="3" t="s">
        <v>99</v>
      </c>
      <c r="O6" s="24">
        <f t="shared" si="1"/>
        <v>20000</v>
      </c>
      <c r="R6" s="3" t="s">
        <v>99</v>
      </c>
      <c r="S6" s="23">
        <v>20000</v>
      </c>
      <c r="U6" s="3">
        <v>400</v>
      </c>
      <c r="V6" s="3" t="s">
        <v>102</v>
      </c>
    </row>
    <row r="7" spans="2:23" x14ac:dyDescent="0.25">
      <c r="B7" s="3" t="s">
        <v>57</v>
      </c>
      <c r="C7" s="3" t="s">
        <v>73</v>
      </c>
      <c r="D7" s="1"/>
      <c r="E7" s="3" t="s">
        <v>62</v>
      </c>
      <c r="F7" s="3">
        <v>500</v>
      </c>
      <c r="G7" s="22" t="str">
        <f t="shared" si="0"/>
        <v>Medio</v>
      </c>
      <c r="H7" s="3" t="s">
        <v>88</v>
      </c>
      <c r="I7" s="1"/>
      <c r="J7" s="3" t="s">
        <v>80</v>
      </c>
      <c r="K7" s="3" t="s">
        <v>94</v>
      </c>
      <c r="L7" s="1"/>
      <c r="M7" s="3" t="s">
        <v>57</v>
      </c>
      <c r="N7" s="3" t="s">
        <v>96</v>
      </c>
      <c r="O7" s="24">
        <f t="shared" si="1"/>
        <v>100000</v>
      </c>
      <c r="U7" s="3">
        <v>500</v>
      </c>
      <c r="V7" s="3" t="s">
        <v>102</v>
      </c>
    </row>
    <row r="8" spans="2:23" x14ac:dyDescent="0.25">
      <c r="B8" s="3" t="s">
        <v>58</v>
      </c>
      <c r="C8" s="3" t="s">
        <v>74</v>
      </c>
      <c r="D8" s="1"/>
      <c r="E8" s="3" t="s">
        <v>57</v>
      </c>
      <c r="F8" s="3">
        <v>600</v>
      </c>
      <c r="G8" s="22" t="str">
        <f t="shared" si="0"/>
        <v>Medio</v>
      </c>
      <c r="H8" s="3" t="s">
        <v>89</v>
      </c>
      <c r="I8" s="1"/>
      <c r="J8" s="3" t="s">
        <v>81</v>
      </c>
      <c r="K8" s="3" t="s">
        <v>94</v>
      </c>
      <c r="L8" s="1"/>
      <c r="M8" s="3" t="s">
        <v>58</v>
      </c>
      <c r="N8" s="3" t="s">
        <v>97</v>
      </c>
      <c r="O8" s="24">
        <f t="shared" si="1"/>
        <v>50000</v>
      </c>
      <c r="U8" s="3">
        <v>600</v>
      </c>
      <c r="V8" s="3" t="s">
        <v>102</v>
      </c>
    </row>
    <row r="9" spans="2:23" x14ac:dyDescent="0.25">
      <c r="B9" s="3" t="s">
        <v>59</v>
      </c>
      <c r="C9" s="3" t="s">
        <v>75</v>
      </c>
      <c r="D9" s="1"/>
      <c r="E9" s="3" t="s">
        <v>60</v>
      </c>
      <c r="F9" s="3">
        <v>1000</v>
      </c>
      <c r="G9" s="22" t="str">
        <f t="shared" si="0"/>
        <v>Alto</v>
      </c>
      <c r="H9" s="3" t="s">
        <v>89</v>
      </c>
      <c r="I9" s="1"/>
      <c r="J9" s="3" t="s">
        <v>70</v>
      </c>
      <c r="K9" s="3" t="s">
        <v>93</v>
      </c>
      <c r="L9" s="1"/>
      <c r="M9" s="3" t="s">
        <v>59</v>
      </c>
      <c r="N9" s="3" t="s">
        <v>96</v>
      </c>
      <c r="O9" s="24">
        <f t="shared" si="1"/>
        <v>100000</v>
      </c>
      <c r="U9" s="3">
        <v>700</v>
      </c>
      <c r="V9" s="3" t="s">
        <v>102</v>
      </c>
    </row>
    <row r="10" spans="2:23" x14ac:dyDescent="0.25">
      <c r="B10" s="3" t="s">
        <v>60</v>
      </c>
      <c r="C10" s="3" t="s">
        <v>76</v>
      </c>
      <c r="D10" s="1"/>
      <c r="E10" s="3" t="s">
        <v>53</v>
      </c>
      <c r="F10" s="3">
        <v>900</v>
      </c>
      <c r="G10" s="22" t="str">
        <f t="shared" si="0"/>
        <v>Alto</v>
      </c>
      <c r="H10" s="3" t="s">
        <v>90</v>
      </c>
      <c r="I10" s="1"/>
      <c r="J10" s="3" t="s">
        <v>71</v>
      </c>
      <c r="K10" s="3" t="s">
        <v>93</v>
      </c>
      <c r="L10" s="1"/>
      <c r="M10" s="3" t="s">
        <v>60</v>
      </c>
      <c r="N10" s="3" t="s">
        <v>96</v>
      </c>
      <c r="O10" s="24">
        <f t="shared" si="1"/>
        <v>100000</v>
      </c>
      <c r="U10" s="3">
        <v>800</v>
      </c>
      <c r="V10" s="3" t="s">
        <v>103</v>
      </c>
    </row>
    <row r="11" spans="2:23" x14ac:dyDescent="0.25">
      <c r="B11" s="3" t="s">
        <v>61</v>
      </c>
      <c r="C11" s="3" t="s">
        <v>77</v>
      </c>
      <c r="D11" s="1"/>
      <c r="E11" s="3" t="s">
        <v>58</v>
      </c>
      <c r="F11" s="3">
        <v>800</v>
      </c>
      <c r="G11" s="22" t="str">
        <f t="shared" si="0"/>
        <v>Alto</v>
      </c>
      <c r="H11" s="3" t="s">
        <v>90</v>
      </c>
      <c r="I11" s="1"/>
      <c r="J11" s="3" t="s">
        <v>74</v>
      </c>
      <c r="K11" s="3" t="s">
        <v>93</v>
      </c>
      <c r="L11" s="1"/>
      <c r="M11" s="3" t="s">
        <v>61</v>
      </c>
      <c r="N11" s="3" t="s">
        <v>98</v>
      </c>
      <c r="O11" s="24">
        <f t="shared" si="1"/>
        <v>75000</v>
      </c>
      <c r="U11" s="3">
        <v>900</v>
      </c>
      <c r="V11" s="3" t="s">
        <v>103</v>
      </c>
    </row>
    <row r="12" spans="2:23" x14ac:dyDescent="0.25">
      <c r="B12" s="3" t="s">
        <v>62</v>
      </c>
      <c r="C12" s="3" t="s">
        <v>78</v>
      </c>
      <c r="D12" s="1"/>
      <c r="E12" s="3" t="s">
        <v>61</v>
      </c>
      <c r="F12" s="3">
        <v>700</v>
      </c>
      <c r="G12" s="22" t="str">
        <f t="shared" si="0"/>
        <v>Medio</v>
      </c>
      <c r="H12" s="3" t="s">
        <v>90</v>
      </c>
      <c r="I12" s="1"/>
      <c r="J12" s="3" t="s">
        <v>69</v>
      </c>
      <c r="K12" s="3" t="s">
        <v>93</v>
      </c>
      <c r="L12" s="1"/>
      <c r="M12" s="3" t="s">
        <v>62</v>
      </c>
      <c r="N12" s="3" t="s">
        <v>99</v>
      </c>
      <c r="O12" s="24">
        <f t="shared" si="1"/>
        <v>20000</v>
      </c>
      <c r="U12" s="3">
        <v>1000</v>
      </c>
      <c r="V12" s="3" t="s">
        <v>103</v>
      </c>
    </row>
    <row r="13" spans="2:23" x14ac:dyDescent="0.25">
      <c r="B13" s="3" t="s">
        <v>63</v>
      </c>
      <c r="C13" s="3" t="s">
        <v>79</v>
      </c>
      <c r="D13" s="1"/>
      <c r="E13" s="3" t="s">
        <v>65</v>
      </c>
      <c r="F13" s="3">
        <v>100</v>
      </c>
      <c r="G13" s="22" t="str">
        <f t="shared" si="0"/>
        <v>Bajo</v>
      </c>
      <c r="H13" s="3" t="s">
        <v>90</v>
      </c>
      <c r="I13" s="1"/>
      <c r="J13" s="3" t="s">
        <v>78</v>
      </c>
      <c r="K13" s="3" t="s">
        <v>94</v>
      </c>
      <c r="L13" s="1"/>
      <c r="M13" s="3" t="s">
        <v>63</v>
      </c>
      <c r="N13" s="3" t="s">
        <v>99</v>
      </c>
      <c r="O13" s="24">
        <f t="shared" si="1"/>
        <v>20000</v>
      </c>
    </row>
    <row r="14" spans="2:23" x14ac:dyDescent="0.25">
      <c r="B14" s="3" t="s">
        <v>64</v>
      </c>
      <c r="C14" s="3" t="s">
        <v>80</v>
      </c>
      <c r="D14" s="1"/>
      <c r="E14" s="3" t="s">
        <v>54</v>
      </c>
      <c r="F14" s="3">
        <v>100</v>
      </c>
      <c r="G14" s="22" t="str">
        <f t="shared" si="0"/>
        <v>Bajo</v>
      </c>
      <c r="H14" s="3" t="s">
        <v>35</v>
      </c>
      <c r="I14" s="1"/>
      <c r="J14" s="3" t="s">
        <v>76</v>
      </c>
      <c r="K14" s="3" t="s">
        <v>93</v>
      </c>
      <c r="L14" s="1"/>
      <c r="M14" s="3" t="s">
        <v>64</v>
      </c>
      <c r="N14" s="3" t="s">
        <v>98</v>
      </c>
      <c r="O14" s="24">
        <f t="shared" si="1"/>
        <v>75000</v>
      </c>
    </row>
    <row r="15" spans="2:23" ht="15.75" thickBot="1" x14ac:dyDescent="0.3">
      <c r="B15" s="3" t="s">
        <v>65</v>
      </c>
      <c r="C15" s="3" t="s">
        <v>81</v>
      </c>
      <c r="D15" s="1"/>
      <c r="E15" s="3" t="s">
        <v>59</v>
      </c>
      <c r="F15" s="3">
        <v>800</v>
      </c>
      <c r="G15" s="22" t="str">
        <f t="shared" si="0"/>
        <v>Alto</v>
      </c>
      <c r="H15" s="3" t="s">
        <v>35</v>
      </c>
      <c r="I15" s="1"/>
      <c r="J15" s="3" t="s">
        <v>79</v>
      </c>
      <c r="K15" s="3" t="s">
        <v>94</v>
      </c>
      <c r="L15" s="1"/>
      <c r="M15" s="3" t="s">
        <v>65</v>
      </c>
      <c r="N15" s="3" t="s">
        <v>97</v>
      </c>
      <c r="O15" s="24">
        <f t="shared" si="1"/>
        <v>50000</v>
      </c>
      <c r="Q15" s="21" t="s">
        <v>52</v>
      </c>
      <c r="R15" s="21" t="s">
        <v>68</v>
      </c>
      <c r="S15" s="21" t="s">
        <v>84</v>
      </c>
      <c r="T15" s="21" t="s">
        <v>85</v>
      </c>
      <c r="U15" s="21" t="s">
        <v>86</v>
      </c>
      <c r="V15" s="21" t="s">
        <v>104</v>
      </c>
      <c r="W15" s="21" t="s">
        <v>100</v>
      </c>
    </row>
    <row r="16" spans="2:23" ht="15.75" thickTop="1" x14ac:dyDescent="0.25">
      <c r="B16" s="3" t="s">
        <v>66</v>
      </c>
      <c r="C16" s="3" t="s">
        <v>82</v>
      </c>
      <c r="D16" s="1"/>
      <c r="E16" s="3" t="s">
        <v>63</v>
      </c>
      <c r="F16" s="3">
        <v>700</v>
      </c>
      <c r="G16" s="22" t="str">
        <f t="shared" si="0"/>
        <v>Medio</v>
      </c>
      <c r="H16" s="3" t="s">
        <v>35</v>
      </c>
      <c r="I16" s="1"/>
      <c r="J16" s="3" t="s">
        <v>82</v>
      </c>
      <c r="K16" s="3" t="s">
        <v>94</v>
      </c>
      <c r="L16" s="1"/>
      <c r="M16" s="3" t="s">
        <v>66</v>
      </c>
      <c r="N16" s="3" t="s">
        <v>97</v>
      </c>
      <c r="O16" s="24">
        <f t="shared" si="1"/>
        <v>50000</v>
      </c>
      <c r="Q16" s="4" t="s">
        <v>54</v>
      </c>
      <c r="R16" s="24" t="str">
        <f>VLOOKUP(Q16,$B$3:$C$17,2,FALSE)</f>
        <v>Gafas</v>
      </c>
      <c r="S16" s="24">
        <f>VLOOKUP(Q16,$E$3:$H$17,2,FALSE)</f>
        <v>100</v>
      </c>
      <c r="T16" s="24" t="str">
        <f>VLOOKUP(Q16,$E$3:$H$17,3,FALSE)</f>
        <v>Bajo</v>
      </c>
      <c r="U16" s="24" t="str">
        <f>VLOOKUP(Q16,$E$3:$H$17,4,FALSE)</f>
        <v>Verde</v>
      </c>
      <c r="V16" s="24" t="str">
        <f>VLOOKUP(VLOOKUP(Q16,$B$3:$C$17,2,FALSE),$J$3:$K$17,2,FALSE)</f>
        <v>Ropajes S.L.</v>
      </c>
      <c r="W16" s="24">
        <f>VLOOKUP(Q16,M3:O17,3,FALSE)</f>
        <v>50000</v>
      </c>
    </row>
    <row r="17" spans="2:23" x14ac:dyDescent="0.25">
      <c r="B17" s="3" t="s">
        <v>67</v>
      </c>
      <c r="C17" s="3" t="s">
        <v>83</v>
      </c>
      <c r="D17" s="1"/>
      <c r="E17" s="3" t="s">
        <v>67</v>
      </c>
      <c r="F17" s="3">
        <v>700</v>
      </c>
      <c r="G17" s="22" t="str">
        <f t="shared" si="0"/>
        <v>Medio</v>
      </c>
      <c r="H17" s="3" t="s">
        <v>35</v>
      </c>
      <c r="I17" s="1"/>
      <c r="J17" s="3" t="s">
        <v>73</v>
      </c>
      <c r="K17" s="3" t="s">
        <v>93</v>
      </c>
      <c r="L17" s="1"/>
      <c r="M17" s="3" t="s">
        <v>67</v>
      </c>
      <c r="N17" s="3" t="s">
        <v>96</v>
      </c>
      <c r="O17" s="24">
        <f t="shared" si="1"/>
        <v>100000</v>
      </c>
      <c r="Q17" s="3" t="s">
        <v>64</v>
      </c>
      <c r="R17" s="24" t="str">
        <f>VLOOKUP(Q17,$B$3:$C$17,2,FALSE)</f>
        <v>Chaqueta</v>
      </c>
      <c r="S17" s="24">
        <f>VLOOKUP(Q17,$E$3:$H$17,2,FALSE)</f>
        <v>600</v>
      </c>
      <c r="T17" s="24" t="str">
        <f>VLOOKUP(Q17,$E$3:$H$17,3,FALSE)</f>
        <v>Medio</v>
      </c>
      <c r="U17" s="24" t="str">
        <f>VLOOKUP(Q17,$E$3:$H$17,4,FALSE)</f>
        <v>Azúl</v>
      </c>
      <c r="V17" s="24" t="str">
        <f>VLOOKUP(VLOOKUP(Q17,$B$3:$C$17,2,FALSE),$J$3:$K$17,2,FALSE)</f>
        <v>Ateliere S.A.</v>
      </c>
      <c r="W17" s="24">
        <f>VLOOKUP(Q17,M4:O18,3,FALSE)</f>
        <v>75000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DDBF-869E-43DA-88CF-DF335F70F030}">
  <dimension ref="B2:S22"/>
  <sheetViews>
    <sheetView tabSelected="1" workbookViewId="0">
      <selection activeCell="G34" sqref="G34"/>
    </sheetView>
  </sheetViews>
  <sheetFormatPr baseColWidth="10" defaultRowHeight="15" x14ac:dyDescent="0.25"/>
  <cols>
    <col min="2" max="2" width="4.85546875" bestFit="1" customWidth="1"/>
    <col min="3" max="3" width="5.28515625" bestFit="1" customWidth="1"/>
    <col min="4" max="4" width="13.85546875" bestFit="1" customWidth="1"/>
    <col min="5" max="5" width="14.5703125" bestFit="1" customWidth="1"/>
    <col min="6" max="6" width="9.42578125" bestFit="1" customWidth="1"/>
    <col min="17" max="17" width="8" bestFit="1" customWidth="1"/>
  </cols>
  <sheetData>
    <row r="2" spans="2:19" ht="15.75" thickBot="1" x14ac:dyDescent="0.3">
      <c r="B2" s="21" t="s">
        <v>105</v>
      </c>
      <c r="C2" s="21" t="s">
        <v>30</v>
      </c>
      <c r="D2" s="21" t="s">
        <v>95</v>
      </c>
      <c r="E2" s="21" t="s">
        <v>106</v>
      </c>
      <c r="F2" s="21" t="s">
        <v>107</v>
      </c>
      <c r="I2" t="s">
        <v>129</v>
      </c>
      <c r="S2">
        <f>COUNT(C3:C17)</f>
        <v>15</v>
      </c>
    </row>
    <row r="3" spans="2:19" ht="15.75" thickTop="1" x14ac:dyDescent="0.25">
      <c r="B3" s="3" t="s">
        <v>108</v>
      </c>
      <c r="C3" s="3">
        <v>50</v>
      </c>
      <c r="D3" s="3" t="s">
        <v>128</v>
      </c>
      <c r="E3" s="3">
        <v>7</v>
      </c>
      <c r="F3" s="25">
        <v>1050</v>
      </c>
    </row>
    <row r="4" spans="2:19" x14ac:dyDescent="0.25">
      <c r="B4" s="3" t="s">
        <v>109</v>
      </c>
      <c r="C4" s="3">
        <v>49</v>
      </c>
      <c r="D4" s="3" t="s">
        <v>110</v>
      </c>
      <c r="E4" s="3">
        <v>6</v>
      </c>
      <c r="F4" s="25">
        <v>1830</v>
      </c>
      <c r="I4" t="s">
        <v>130</v>
      </c>
      <c r="S4">
        <f>AVERAGE(C3:C17)</f>
        <v>39.799999999999997</v>
      </c>
    </row>
    <row r="5" spans="2:19" x14ac:dyDescent="0.25">
      <c r="B5" s="3" t="s">
        <v>111</v>
      </c>
      <c r="C5" s="3">
        <v>33</v>
      </c>
      <c r="D5" s="3" t="s">
        <v>128</v>
      </c>
      <c r="E5" s="3">
        <v>6</v>
      </c>
      <c r="F5" s="25">
        <v>1410</v>
      </c>
    </row>
    <row r="6" spans="2:19" x14ac:dyDescent="0.25">
      <c r="B6" s="3" t="s">
        <v>112</v>
      </c>
      <c r="C6" s="3">
        <v>36</v>
      </c>
      <c r="D6" s="3" t="s">
        <v>113</v>
      </c>
      <c r="E6" s="3">
        <v>7</v>
      </c>
      <c r="F6" s="25">
        <v>1380</v>
      </c>
      <c r="I6" t="s">
        <v>131</v>
      </c>
      <c r="S6">
        <f>AVERAGE(E3:E17)</f>
        <v>6.6</v>
      </c>
    </row>
    <row r="7" spans="2:19" x14ac:dyDescent="0.25">
      <c r="B7" s="3" t="s">
        <v>117</v>
      </c>
      <c r="C7" s="3">
        <v>31</v>
      </c>
      <c r="D7" s="3" t="s">
        <v>113</v>
      </c>
      <c r="E7" s="3">
        <v>5</v>
      </c>
      <c r="F7" s="25">
        <v>1040</v>
      </c>
    </row>
    <row r="8" spans="2:19" x14ac:dyDescent="0.25">
      <c r="B8" s="3" t="s">
        <v>118</v>
      </c>
      <c r="C8" s="3">
        <v>31</v>
      </c>
      <c r="D8" s="3" t="s">
        <v>114</v>
      </c>
      <c r="E8" s="3">
        <v>8</v>
      </c>
      <c r="F8" s="25">
        <v>1580</v>
      </c>
      <c r="I8" t="s">
        <v>132</v>
      </c>
      <c r="S8" s="26">
        <f>SUM(F3:F17)</f>
        <v>20800</v>
      </c>
    </row>
    <row r="9" spans="2:19" x14ac:dyDescent="0.25">
      <c r="B9" s="3" t="s">
        <v>119</v>
      </c>
      <c r="C9" s="3">
        <v>45</v>
      </c>
      <c r="D9" s="3" t="s">
        <v>110</v>
      </c>
      <c r="E9" s="3">
        <v>8</v>
      </c>
      <c r="F9" s="25">
        <v>1870</v>
      </c>
    </row>
    <row r="10" spans="2:19" x14ac:dyDescent="0.25">
      <c r="B10" s="3" t="s">
        <v>120</v>
      </c>
      <c r="C10" s="3">
        <v>48</v>
      </c>
      <c r="D10" s="3" t="s">
        <v>113</v>
      </c>
      <c r="E10" s="3">
        <v>8</v>
      </c>
      <c r="F10" s="25">
        <v>1440</v>
      </c>
      <c r="I10" t="s">
        <v>133</v>
      </c>
      <c r="S10">
        <f>COUNTIF(D3:D17, "Dept1")</f>
        <v>4</v>
      </c>
    </row>
    <row r="11" spans="2:19" x14ac:dyDescent="0.25">
      <c r="B11" s="3" t="s">
        <v>121</v>
      </c>
      <c r="C11" s="3">
        <v>40</v>
      </c>
      <c r="D11" s="3" t="s">
        <v>110</v>
      </c>
      <c r="E11" s="3">
        <v>6</v>
      </c>
      <c r="F11" s="25">
        <v>1640</v>
      </c>
    </row>
    <row r="12" spans="2:19" x14ac:dyDescent="0.25">
      <c r="B12" s="3" t="s">
        <v>122</v>
      </c>
      <c r="C12" s="3">
        <v>38</v>
      </c>
      <c r="D12" s="3" t="s">
        <v>114</v>
      </c>
      <c r="E12" s="3">
        <v>5</v>
      </c>
      <c r="F12" s="25">
        <v>1060</v>
      </c>
      <c r="I12" t="s">
        <v>134</v>
      </c>
      <c r="S12">
        <f>AVERAGEIF(D3:D17,"Dept2", C3:C17)</f>
        <v>42</v>
      </c>
    </row>
    <row r="13" spans="2:19" x14ac:dyDescent="0.25">
      <c r="B13" s="3" t="s">
        <v>123</v>
      </c>
      <c r="C13" s="3">
        <v>45</v>
      </c>
      <c r="D13" s="3" t="s">
        <v>128</v>
      </c>
      <c r="E13" s="3">
        <v>6</v>
      </c>
      <c r="F13" s="25">
        <v>1190</v>
      </c>
    </row>
    <row r="14" spans="2:19" x14ac:dyDescent="0.25">
      <c r="B14" s="3" t="s">
        <v>124</v>
      </c>
      <c r="C14" s="3">
        <v>33</v>
      </c>
      <c r="D14" s="3" t="s">
        <v>110</v>
      </c>
      <c r="E14" s="3">
        <v>8</v>
      </c>
      <c r="F14" s="25">
        <v>1460</v>
      </c>
      <c r="I14" t="s">
        <v>135</v>
      </c>
      <c r="S14" s="27">
        <f>SUMIF(D3:D17,"Dept3",F3:F17)</f>
        <v>6800</v>
      </c>
    </row>
    <row r="15" spans="2:19" x14ac:dyDescent="0.25">
      <c r="B15" s="3" t="s">
        <v>125</v>
      </c>
      <c r="C15" s="3">
        <v>42</v>
      </c>
      <c r="D15" s="3" t="s">
        <v>115</v>
      </c>
      <c r="E15" s="3">
        <v>8</v>
      </c>
      <c r="F15" s="25">
        <v>1370</v>
      </c>
    </row>
    <row r="16" spans="2:19" x14ac:dyDescent="0.25">
      <c r="B16" s="3" t="s">
        <v>126</v>
      </c>
      <c r="C16" s="3">
        <v>42</v>
      </c>
      <c r="D16" s="3" t="s">
        <v>116</v>
      </c>
      <c r="E16" s="3">
        <v>5</v>
      </c>
      <c r="F16" s="25">
        <v>1440</v>
      </c>
      <c r="I16" t="s">
        <v>136</v>
      </c>
      <c r="S16" s="27">
        <f>SUMIF(D3:D17,"Dept4", F3:F17) + SUMIF(D3:D17,"Dept5", F3:F17)</f>
        <v>4010</v>
      </c>
    </row>
    <row r="17" spans="2:19" x14ac:dyDescent="0.25">
      <c r="B17" s="3" t="s">
        <v>127</v>
      </c>
      <c r="C17" s="3">
        <v>34</v>
      </c>
      <c r="D17" s="3" t="s">
        <v>128</v>
      </c>
      <c r="E17" s="3">
        <v>6</v>
      </c>
      <c r="F17" s="25">
        <v>1040</v>
      </c>
    </row>
    <row r="18" spans="2:19" x14ac:dyDescent="0.25">
      <c r="I18" t="s">
        <v>137</v>
      </c>
      <c r="S18" s="28">
        <f>AVERAGEIF(C3:C17,"&gt;40",F3:F17)</f>
        <v>1455.7142857142858</v>
      </c>
    </row>
    <row r="20" spans="2:19" x14ac:dyDescent="0.25">
      <c r="I20" t="s">
        <v>138</v>
      </c>
      <c r="S20">
        <f>AVERAGEIF(F3:F17,"&gt;1500", E3:E17)</f>
        <v>7</v>
      </c>
    </row>
    <row r="21" spans="2:19" x14ac:dyDescent="0.25">
      <c r="J21" s="26"/>
    </row>
    <row r="22" spans="2:19" x14ac:dyDescent="0.25">
      <c r="I22" t="s">
        <v>139</v>
      </c>
      <c r="S22" s="27">
        <f>SUMIF(F3:F17, "&gt;1200", F3:F17)</f>
        <v>15420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Equipo 3_A</vt:lpstr>
      <vt:lpstr>Ejercicio 3_B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agus428 agus428</dc:creator>
  <cp:lastModifiedBy>agus428 agus428</cp:lastModifiedBy>
  <dcterms:created xsi:type="dcterms:W3CDTF">2023-09-12T21:42:28Z</dcterms:created>
  <dcterms:modified xsi:type="dcterms:W3CDTF">2023-09-14T02:16:24Z</dcterms:modified>
</cp:coreProperties>
</file>