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hek\Downloads\EXCEL PROJECTS\"/>
    </mc:Choice>
  </mc:AlternateContent>
  <xr:revisionPtr revIDLastSave="0" documentId="13_ncr:1_{E186ABF7-D714-4119-87D7-A529C8815660}" xr6:coauthVersionLast="47" xr6:coauthVersionMax="47" xr10:uidLastSave="{00000000-0000-0000-0000-000000000000}"/>
  <bookViews>
    <workbookView xWindow="9510" yWindow="0" windowWidth="9780" windowHeight="11370" firstSheet="1" activeTab="1" xr2:uid="{D4D00EDC-41DE-4029-9D96-F502F50BD470}"/>
  </bookViews>
  <sheets>
    <sheet name="pivot table" sheetId="4" r:id="rId1"/>
    <sheet name="car inventory " sheetId="3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4" i="3" l="1"/>
  <c r="N66" i="3"/>
  <c r="M25" i="3"/>
  <c r="M21" i="3"/>
  <c r="M31" i="3"/>
  <c r="M34" i="3"/>
  <c r="M24" i="3"/>
  <c r="M20" i="3"/>
  <c r="M32" i="3"/>
  <c r="M27" i="3"/>
  <c r="M28" i="3"/>
  <c r="M49" i="3"/>
  <c r="M40" i="3"/>
  <c r="M52" i="3"/>
  <c r="M42" i="3"/>
  <c r="M48" i="3"/>
  <c r="M50" i="3"/>
  <c r="M37" i="3"/>
  <c r="M11" i="3"/>
  <c r="M8" i="3"/>
  <c r="M3" i="3"/>
  <c r="M4" i="3"/>
  <c r="M6" i="3"/>
  <c r="M16" i="3"/>
  <c r="M15" i="3"/>
  <c r="M19" i="3"/>
  <c r="M7" i="3"/>
  <c r="M46" i="3"/>
  <c r="M29" i="3"/>
  <c r="M44" i="3"/>
  <c r="M9" i="3"/>
  <c r="M17" i="3"/>
  <c r="M47" i="3"/>
  <c r="M30" i="3"/>
  <c r="M33" i="3"/>
  <c r="M39" i="3"/>
  <c r="M51" i="3"/>
  <c r="M14" i="3"/>
  <c r="M18" i="3"/>
  <c r="M23" i="3"/>
  <c r="M2" i="3"/>
  <c r="M53" i="3"/>
  <c r="M12" i="3"/>
  <c r="M26" i="3"/>
  <c r="M38" i="3"/>
  <c r="M13" i="3"/>
  <c r="M10" i="3"/>
  <c r="M5" i="3"/>
  <c r="M22" i="3"/>
  <c r="M36" i="3"/>
  <c r="M43" i="3"/>
  <c r="M45" i="3"/>
  <c r="M41" i="3"/>
  <c r="M35" i="3"/>
  <c r="F24" i="3"/>
  <c r="G24" i="3" s="1"/>
  <c r="I24" i="3" s="1"/>
  <c r="F25" i="3"/>
  <c r="G25" i="3" s="1"/>
  <c r="I25" i="3" s="1"/>
  <c r="F21" i="3"/>
  <c r="G21" i="3" s="1"/>
  <c r="I21" i="3" s="1"/>
  <c r="F31" i="3"/>
  <c r="G31" i="3" s="1"/>
  <c r="I31" i="3" s="1"/>
  <c r="F34" i="3"/>
  <c r="G34" i="3" s="1"/>
  <c r="I34" i="3" s="1"/>
  <c r="F20" i="3"/>
  <c r="G20" i="3" s="1"/>
  <c r="I20" i="3" s="1"/>
  <c r="F32" i="3"/>
  <c r="G32" i="3" s="1"/>
  <c r="I32" i="3" s="1"/>
  <c r="F27" i="3"/>
  <c r="G27" i="3" s="1"/>
  <c r="I27" i="3" s="1"/>
  <c r="F28" i="3"/>
  <c r="G28" i="3" s="1"/>
  <c r="I28" i="3" s="1"/>
  <c r="F49" i="3"/>
  <c r="G49" i="3" s="1"/>
  <c r="I49" i="3" s="1"/>
  <c r="F40" i="3"/>
  <c r="G40" i="3" s="1"/>
  <c r="I40" i="3" s="1"/>
  <c r="F52" i="3"/>
  <c r="G52" i="3" s="1"/>
  <c r="I52" i="3" s="1"/>
  <c r="F42" i="3"/>
  <c r="G42" i="3" s="1"/>
  <c r="I42" i="3" s="1"/>
  <c r="F48" i="3"/>
  <c r="G48" i="3" s="1"/>
  <c r="I48" i="3" s="1"/>
  <c r="F50" i="3"/>
  <c r="G50" i="3" s="1"/>
  <c r="I50" i="3" s="1"/>
  <c r="F37" i="3"/>
  <c r="G37" i="3" s="1"/>
  <c r="I37" i="3" s="1"/>
  <c r="F11" i="3"/>
  <c r="G11" i="3" s="1"/>
  <c r="I11" i="3" s="1"/>
  <c r="F8" i="3"/>
  <c r="G8" i="3" s="1"/>
  <c r="I8" i="3" s="1"/>
  <c r="F3" i="3"/>
  <c r="G3" i="3" s="1"/>
  <c r="I3" i="3" s="1"/>
  <c r="F4" i="3"/>
  <c r="G4" i="3" s="1"/>
  <c r="I4" i="3" s="1"/>
  <c r="F6" i="3"/>
  <c r="G6" i="3" s="1"/>
  <c r="I6" i="3" s="1"/>
  <c r="F16" i="3"/>
  <c r="G16" i="3" s="1"/>
  <c r="I16" i="3" s="1"/>
  <c r="F15" i="3"/>
  <c r="G15" i="3" s="1"/>
  <c r="I15" i="3" s="1"/>
  <c r="F19" i="3"/>
  <c r="G19" i="3" s="1"/>
  <c r="I19" i="3" s="1"/>
  <c r="F7" i="3"/>
  <c r="G7" i="3" s="1"/>
  <c r="I7" i="3" s="1"/>
  <c r="F46" i="3"/>
  <c r="G46" i="3" s="1"/>
  <c r="I46" i="3" s="1"/>
  <c r="F29" i="3"/>
  <c r="G29" i="3" s="1"/>
  <c r="I29" i="3" s="1"/>
  <c r="F44" i="3"/>
  <c r="G44" i="3" s="1"/>
  <c r="I44" i="3" s="1"/>
  <c r="F9" i="3"/>
  <c r="G9" i="3" s="1"/>
  <c r="I9" i="3" s="1"/>
  <c r="F17" i="3"/>
  <c r="G17" i="3" s="1"/>
  <c r="I17" i="3" s="1"/>
  <c r="F47" i="3"/>
  <c r="G47" i="3" s="1"/>
  <c r="I47" i="3" s="1"/>
  <c r="F30" i="3"/>
  <c r="G30" i="3" s="1"/>
  <c r="I30" i="3" s="1"/>
  <c r="F33" i="3"/>
  <c r="G33" i="3" s="1"/>
  <c r="I33" i="3" s="1"/>
  <c r="F39" i="3"/>
  <c r="G39" i="3" s="1"/>
  <c r="I39" i="3" s="1"/>
  <c r="F51" i="3"/>
  <c r="G51" i="3" s="1"/>
  <c r="I51" i="3" s="1"/>
  <c r="F14" i="3"/>
  <c r="G14" i="3" s="1"/>
  <c r="I14" i="3" s="1"/>
  <c r="F18" i="3"/>
  <c r="G18" i="3" s="1"/>
  <c r="I18" i="3" s="1"/>
  <c r="F23" i="3"/>
  <c r="G23" i="3" s="1"/>
  <c r="I23" i="3" s="1"/>
  <c r="F2" i="3"/>
  <c r="G2" i="3" s="1"/>
  <c r="I2" i="3" s="1"/>
  <c r="F53" i="3"/>
  <c r="G53" i="3" s="1"/>
  <c r="I53" i="3" s="1"/>
  <c r="F12" i="3"/>
  <c r="G12" i="3" s="1"/>
  <c r="I12" i="3" s="1"/>
  <c r="F26" i="3"/>
  <c r="G26" i="3" s="1"/>
  <c r="I26" i="3" s="1"/>
  <c r="F38" i="3"/>
  <c r="G38" i="3" s="1"/>
  <c r="I38" i="3" s="1"/>
  <c r="F13" i="3"/>
  <c r="G13" i="3" s="1"/>
  <c r="I13" i="3" s="1"/>
  <c r="F10" i="3"/>
  <c r="G10" i="3" s="1"/>
  <c r="I10" i="3" s="1"/>
  <c r="F5" i="3"/>
  <c r="G5" i="3" s="1"/>
  <c r="I5" i="3" s="1"/>
  <c r="F22" i="3"/>
  <c r="G22" i="3" s="1"/>
  <c r="I22" i="3" s="1"/>
  <c r="F36" i="3"/>
  <c r="G36" i="3" s="1"/>
  <c r="I36" i="3" s="1"/>
  <c r="F43" i="3"/>
  <c r="G43" i="3" s="1"/>
  <c r="I43" i="3" s="1"/>
  <c r="F45" i="3"/>
  <c r="G45" i="3" s="1"/>
  <c r="I45" i="3" s="1"/>
  <c r="F41" i="3"/>
  <c r="G41" i="3" s="1"/>
  <c r="I41" i="3" s="1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35" i="3"/>
  <c r="G35" i="3" s="1"/>
  <c r="I35" i="3" s="1"/>
  <c r="D2" i="3"/>
  <c r="E30" i="3"/>
  <c r="E18" i="3"/>
  <c r="E23" i="3"/>
  <c r="E2" i="3"/>
  <c r="E53" i="3"/>
  <c r="E5" i="3"/>
  <c r="E22" i="3"/>
  <c r="E36" i="3"/>
  <c r="E9" i="3"/>
  <c r="E17" i="3"/>
  <c r="E47" i="3"/>
  <c r="E16" i="3"/>
  <c r="E15" i="3"/>
  <c r="E19" i="3"/>
  <c r="E7" i="3"/>
  <c r="D16" i="3"/>
  <c r="D15" i="3"/>
  <c r="D19" i="3"/>
  <c r="D7" i="3"/>
  <c r="D46" i="3"/>
  <c r="E46" i="3" s="1"/>
  <c r="D29" i="3"/>
  <c r="E29" i="3" s="1"/>
  <c r="D44" i="3"/>
  <c r="E44" i="3" s="1"/>
  <c r="D9" i="3"/>
  <c r="D17" i="3"/>
  <c r="D47" i="3"/>
  <c r="D30" i="3"/>
  <c r="D33" i="3"/>
  <c r="E33" i="3" s="1"/>
  <c r="D39" i="3"/>
  <c r="E39" i="3" s="1"/>
  <c r="D51" i="3"/>
  <c r="E51" i="3" s="1"/>
  <c r="D14" i="3"/>
  <c r="E14" i="3" s="1"/>
  <c r="D18" i="3"/>
  <c r="D23" i="3"/>
  <c r="D53" i="3"/>
  <c r="D12" i="3"/>
  <c r="E12" i="3" s="1"/>
  <c r="D26" i="3"/>
  <c r="E26" i="3" s="1"/>
  <c r="D38" i="3"/>
  <c r="E38" i="3" s="1"/>
  <c r="D13" i="3"/>
  <c r="E13" i="3" s="1"/>
  <c r="D10" i="3"/>
  <c r="E10" i="3" s="1"/>
  <c r="D5" i="3"/>
  <c r="D22" i="3"/>
  <c r="D36" i="3"/>
  <c r="D43" i="3"/>
  <c r="E43" i="3" s="1"/>
  <c r="D45" i="3"/>
  <c r="E45" i="3" s="1"/>
  <c r="D41" i="3"/>
  <c r="E41" i="3" s="1"/>
  <c r="D54" i="3"/>
  <c r="D66" i="3"/>
  <c r="D25" i="3"/>
  <c r="D21" i="3"/>
  <c r="D31" i="3"/>
  <c r="D34" i="3"/>
  <c r="D24" i="3"/>
  <c r="D20" i="3"/>
  <c r="D32" i="3"/>
  <c r="D27" i="3"/>
  <c r="D28" i="3"/>
  <c r="D49" i="3"/>
  <c r="D40" i="3"/>
  <c r="D52" i="3"/>
  <c r="D42" i="3"/>
  <c r="D48" i="3"/>
  <c r="D50" i="3"/>
  <c r="D37" i="3"/>
  <c r="D11" i="3"/>
  <c r="D8" i="3"/>
  <c r="E8" i="3" s="1"/>
  <c r="D3" i="3"/>
  <c r="E3" i="3" s="1"/>
  <c r="D4" i="3"/>
  <c r="E4" i="3" s="1"/>
  <c r="D6" i="3"/>
  <c r="E6" i="3" s="1"/>
  <c r="D35" i="3"/>
  <c r="C41" i="3"/>
  <c r="C50" i="3"/>
  <c r="C3" i="3"/>
  <c r="C4" i="3"/>
  <c r="C6" i="3"/>
  <c r="C15" i="3"/>
  <c r="C29" i="3"/>
  <c r="C44" i="3"/>
  <c r="C9" i="3"/>
  <c r="C47" i="3"/>
  <c r="C51" i="3"/>
  <c r="C25" i="3"/>
  <c r="C21" i="3"/>
  <c r="C35" i="3"/>
  <c r="B25" i="3"/>
  <c r="N25" i="3" s="1"/>
  <c r="B21" i="3"/>
  <c r="N21" i="3" s="1"/>
  <c r="B31" i="3"/>
  <c r="N31" i="3" s="1"/>
  <c r="B34" i="3"/>
  <c r="C34" i="3" s="1"/>
  <c r="B24" i="3"/>
  <c r="C24" i="3" s="1"/>
  <c r="B20" i="3"/>
  <c r="C20" i="3" s="1"/>
  <c r="B32" i="3"/>
  <c r="C32" i="3" s="1"/>
  <c r="B27" i="3"/>
  <c r="C27" i="3" s="1"/>
  <c r="B28" i="3"/>
  <c r="N28" i="3" s="1"/>
  <c r="B49" i="3"/>
  <c r="N49" i="3" s="1"/>
  <c r="B40" i="3"/>
  <c r="N40" i="3" s="1"/>
  <c r="B52" i="3"/>
  <c r="C52" i="3" s="1"/>
  <c r="B42" i="3"/>
  <c r="C42" i="3" s="1"/>
  <c r="B48" i="3"/>
  <c r="C48" i="3" s="1"/>
  <c r="B50" i="3"/>
  <c r="N50" i="3" s="1"/>
  <c r="B37" i="3"/>
  <c r="C37" i="3" s="1"/>
  <c r="B11" i="3"/>
  <c r="N11" i="3" s="1"/>
  <c r="B8" i="3"/>
  <c r="N8" i="3" s="1"/>
  <c r="B3" i="3"/>
  <c r="N3" i="3" s="1"/>
  <c r="B4" i="3"/>
  <c r="N4" i="3" s="1"/>
  <c r="B6" i="3"/>
  <c r="N6" i="3" s="1"/>
  <c r="B16" i="3"/>
  <c r="C16" i="3" s="1"/>
  <c r="B15" i="3"/>
  <c r="N15" i="3" s="1"/>
  <c r="B19" i="3"/>
  <c r="C19" i="3" s="1"/>
  <c r="B7" i="3"/>
  <c r="N7" i="3" s="1"/>
  <c r="B46" i="3"/>
  <c r="N46" i="3" s="1"/>
  <c r="B29" i="3"/>
  <c r="N29" i="3" s="1"/>
  <c r="B44" i="3"/>
  <c r="N44" i="3" s="1"/>
  <c r="B9" i="3"/>
  <c r="N9" i="3" s="1"/>
  <c r="B17" i="3"/>
  <c r="C17" i="3" s="1"/>
  <c r="B47" i="3"/>
  <c r="N47" i="3" s="1"/>
  <c r="B30" i="3"/>
  <c r="C30" i="3" s="1"/>
  <c r="B33" i="3"/>
  <c r="N33" i="3" s="1"/>
  <c r="B39" i="3"/>
  <c r="N39" i="3" s="1"/>
  <c r="B51" i="3"/>
  <c r="N51" i="3" s="1"/>
  <c r="B14" i="3"/>
  <c r="C14" i="3" s="1"/>
  <c r="B18" i="3"/>
  <c r="C18" i="3" s="1"/>
  <c r="B23" i="3"/>
  <c r="C23" i="3" s="1"/>
  <c r="B2" i="3"/>
  <c r="C2" i="3" s="1"/>
  <c r="B53" i="3"/>
  <c r="C53" i="3" s="1"/>
  <c r="B12" i="3"/>
  <c r="N12" i="3" s="1"/>
  <c r="B26" i="3"/>
  <c r="N26" i="3" s="1"/>
  <c r="B38" i="3"/>
  <c r="N38" i="3" s="1"/>
  <c r="B13" i="3"/>
  <c r="C13" i="3" s="1"/>
  <c r="B10" i="3"/>
  <c r="C10" i="3" s="1"/>
  <c r="B5" i="3"/>
  <c r="C5" i="3" s="1"/>
  <c r="B22" i="3"/>
  <c r="C22" i="3" s="1"/>
  <c r="B36" i="3"/>
  <c r="C36" i="3" s="1"/>
  <c r="B43" i="3"/>
  <c r="N43" i="3" s="1"/>
  <c r="B45" i="3"/>
  <c r="N45" i="3" s="1"/>
  <c r="B41" i="3"/>
  <c r="N41" i="3" s="1"/>
  <c r="B54" i="3"/>
  <c r="B61" i="3"/>
  <c r="B62" i="3"/>
  <c r="B63" i="3"/>
  <c r="B64" i="3"/>
  <c r="B65" i="3"/>
  <c r="B66" i="3"/>
  <c r="B35" i="3"/>
  <c r="N35" i="3" s="1"/>
  <c r="C40" i="3" l="1"/>
  <c r="C31" i="3"/>
  <c r="C38" i="3"/>
  <c r="C39" i="3"/>
  <c r="C46" i="3"/>
  <c r="C8" i="3"/>
  <c r="N36" i="3"/>
  <c r="N53" i="3"/>
  <c r="N30" i="3"/>
  <c r="N19" i="3"/>
  <c r="N37" i="3"/>
  <c r="N27" i="3"/>
  <c r="C49" i="3"/>
  <c r="C45" i="3"/>
  <c r="C26" i="3"/>
  <c r="C33" i="3"/>
  <c r="C7" i="3"/>
  <c r="C11" i="3"/>
  <c r="N22" i="3"/>
  <c r="N2" i="3"/>
  <c r="N32" i="3"/>
  <c r="C28" i="3"/>
  <c r="C43" i="3"/>
  <c r="C12" i="3"/>
  <c r="N5" i="3"/>
  <c r="N23" i="3"/>
  <c r="N17" i="3"/>
  <c r="N16" i="3"/>
  <c r="N48" i="3"/>
  <c r="N20" i="3"/>
  <c r="N10" i="3"/>
  <c r="N18" i="3"/>
  <c r="N42" i="3"/>
  <c r="N24" i="3"/>
  <c r="N13" i="3"/>
  <c r="N14" i="3"/>
  <c r="N52" i="3"/>
  <c r="N34" i="3"/>
  <c r="E50" i="3" l="1"/>
  <c r="E48" i="3"/>
  <c r="E42" i="3"/>
  <c r="E28" i="3"/>
  <c r="E27" i="3"/>
  <c r="E32" i="3"/>
  <c r="E40" i="3"/>
  <c r="E49" i="3"/>
  <c r="E20" i="3"/>
  <c r="E24" i="3"/>
  <c r="E52" i="3"/>
  <c r="E31" i="3"/>
  <c r="E35" i="3"/>
  <c r="E25" i="3"/>
  <c r="E21" i="3"/>
  <c r="E34" i="3"/>
  <c r="E37" i="3"/>
  <c r="E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mahek patwari</author>
  </authors>
  <commentList>
    <comment ref="B1" authorId="0" shapeId="0" xr:uid="{AA76C233-B961-436E-A849-DDAD7A25D01F}">
      <text>
        <r>
          <rPr>
            <b/>
            <sz val="9"/>
            <color indexed="81"/>
            <rFont val="Tahoma"/>
            <charset val="1"/>
          </rPr>
          <t>mahek patwari:</t>
        </r>
        <r>
          <rPr>
            <sz val="9"/>
            <color indexed="81"/>
            <rFont val="Tahoma"/>
            <charset val="1"/>
          </rPr>
          <t xml:space="preserve">
made use of LEFT, to get first 2 letters of CAR ID
</t>
        </r>
      </text>
    </comment>
    <comment ref="C1" authorId="0" shapeId="0" xr:uid="{04561B12-BC62-4592-85BB-2B8A8D0845DA}">
      <text>
        <r>
          <rPr>
            <b/>
            <sz val="9"/>
            <color indexed="81"/>
            <rFont val="Tahoma"/>
            <charset val="1"/>
          </rPr>
          <t>mahek patwari:</t>
        </r>
        <r>
          <rPr>
            <sz val="9"/>
            <color indexed="81"/>
            <rFont val="Tahoma"/>
            <charset val="1"/>
          </rPr>
          <t xml:space="preserve">
USED V LOOKUP TO QUICKLY FILL THE NAMES.
THE TABLE ARRAY WAS KEPT FIXED.</t>
        </r>
      </text>
    </comment>
    <comment ref="G1" authorId="0" shapeId="0" xr:uid="{A9024069-1B6C-4C27-9DD7-3727081BD3B0}">
      <text>
        <r>
          <rPr>
            <b/>
            <sz val="9"/>
            <color indexed="81"/>
            <rFont val="Tahoma"/>
            <charset val="1"/>
          </rPr>
          <t>mahek patwari:</t>
        </r>
        <r>
          <rPr>
            <sz val="9"/>
            <color indexed="81"/>
            <rFont val="Tahoma"/>
            <charset val="1"/>
          </rPr>
          <t xml:space="preserve">
WHEN I just used year 20(25)- year 20(06), I got negative values for same. That does not serve my purpose, hence I re wrote the forumla using IF statement, where if my value goes below 100, I subtract 100 of the year + current year that is 25. That gave me perfect value.
</t>
        </r>
      </text>
    </comment>
    <comment ref="N1" authorId="0" shapeId="0" xr:uid="{6119E2A7-8178-46A4-9F2D-9E870E8174D6}">
      <text>
        <r>
          <rPr>
            <b/>
            <sz val="9"/>
            <color indexed="81"/>
            <rFont val="Tahoma"/>
            <charset val="1"/>
          </rPr>
          <t>mahek patwari:</t>
        </r>
        <r>
          <rPr>
            <sz val="9"/>
            <color indexed="81"/>
            <rFont val="Tahoma"/>
            <charset val="1"/>
          </rPr>
          <t xml:space="preserve">
assumed, that we were asked to insert the colour of the car in the middle of the Car ID. 
We wanted to show the finctions- concate and how in between functions we can use different functions. Here, we used upper, left and right , in between concate to get our desired result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C979A-DEA0-44C6-BFA9-63CD52659833}" keepAlive="1" name="Query - car inventory" description="Connection to the 'car inventory' query in the workbook." type="5" refreshedVersion="0" background="1">
    <dbPr connection="Provider=Microsoft.Mashup.OleDb.1;Data Source=$Workbook$;Location=&quot;car inventory&quot;;Extended Properties=&quot;&quot;" command="SELECT * FROM [car inventory]"/>
  </connection>
  <connection id="2" xr16:uid="{1E9849AF-729C-4597-9064-FF32823B4ABC}" keepAlive="1" name="Query - car inventory (2)" description="Connection to the 'car inventory (2)' query in the workbook." type="5" refreshedVersion="0" background="1">
    <dbPr connection="Provider=Microsoft.Mashup.OleDb.1;Data Source=$Workbook$;Location=&quot;car inventory (2)&quot;;Extended Properties=&quot;&quot;" command="SELECT * FROM [car inventory (2)]"/>
  </connection>
</connections>
</file>

<file path=xl/sharedStrings.xml><?xml version="1.0" encoding="utf-8"?>
<sst xmlns="http://schemas.openxmlformats.org/spreadsheetml/2006/main" count="285" uniqueCount="126">
  <si>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</si>
  <si>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</si>
  <si>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</si>
  <si>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</si>
  <si>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</si>
  <si>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</si>
  <si>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</si>
  <si>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</si>
  <si>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</si>
  <si>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</si>
  <si>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</si>
  <si>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</si>
  <si>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</si>
  <si>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</si>
  <si>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</si>
  <si>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/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</si>
  <si>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</si>
  <si>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</si>
  <si>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</si>
  <si>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</si>
  <si>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</si>
  <si>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</si>
  <si>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</si>
  <si>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</si>
  <si>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</si>
  <si>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</si>
  <si>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</si>
  <si>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</si>
  <si>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</si>
  <si>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</si>
  <si>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</si>
  <si>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</si>
  <si>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</si>
  <si>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</si>
  <si>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</si>
  <si>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</si>
  <si>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</si>
  <si>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</si>
  <si>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</si>
  <si>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</si>
  <si>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</si>
  <si>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</si>
  <si>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</si>
  <si>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</si>
  <si>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</si>
  <si>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</si>
  <si>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</si>
  <si>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</si>
  <si>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</si>
  <si>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</si>
  <si>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</si>
  <si>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</si>
  <si>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</si>
  <si>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</si>
  <si>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</si>
  <si>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</si>
  <si>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</si>
  <si>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</si>
  <si>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</si>
  <si>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</si>
  <si>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</si>
  <si>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</si>
  <si>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</si>
  <si>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</si>
  <si>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</si>
  <si>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</si>
  <si>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</si>
  <si>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</si>
  <si>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</si>
  <si>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</si>
  <si>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</si>
  <si>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</si>
  <si>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</si>
  <si>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</si>
  <si>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</si>
  <si>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</si>
  <si>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</si>
  <si>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</si>
  <si>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</si>
  <si>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</si>
  <si>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</si>
  <si>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</si>
  <si>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</si>
  <si>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</si>
  <si>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</si>
  <si>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</si>
  <si>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</si>
  <si>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</si>
  <si>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</si>
  <si>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</si>
  <si>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</si>
  <si>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</si>
  <si>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</si>
  <si>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</si>
  <si>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</si>
  <si>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</si>
  <si>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</si>
  <si>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</si>
  <si>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</si>
  <si>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</si>
  <si>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</si>
  <si>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</si>
  <si>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</si>
  <si>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</si>
  <si>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</si>
  <si>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</si>
  <si>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</si>
  <si>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</si>
  <si>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</si>
  <si>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</si>
  <si>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</si>
  <si>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</si>
  <si>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</si>
  <si>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</si>
  <si>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</si>
  <si>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</si>
  <si>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</si>
  <si>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</si>
  <si>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</si>
  <si>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HO10ODY040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</si>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</sst>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Inventory.xlsx]pivot table!PivotTable1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table'!$A$4:$A$22</c:f>
              <c:strCache>
                <c:ptCount val="18"/>
                <c:pt idx="1">
                  <c:v>Bard</c:v>
                </c:pt>
                <c:pt idx="2">
                  <c:v>Chan</c:v>
                </c:pt>
                <c:pt idx="3">
                  <c:v>Ewenty</c:v>
                </c:pt>
                <c:pt idx="4">
                  <c:v>Gaul</c:v>
                </c:pt>
                <c:pt idx="5">
                  <c:v>Howard</c:v>
                </c:pt>
                <c:pt idx="6">
                  <c:v>Hulinski</c:v>
                </c:pt>
                <c:pt idx="7">
                  <c:v>Jones</c:v>
                </c:pt>
                <c:pt idx="8">
                  <c:v>Lyon</c:v>
                </c:pt>
                <c:pt idx="9">
                  <c:v>McCall</c:v>
                </c:pt>
                <c:pt idx="10">
                  <c:v>Praulty</c:v>
                </c:pt>
                <c:pt idx="11">
                  <c:v>Rodriguez</c:v>
                </c:pt>
                <c:pt idx="12">
                  <c:v>Santos</c:v>
                </c:pt>
                <c:pt idx="13">
                  <c:v>Smith</c:v>
                </c:pt>
                <c:pt idx="14">
                  <c:v>Swartz</c:v>
                </c:pt>
                <c:pt idx="15">
                  <c:v>Torrens</c:v>
                </c:pt>
                <c:pt idx="16">
                  <c:v>Vizzini</c:v>
                </c:pt>
                <c:pt idx="17">
                  <c:v>Yousef</c:v>
                </c:pt>
              </c:strCache>
            </c:strRef>
          </c:cat>
          <c:val>
            <c:numRef>
              <c:f>'pivot table'!$B$4:$B$22</c:f>
              <c:numCache>
                <c:formatCode>General</c:formatCode>
                <c:ptCount val="18"/>
                <c:pt idx="1">
                  <c:v>144647.69999999998</c:v>
                </c:pt>
                <c:pt idx="2">
                  <c:v>150656.40000000002</c:v>
                </c:pt>
                <c:pt idx="3">
                  <c:v>154427.9</c:v>
                </c:pt>
                <c:pt idx="4">
                  <c:v>179986</c:v>
                </c:pt>
                <c:pt idx="5">
                  <c:v>143640.70000000001</c:v>
                </c:pt>
                <c:pt idx="6">
                  <c:v>135078.20000000001</c:v>
                </c:pt>
                <c:pt idx="7">
                  <c:v>184693.8</c:v>
                </c:pt>
                <c:pt idx="8">
                  <c:v>127731.3</c:v>
                </c:pt>
                <c:pt idx="9">
                  <c:v>70964.899999999994</c:v>
                </c:pt>
                <c:pt idx="10">
                  <c:v>65315</c:v>
                </c:pt>
                <c:pt idx="11">
                  <c:v>138561.5</c:v>
                </c:pt>
                <c:pt idx="12">
                  <c:v>141229.4</c:v>
                </c:pt>
                <c:pt idx="13">
                  <c:v>305432.40000000002</c:v>
                </c:pt>
                <c:pt idx="14">
                  <c:v>177713.9</c:v>
                </c:pt>
                <c:pt idx="15">
                  <c:v>65964.899999999994</c:v>
                </c:pt>
                <c:pt idx="16">
                  <c:v>130601.59999999999</c:v>
                </c:pt>
                <c:pt idx="17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F-4E86-A180-6B0A1F195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996160"/>
        <c:axId val="1446993280"/>
      </c:barChart>
      <c:catAx>
        <c:axId val="144699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93280"/>
        <c:crosses val="autoZero"/>
        <c:auto val="1"/>
        <c:lblAlgn val="ctr"/>
        <c:lblOffset val="100"/>
        <c:noMultiLvlLbl val="0"/>
      </c:catAx>
      <c:valAx>
        <c:axId val="144699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9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 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 '!$G$2:$G$66</c:f>
              <c:numCache>
                <c:formatCode>General</c:formatCode>
                <c:ptCount val="65"/>
                <c:pt idx="0">
                  <c:v>15</c:v>
                </c:pt>
                <c:pt idx="1">
                  <c:v>29</c:v>
                </c:pt>
                <c:pt idx="2">
                  <c:v>27</c:v>
                </c:pt>
                <c:pt idx="3">
                  <c:v>21</c:v>
                </c:pt>
                <c:pt idx="4">
                  <c:v>25</c:v>
                </c:pt>
                <c:pt idx="5">
                  <c:v>22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27</c:v>
                </c:pt>
                <c:pt idx="10">
                  <c:v>21</c:v>
                </c:pt>
                <c:pt idx="11">
                  <c:v>26</c:v>
                </c:pt>
                <c:pt idx="12">
                  <c:v>20</c:v>
                </c:pt>
                <c:pt idx="13">
                  <c:v>16</c:v>
                </c:pt>
                <c:pt idx="14">
                  <c:v>23</c:v>
                </c:pt>
                <c:pt idx="15">
                  <c:v>24</c:v>
                </c:pt>
                <c:pt idx="16">
                  <c:v>18</c:v>
                </c:pt>
                <c:pt idx="17">
                  <c:v>23</c:v>
                </c:pt>
                <c:pt idx="18">
                  <c:v>19</c:v>
                </c:pt>
                <c:pt idx="19">
                  <c:v>17</c:v>
                </c:pt>
                <c:pt idx="20">
                  <c:v>21</c:v>
                </c:pt>
                <c:pt idx="21">
                  <c:v>17</c:v>
                </c:pt>
                <c:pt idx="22">
                  <c:v>19</c:v>
                </c:pt>
                <c:pt idx="23">
                  <c:v>19</c:v>
                </c:pt>
                <c:pt idx="24">
                  <c:v>18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15</c:v>
                </c:pt>
                <c:pt idx="29">
                  <c:v>17</c:v>
                </c:pt>
                <c:pt idx="30">
                  <c:v>16</c:v>
                </c:pt>
                <c:pt idx="31">
                  <c:v>14</c:v>
                </c:pt>
                <c:pt idx="32">
                  <c:v>17</c:v>
                </c:pt>
                <c:pt idx="33">
                  <c:v>19</c:v>
                </c:pt>
                <c:pt idx="34">
                  <c:v>14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16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15</c:v>
                </c:pt>
                <c:pt idx="46">
                  <c:v>13</c:v>
                </c:pt>
                <c:pt idx="47">
                  <c:v>13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</c:numCache>
            </c:numRef>
          </c:xVal>
          <c:yVal>
            <c:numRef>
              <c:f>'car inventory '!$H$2:$H$66</c:f>
              <c:numCache>
                <c:formatCode>_(* #,##0.00_);_(* \(#,##0.00\);_(* "-"??_);_(@_)</c:formatCode>
                <c:ptCount val="65"/>
                <c:pt idx="0">
                  <c:v>68658.899999999994</c:v>
                </c:pt>
                <c:pt idx="1">
                  <c:v>114660.6</c:v>
                </c:pt>
                <c:pt idx="2">
                  <c:v>93382.6</c:v>
                </c:pt>
                <c:pt idx="3">
                  <c:v>72527.199999999997</c:v>
                </c:pt>
                <c:pt idx="4">
                  <c:v>85928</c:v>
                </c:pt>
                <c:pt idx="5">
                  <c:v>73444.399999999994</c:v>
                </c:pt>
                <c:pt idx="6">
                  <c:v>80685.8</c:v>
                </c:pt>
                <c:pt idx="7">
                  <c:v>82374</c:v>
                </c:pt>
                <c:pt idx="8">
                  <c:v>77243.100000000006</c:v>
                </c:pt>
                <c:pt idx="9">
                  <c:v>83162.7</c:v>
                </c:pt>
                <c:pt idx="10">
                  <c:v>64542</c:v>
                </c:pt>
                <c:pt idx="11">
                  <c:v>79420.600000000006</c:v>
                </c:pt>
                <c:pt idx="12">
                  <c:v>60389.5</c:v>
                </c:pt>
                <c:pt idx="13">
                  <c:v>48114.2</c:v>
                </c:pt>
                <c:pt idx="14">
                  <c:v>67829.100000000006</c:v>
                </c:pt>
                <c:pt idx="15">
                  <c:v>69891.899999999994</c:v>
                </c:pt>
                <c:pt idx="16">
                  <c:v>50854.1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52699.4</c:v>
                </c:pt>
                <c:pt idx="21">
                  <c:v>42504.6</c:v>
                </c:pt>
                <c:pt idx="22">
                  <c:v>46311.4</c:v>
                </c:pt>
                <c:pt idx="23">
                  <c:v>44974.8</c:v>
                </c:pt>
                <c:pt idx="24">
                  <c:v>42074.2</c:v>
                </c:pt>
                <c:pt idx="25">
                  <c:v>27637.1</c:v>
                </c:pt>
                <c:pt idx="26">
                  <c:v>27534.799999999999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37558.800000000003</c:v>
                </c:pt>
                <c:pt idx="30">
                  <c:v>35137</c:v>
                </c:pt>
                <c:pt idx="31">
                  <c:v>30555.3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C-40DB-A4F7-C391EB0E93D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447012960"/>
        <c:axId val="1447014880"/>
      </c:scatterChart>
      <c:valAx>
        <c:axId val="144701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  <a:r>
                  <a:rPr lang="en-IN" baseline="0"/>
                  <a:t> of the car</a:t>
                </a:r>
                <a:r>
                  <a:rPr lang="en-IN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014880"/>
        <c:crosses val="autoZero"/>
        <c:crossBetween val="midCat"/>
      </c:valAx>
      <c:valAx>
        <c:axId val="14470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01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282575</xdr:colOff>
      <xdr:row>3</xdr:row>
      <xdr:rowOff>120650</xdr:rowOff>
    </xdr:from>
    <xdr:to>
      <xdr:col>9</xdr:col>
      <xdr:colOff>587375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8FD1F-8030-BBF7-5B4D-534B73C74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27213</xdr:colOff>
      <xdr:row>10</xdr:row>
      <xdr:rowOff>19353</xdr:rowOff>
    </xdr:from>
    <xdr:to>
      <xdr:col>24</xdr:col>
      <xdr:colOff>312459</xdr:colOff>
      <xdr:row>29</xdr:row>
      <xdr:rowOff>151190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47F3C-59B8-3C5F-8BA0-62DBE7998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k patwari" refreshedDate="45812.70559513889" createdVersion="8" refreshedVersion="8" minRefreshableVersion="3" recordCount="65" xr:uid="{F40C443B-5817-45A6-83A6-F4C1EAB818EB}">
  <cacheSource type="worksheet">
    <worksheetSource ref="A1:N66" sheet="car inventory 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 containsBlank="1"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tring="0" containsBlank="1" containsNumber="1" containsInteger="1" minValue="11" maxValue="29"/>
    </cacheField>
    <cacheField name="Miles" numFmtId="43">
      <sharedItems containsString="0" containsBlank="1" containsNumber="1" minValue="3708.1" maxValue="114660.6"/>
    </cacheField>
    <cacheField name="Miles / Year" numFmtId="43">
      <sharedItems containsString="0" containsBlank="1" containsNumber="1" minValue="337.09999999999997" maxValue="4577.2599999999993"/>
    </cacheField>
    <cacheField name="Color" numFmtId="0">
      <sharedItems/>
    </cacheField>
    <cacheField name="Driver" numFmtId="0">
      <sharedItems count="18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  <s v=""/>
      </sharedItems>
    </cacheField>
    <cacheField name="Warantee Miles" numFmtId="0">
      <sharedItems containsString="0" containsBlank="1" containsNumber="1" containsInteger="1" minValue="50000" maxValue="100000"/>
    </cacheField>
    <cacheField name="Covered?" numFmtId="0">
      <sharedItems containsBlank="1"/>
    </cacheField>
    <cacheField name="New Car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s v="FD06MTG001"/>
    <s v="FD"/>
    <s v="Ford"/>
    <s v="MTG"/>
    <s v="Mustang"/>
    <s v="06"/>
    <n v="19"/>
    <n v="40326.800000000003"/>
    <n v="2122.4631578947369"/>
    <s v="Black"/>
    <x v="0"/>
    <n v="50000"/>
    <s v="YES"/>
    <s v="FD06MTGBLA001"/>
  </r>
  <r>
    <s v="FD06MTG002"/>
    <s v="FD"/>
    <s v="Ford"/>
    <s v="MTG"/>
    <s v="Mustang"/>
    <s v="06"/>
    <n v="19"/>
    <n v="44974.8"/>
    <n v="2367.0947368421052"/>
    <s v="White"/>
    <x v="1"/>
    <n v="50000"/>
    <s v="YES"/>
    <s v="FD06MTGWHI002"/>
  </r>
  <r>
    <s v="FD08MTG003"/>
    <s v="FD"/>
    <s v="Ford"/>
    <s v="MTG"/>
    <s v="Mustang"/>
    <s v="08"/>
    <n v="17"/>
    <n v="44946.5"/>
    <n v="2643.9117647058824"/>
    <s v="Green"/>
    <x v="2"/>
    <n v="50000"/>
    <s v="YES"/>
    <s v="FD08MTGGRE003"/>
  </r>
  <r>
    <s v="FD08MTG004"/>
    <s v="FD"/>
    <s v="Ford"/>
    <s v="MTG"/>
    <s v="Mustang"/>
    <s v="08"/>
    <n v="17"/>
    <n v="37558.800000000003"/>
    <n v="2209.3411764705884"/>
    <s v="Black"/>
    <x v="3"/>
    <n v="50000"/>
    <s v="YES"/>
    <s v="FD08MTGBLA004"/>
  </r>
  <r>
    <s v="FD08MTG005"/>
    <s v="FD"/>
    <s v="Ford"/>
    <s v="MTG"/>
    <s v="Mustang"/>
    <s v="08"/>
    <n v="17"/>
    <n v="36438.5"/>
    <n v="2143.4411764705883"/>
    <s v="White"/>
    <x v="0"/>
    <n v="50000"/>
    <s v="YES"/>
    <s v="FD08MTGWHI005"/>
  </r>
  <r>
    <s v="FD06FCS006"/>
    <s v="FD"/>
    <s v="Ford"/>
    <s v="FCS"/>
    <s v="Focus"/>
    <s v="06"/>
    <n v="19"/>
    <n v="46311.4"/>
    <n v="2437.4421052631578"/>
    <s v="Green"/>
    <x v="4"/>
    <n v="75000"/>
    <s v="YES"/>
    <s v="FD06FCSGRE006"/>
  </r>
  <r>
    <s v="FD06FCS007"/>
    <s v="FD"/>
    <s v="Ford"/>
    <s v="FCS"/>
    <s v="Focus"/>
    <s v="06"/>
    <n v="19"/>
    <n v="52229.5"/>
    <n v="2748.9210526315787"/>
    <s v="Green"/>
    <x v="2"/>
    <n v="75000"/>
    <s v="YES"/>
    <s v="FD06FCSGRE007"/>
  </r>
  <r>
    <s v="FD09FCS008"/>
    <s v="FD"/>
    <s v="Ford"/>
    <s v="FCS"/>
    <s v="Focus"/>
    <s v="09"/>
    <n v="16"/>
    <n v="35137"/>
    <n v="2196.0625"/>
    <s v="Black"/>
    <x v="5"/>
    <n v="75000"/>
    <s v="YES"/>
    <s v="FD09FCSBLA008"/>
  </r>
  <r>
    <s v="FD13FCS009"/>
    <s v="FD"/>
    <s v="Ford"/>
    <s v="FCS"/>
    <s v="Focus"/>
    <s v="13"/>
    <n v="12"/>
    <n v="27637.1"/>
    <n v="2303.0916666666667"/>
    <s v="Black"/>
    <x v="0"/>
    <n v="75000"/>
    <s v="YES"/>
    <s v="FD13FCSBLA009"/>
  </r>
  <r>
    <s v="FD13FCS010"/>
    <s v="FD"/>
    <s v="Ford"/>
    <s v="FCS"/>
    <s v="Focus"/>
    <s v="13"/>
    <n v="12"/>
    <n v="27534.799999999999"/>
    <n v="2294.5666666666666"/>
    <s v="White"/>
    <x v="6"/>
    <n v="75000"/>
    <s v="YES"/>
    <s v="FD13FCSWHI010"/>
  </r>
  <r>
    <s v="FD12FCS011"/>
    <s v="FD"/>
    <s v="Ford"/>
    <s v="FCS"/>
    <s v="Focus"/>
    <s v="12"/>
    <n v="13"/>
    <n v="19341.7"/>
    <n v="1487.823076923077"/>
    <s v="White"/>
    <x v="7"/>
    <n v="75000"/>
    <s v="YES"/>
    <s v="FD12FCSWHI011"/>
  </r>
  <r>
    <s v="FD13FCS012"/>
    <s v="FD"/>
    <s v="Ford"/>
    <s v="FCS"/>
    <s v="Focus"/>
    <s v="13"/>
    <n v="12"/>
    <n v="22521.599999999999"/>
    <n v="1876.8"/>
    <s v="Black"/>
    <x v="8"/>
    <n v="75000"/>
    <s v="YES"/>
    <s v="FD13FCSBLA012"/>
  </r>
  <r>
    <s v="FD13FCS013"/>
    <s v="FD"/>
    <s v="Ford"/>
    <s v="FCS"/>
    <s v="Focus"/>
    <s v="13"/>
    <n v="12"/>
    <n v="13682.9"/>
    <n v="1140.2416666666666"/>
    <s v="Black"/>
    <x v="9"/>
    <n v="75000"/>
    <s v="YES"/>
    <s v="FD13FCSBLA013"/>
  </r>
  <r>
    <s v="GM09CMR014"/>
    <s v="GM"/>
    <s v="General Motors"/>
    <s v="CMR"/>
    <s v="Camero"/>
    <s v="09"/>
    <n v="16"/>
    <n v="28464.799999999999"/>
    <n v="1779.05"/>
    <s v="White"/>
    <x v="10"/>
    <n v="100000"/>
    <s v="YES"/>
    <s v="GM09CMRWHI014"/>
  </r>
  <r>
    <s v="GM12CMR015"/>
    <s v="GM"/>
    <s v="General Motors"/>
    <s v="CMR"/>
    <s v="Camero"/>
    <s v="12"/>
    <n v="13"/>
    <n v="19421.099999999999"/>
    <n v="1493.9307692307691"/>
    <s v="Black"/>
    <x v="11"/>
    <n v="100000"/>
    <s v="YES"/>
    <s v="GM12CMRBLA015"/>
  </r>
  <r>
    <s v="GM14CMR016"/>
    <s v="GM"/>
    <s v="General Motors"/>
    <s v="CMR"/>
    <s v="Camero"/>
    <s v="14"/>
    <n v="11"/>
    <n v="14289.6"/>
    <n v="1299.0545454545454"/>
    <s v="White"/>
    <x v="12"/>
    <n v="100000"/>
    <s v="YES"/>
    <s v="GM14CMRWHI016"/>
  </r>
  <r>
    <s v="GM10SLV017"/>
    <s v="GM"/>
    <s v="General Motors"/>
    <s v="SLV"/>
    <s v="Silverado"/>
    <s v="10"/>
    <n v="15"/>
    <n v="31144.400000000001"/>
    <n v="2076.2933333333335"/>
    <s v="Black"/>
    <x v="13"/>
    <n v="100000"/>
    <s v="YES"/>
    <s v="GM10SLVBLA017"/>
  </r>
  <r>
    <s v="GM98SLV018"/>
    <s v="GM"/>
    <s v="General Motors"/>
    <s v="SLV"/>
    <s v="Silverado"/>
    <s v="98"/>
    <n v="27"/>
    <n v="83162.7"/>
    <n v="3080.1"/>
    <s v="Black"/>
    <x v="10"/>
    <n v="100000"/>
    <s v="YES"/>
    <s v="GM98SLVBLA018"/>
  </r>
  <r>
    <s v="GM00SLV019"/>
    <s v="GM"/>
    <s v="General Motors"/>
    <s v="SLV"/>
    <s v="Silverado"/>
    <s v="00"/>
    <n v="25"/>
    <n v="80685.8"/>
    <n v="3227.4320000000002"/>
    <s v="Blue"/>
    <x v="8"/>
    <n v="100000"/>
    <s v="YES"/>
    <s v="GM00SLVBLU019"/>
  </r>
  <r>
    <s v="TY96CAM020"/>
    <s v="TY"/>
    <s v="Toyota"/>
    <s v="CAM"/>
    <s v="Camrey"/>
    <s v="96"/>
    <n v="29"/>
    <n v="114660.6"/>
    <n v="3953.8137931034485"/>
    <s v="Green"/>
    <x v="14"/>
    <n v="100000"/>
    <s v="NOT COVERED"/>
    <s v="TY96CAMGRE020"/>
  </r>
  <r>
    <s v="TY98CAM021"/>
    <s v="TY"/>
    <s v="Toyota"/>
    <s v="CAM"/>
    <s v="Camrey"/>
    <s v="98"/>
    <n v="27"/>
    <n v="93382.6"/>
    <n v="3458.614814814815"/>
    <s v="Black"/>
    <x v="15"/>
    <n v="100000"/>
    <s v="YES"/>
    <s v="TY98CAMBLA021"/>
  </r>
  <r>
    <s v="TY00CAM022"/>
    <s v="TY"/>
    <s v="Toyota"/>
    <s v="CAM"/>
    <s v="Camrey"/>
    <s v="00"/>
    <n v="25"/>
    <n v="85928"/>
    <n v="3437.12"/>
    <s v="Green"/>
    <x v="4"/>
    <n v="100000"/>
    <s v="YES"/>
    <s v="TY00CAMGRE022"/>
  </r>
  <r>
    <s v="TY02CAM023"/>
    <s v="TY"/>
    <s v="Toyota"/>
    <s v="CAM"/>
    <s v="Camrey"/>
    <s v="02"/>
    <n v="23"/>
    <n v="67829.100000000006"/>
    <n v="2949.0913043478263"/>
    <s v="Black"/>
    <x v="0"/>
    <n v="100000"/>
    <s v="YES"/>
    <s v="TY02CAMBLA023"/>
  </r>
  <r>
    <s v="TY09CAM024"/>
    <s v="TY"/>
    <s v="Toyota"/>
    <s v="CAM"/>
    <s v="Camrey"/>
    <s v="09"/>
    <n v="16"/>
    <n v="48114.2"/>
    <n v="3007.1374999999998"/>
    <s v="White"/>
    <x v="5"/>
    <n v="100000"/>
    <s v="YES"/>
    <s v="TY09CAMWHI024"/>
  </r>
  <r>
    <s v="TY02COR025"/>
    <s v="TY"/>
    <s v="Toyota"/>
    <s v="COR"/>
    <s v="Corola"/>
    <s v="02"/>
    <n v="23"/>
    <n v="64467.4"/>
    <n v="2802.9304347826087"/>
    <s v="Red"/>
    <x v="16"/>
    <n v="100000"/>
    <s v="YES"/>
    <s v="TY02CORRED025"/>
  </r>
  <r>
    <s v="TY03COR026"/>
    <s v="TY"/>
    <s v="Toyota"/>
    <s v="COR"/>
    <s v="Corola"/>
    <s v="03"/>
    <n v="22"/>
    <n v="73444.399999999994"/>
    <n v="3338.3818181818178"/>
    <s v="Black"/>
    <x v="16"/>
    <n v="100000"/>
    <s v="YES"/>
    <s v="TY03CORBLA026"/>
  </r>
  <r>
    <s v="TY14COR027"/>
    <s v="TY"/>
    <s v="Toyota"/>
    <s v="COR"/>
    <s v="Corola"/>
    <s v="14"/>
    <n v="11"/>
    <n v="17556.3"/>
    <n v="1596.0272727272727"/>
    <s v="Blue"/>
    <x v="6"/>
    <n v="100000"/>
    <s v="YES"/>
    <s v="TY14CORBLU027"/>
  </r>
  <r>
    <s v="TY12COR028"/>
    <s v="TY"/>
    <s v="Toyota"/>
    <s v="COR"/>
    <s v="Corola"/>
    <s v="12"/>
    <n v="13"/>
    <n v="29601.9"/>
    <n v="2277.0692307692307"/>
    <s v="Black"/>
    <x v="10"/>
    <n v="100000"/>
    <s v="YES"/>
    <s v="TY12CORBLA028"/>
  </r>
  <r>
    <s v="TY12CAM029"/>
    <s v="TY"/>
    <s v="Toyota"/>
    <s v="CAM"/>
    <s v="Camrey"/>
    <s v="12"/>
    <n v="13"/>
    <n v="22128.2"/>
    <n v="1702.1692307692308"/>
    <s v="Blue"/>
    <x v="14"/>
    <n v="100000"/>
    <s v="YES"/>
    <s v="TY12CAMBLU029"/>
  </r>
  <r>
    <s v="HO99CIV030"/>
    <s v="HO"/>
    <s v="Honda"/>
    <s v="CIV"/>
    <s v="Civic"/>
    <s v="99"/>
    <n v="26"/>
    <n v="82374"/>
    <n v="3168.2307692307691"/>
    <s v="White"/>
    <x v="9"/>
    <n v="75000"/>
    <s v="NOT COVERED"/>
    <s v="HO99CIVWHI030"/>
  </r>
  <r>
    <s v="HO01CIV031"/>
    <s v="HO"/>
    <s v="Honda"/>
    <s v="CIV"/>
    <s v="Civic"/>
    <s v="01"/>
    <n v="24"/>
    <n v="69891.899999999994"/>
    <n v="2912.1624999999999"/>
    <s v="Blue"/>
    <x v="3"/>
    <n v="75000"/>
    <s v="YES"/>
    <s v="HO01CIVBLU031"/>
  </r>
  <r>
    <s v="HO10CIV032"/>
    <s v="HO"/>
    <s v="Honda"/>
    <s v="CIV"/>
    <s v="Civic"/>
    <s v="10"/>
    <n v="15"/>
    <n v="22573"/>
    <n v="1504.8666666666666"/>
    <s v="Blue"/>
    <x v="12"/>
    <n v="75000"/>
    <s v="YES"/>
    <s v="HO10CIVBLU032"/>
  </r>
  <r>
    <s v="HO10CIV033"/>
    <s v="HO"/>
    <s v="Honda"/>
    <s v="CIV"/>
    <s v="Civic"/>
    <s v="10"/>
    <n v="15"/>
    <n v="33477.199999999997"/>
    <n v="2231.813333333333"/>
    <s v="Black"/>
    <x v="15"/>
    <n v="75000"/>
    <s v="YES"/>
    <s v="HO10CIVBLA033"/>
  </r>
  <r>
    <s v="HO11CIV034"/>
    <s v="HO"/>
    <s v="Honda"/>
    <s v="CIV"/>
    <s v="Civic"/>
    <s v="11"/>
    <n v="14"/>
    <n v="30555.3"/>
    <n v="2182.5214285714287"/>
    <s v="Black"/>
    <x v="2"/>
    <n v="75000"/>
    <s v="YES"/>
    <s v="HO11CIVBLA034"/>
  </r>
  <r>
    <s v="HO12CIV035"/>
    <s v="HO"/>
    <s v="Honda"/>
    <s v="CIV"/>
    <s v="Civic"/>
    <s v="12"/>
    <n v="13"/>
    <n v="24513.200000000001"/>
    <n v="1885.6307692307694"/>
    <s v="Black"/>
    <x v="13"/>
    <n v="75000"/>
    <s v="YES"/>
    <s v="HO12CIVBLA035"/>
  </r>
  <r>
    <s v="HO13CIV036"/>
    <s v="HO"/>
    <s v="Honda"/>
    <s v="CIV"/>
    <s v="Civic"/>
    <s v="13"/>
    <n v="12"/>
    <n v="13867.6"/>
    <n v="1155.6333333333334"/>
    <s v="Black"/>
    <x v="14"/>
    <n v="75000"/>
    <s v="YES"/>
    <s v="HO13CIVBLA036"/>
  </r>
  <r>
    <s v="HO05ODY037"/>
    <s v="HO"/>
    <s v="Honda"/>
    <s v="ODY"/>
    <s v="Odyssey"/>
    <s v="05"/>
    <n v="20"/>
    <n v="60389.5"/>
    <n v="3019.4749999999999"/>
    <s v="White"/>
    <x v="5"/>
    <n v="100000"/>
    <s v="YES"/>
    <s v="HO05ODYWHI037"/>
  </r>
  <r>
    <s v="HO07ODY038"/>
    <s v="HO"/>
    <s v="Honda"/>
    <s v="ODY"/>
    <s v="Odyssey"/>
    <s v="07"/>
    <n v="18"/>
    <n v="50854.1"/>
    <n v="2825.2277777777776"/>
    <s v="Black"/>
    <x v="15"/>
    <n v="100000"/>
    <s v="YES"/>
    <s v="HO07ODYBLA038"/>
  </r>
  <r>
    <s v="HO08ODY039"/>
    <s v="HO"/>
    <s v="Honda"/>
    <s v="ODY"/>
    <s v="Odyssey"/>
    <s v="08"/>
    <n v="17"/>
    <n v="42504.6"/>
    <n v="2500.2705882352939"/>
    <s v="White"/>
    <x v="9"/>
    <n v="100000"/>
    <s v="YES"/>
    <s v="HO08ODYWHI039"/>
  </r>
  <r>
    <s v="HO10ODY040"/>
    <s v="HO"/>
    <s v="Honda"/>
    <s v="ODY"/>
    <s v="Odyssey"/>
    <s v="10"/>
    <n v="15"/>
    <n v="68658.899999999994"/>
    <n v="4577.2599999999993"/>
    <s v="Black"/>
    <x v="0"/>
    <n v="100000"/>
    <s v="YES"/>
    <s v="HO10ODYBLA040"/>
  </r>
  <r>
    <s v="HO14ODY041"/>
    <s v="HO"/>
    <s v="Honda"/>
    <s v="ODY"/>
    <s v="Odyssey"/>
    <s v="14"/>
    <n v="11"/>
    <n v="3708.1"/>
    <n v="337.09999999999997"/>
    <s v="Black"/>
    <x v="1"/>
    <n v="100000"/>
    <s v="YES"/>
    <s v="HO14ODYBLA041"/>
  </r>
  <r>
    <s v="CR04PTC042"/>
    <s v="CR"/>
    <s v="Chrysler"/>
    <s v="PTC"/>
    <s v="PT Cruiser"/>
    <s v="04"/>
    <n v="21"/>
    <n v="64542"/>
    <n v="3073.4285714285716"/>
    <s v="Blue"/>
    <x v="0"/>
    <n v="75000"/>
    <s v="YES"/>
    <s v="CR04PTCBLU042"/>
  </r>
  <r>
    <s v="CR07PTC043"/>
    <s v="CR"/>
    <s v="Chrysler"/>
    <s v="PTC"/>
    <s v="PT Cruiser"/>
    <s v="07"/>
    <n v="18"/>
    <n v="42074.2"/>
    <n v="2337.4555555555553"/>
    <s v="Green"/>
    <x v="16"/>
    <n v="75000"/>
    <s v="YES"/>
    <s v="CR07PTCGRE043"/>
  </r>
  <r>
    <s v="CR11PTC044"/>
    <s v="CR"/>
    <s v="Chrysler"/>
    <s v="PTC"/>
    <s v="PT Cruiser"/>
    <s v="11"/>
    <n v="14"/>
    <n v="27394.2"/>
    <n v="1956.7285714285715"/>
    <s v="Black"/>
    <x v="8"/>
    <n v="75000"/>
    <s v="YES"/>
    <s v="CR11PTCBLA044"/>
  </r>
  <r>
    <s v="CR99CAR045"/>
    <s v="CR"/>
    <s v="Chrysler"/>
    <s v="CAR"/>
    <s v="Caravan"/>
    <s v="99"/>
    <n v="26"/>
    <n v="79420.600000000006"/>
    <n v="3054.6384615384618"/>
    <s v="Green"/>
    <x v="13"/>
    <n v="75000"/>
    <s v="NOT COVERED"/>
    <s v="CR99CARGRE045"/>
  </r>
  <r>
    <s v="CR00CAR046"/>
    <s v="CR"/>
    <s v="Chrysler"/>
    <s v="CAR"/>
    <s v="Caravan"/>
    <s v="00"/>
    <n v="25"/>
    <n v="77243.100000000006"/>
    <n v="3089.7240000000002"/>
    <s v="Black"/>
    <x v="3"/>
    <n v="75000"/>
    <s v="NOT COVERED"/>
    <s v="CR00CARBLA046"/>
  </r>
  <r>
    <s v="CR04CAR047"/>
    <s v="CR"/>
    <s v="Chrysler"/>
    <s v="CAR"/>
    <s v="Caravan"/>
    <s v="04"/>
    <n v="21"/>
    <n v="72527.199999999997"/>
    <n v="3453.6761904761902"/>
    <s v="White"/>
    <x v="11"/>
    <n v="75000"/>
    <s v="YES"/>
    <s v="CR04CARWHI047"/>
  </r>
  <r>
    <s v="CR04CAR048"/>
    <s v="CR"/>
    <s v="Chrysler"/>
    <s v="CAR"/>
    <s v="Caravan"/>
    <s v="04"/>
    <n v="21"/>
    <n v="52699.4"/>
    <n v="2509.4952380952382"/>
    <s v="Red"/>
    <x v="11"/>
    <n v="75000"/>
    <s v="YES"/>
    <s v="CR04CARRED048"/>
  </r>
  <r>
    <s v="HY11ELA049"/>
    <s v="HY"/>
    <s v="Hundai"/>
    <s v="ELA"/>
    <s v="Elanra"/>
    <s v="11"/>
    <n v="14"/>
    <n v="29102.3"/>
    <n v="2078.735714285714"/>
    <s v="Black"/>
    <x v="12"/>
    <n v="100000"/>
    <s v="YES"/>
    <s v="HY11ELABLA049"/>
  </r>
  <r>
    <s v="HY12ELA050"/>
    <s v="HY"/>
    <s v="Hundai"/>
    <s v="ELA"/>
    <s v="Elanra"/>
    <s v="12"/>
    <n v="13"/>
    <n v="22282"/>
    <n v="1714"/>
    <s v="Blue"/>
    <x v="1"/>
    <n v="100000"/>
    <s v="YES"/>
    <s v="HY12ELABLU050"/>
  </r>
  <r>
    <s v="HY13ELA051"/>
    <s v="HY"/>
    <s v="Hundai"/>
    <s v="ELA"/>
    <s v="Elanra"/>
    <s v="13"/>
    <n v="12"/>
    <n v="20223.900000000001"/>
    <n v="1685.325"/>
    <s v="Black"/>
    <x v="6"/>
    <n v="100000"/>
    <s v="YES"/>
    <s v="HY13ELABLA051"/>
  </r>
  <r>
    <s v="HY13ELA052"/>
    <s v="HY"/>
    <s v="Hundai"/>
    <s v="ELA"/>
    <s v="Elanra"/>
    <s v="13"/>
    <n v="12"/>
    <n v="22188.5"/>
    <n v="1849.0416666666667"/>
    <s v="Blue"/>
    <x v="4"/>
    <n v="100000"/>
    <s v="YES"/>
    <s v="HY13ELABLU052"/>
  </r>
  <r>
    <s v=""/>
    <s v=""/>
    <m/>
    <s v=""/>
    <s v=""/>
    <s v=""/>
    <m/>
    <m/>
    <m/>
    <s v=""/>
    <x v="17"/>
    <m/>
    <m/>
    <s v=""/>
  </r>
  <r>
    <s v=""/>
    <s v="CR"/>
    <s v="Chrysler"/>
    <s v="CAM"/>
    <s v="Camrey"/>
    <s v=""/>
    <m/>
    <m/>
    <m/>
    <s v=""/>
    <x v="17"/>
    <m/>
    <m/>
    <m/>
  </r>
  <r>
    <s v=""/>
    <s v="FD"/>
    <s v="Ford"/>
    <s v="CAR"/>
    <s v="Caravan"/>
    <s v=""/>
    <m/>
    <m/>
    <m/>
    <s v=""/>
    <x v="17"/>
    <m/>
    <m/>
    <m/>
  </r>
  <r>
    <s v=""/>
    <s v="GM"/>
    <s v="General Motors"/>
    <s v="CIV"/>
    <s v="Civic"/>
    <s v=""/>
    <m/>
    <m/>
    <m/>
    <s v=""/>
    <x v="17"/>
    <m/>
    <m/>
    <m/>
  </r>
  <r>
    <s v=""/>
    <s v="HO"/>
    <s v="Honda"/>
    <s v="CMR"/>
    <s v="Camero"/>
    <s v=""/>
    <m/>
    <m/>
    <m/>
    <s v=""/>
    <x v="17"/>
    <m/>
    <m/>
    <m/>
  </r>
  <r>
    <s v=""/>
    <s v="HY"/>
    <s v="Hundai"/>
    <s v="COR"/>
    <s v="Corola"/>
    <s v=""/>
    <m/>
    <m/>
    <m/>
    <s v=""/>
    <x v="17"/>
    <m/>
    <m/>
    <m/>
  </r>
  <r>
    <s v=""/>
    <s v="TY"/>
    <s v="Toyota"/>
    <s v="ELA"/>
    <s v="Elanra"/>
    <s v=""/>
    <m/>
    <m/>
    <m/>
    <s v=""/>
    <x v="17"/>
    <m/>
    <m/>
    <m/>
  </r>
  <r>
    <s v=""/>
    <s v=""/>
    <m/>
    <s v="FCS"/>
    <s v="Focus"/>
    <s v=""/>
    <m/>
    <m/>
    <m/>
    <s v=""/>
    <x v="17"/>
    <m/>
    <m/>
    <m/>
  </r>
  <r>
    <s v=""/>
    <s v=""/>
    <m/>
    <s v="MTG"/>
    <s v="Mustang"/>
    <s v=""/>
    <m/>
    <m/>
    <m/>
    <s v=""/>
    <x v="17"/>
    <m/>
    <m/>
    <m/>
  </r>
  <r>
    <s v=""/>
    <s v=""/>
    <m/>
    <s v="ODY"/>
    <s v="Odyssey"/>
    <s v=""/>
    <m/>
    <m/>
    <m/>
    <s v=""/>
    <x v="17"/>
    <m/>
    <m/>
    <m/>
  </r>
  <r>
    <s v=""/>
    <s v=""/>
    <m/>
    <s v="PTC"/>
    <s v="PT Cruiser"/>
    <s v=""/>
    <m/>
    <m/>
    <m/>
    <s v=""/>
    <x v="17"/>
    <m/>
    <m/>
    <m/>
  </r>
  <r>
    <s v=""/>
    <s v=""/>
    <m/>
    <s v="SLV"/>
    <s v="Silverado"/>
    <s v=""/>
    <m/>
    <m/>
    <m/>
    <s v=""/>
    <x v="17"/>
    <m/>
    <m/>
    <m/>
  </r>
  <r>
    <s v=""/>
    <s v=""/>
    <m/>
    <s v=""/>
    <s v=""/>
    <s v=""/>
    <m/>
    <m/>
    <m/>
    <s v=""/>
    <x v="17"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3CD74-A42B-494C-AE60-362E4F5F64C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9">
        <item x="17"/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Miles" fld="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A6A5-D37B-4ED1-A1EF-D9D4248A8D86}">
  <dimension ref="A3:B22"/>
  <sheetViews>
    <sheetView workbookViewId="0">
      <selection activeCell="D21" sqref="D21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3" t="s">
        <v>123</v>
      </c>
      <c r="B3" t="s">
        <v>125</v>
      </c>
    </row>
    <row r="4" spans="1:2" x14ac:dyDescent="0.35">
      <c r="A4" s="4"/>
      <c r="B4" s="1"/>
    </row>
    <row r="5" spans="1:2" x14ac:dyDescent="0.35">
      <c r="A5" s="4" t="s">
        <v>42</v>
      </c>
      <c r="B5" s="1">
        <v>144647.69999999998</v>
      </c>
    </row>
    <row r="6" spans="1:2" x14ac:dyDescent="0.35">
      <c r="A6" s="4" t="s">
        <v>51</v>
      </c>
      <c r="B6" s="1">
        <v>150656.40000000002</v>
      </c>
    </row>
    <row r="7" spans="1:2" x14ac:dyDescent="0.35">
      <c r="A7" s="4" t="s">
        <v>27</v>
      </c>
      <c r="B7" s="1">
        <v>154427.9</v>
      </c>
    </row>
    <row r="8" spans="1:2" x14ac:dyDescent="0.35">
      <c r="A8" s="4" t="s">
        <v>59</v>
      </c>
      <c r="B8" s="1">
        <v>179986</v>
      </c>
    </row>
    <row r="9" spans="1:2" x14ac:dyDescent="0.35">
      <c r="A9" s="4" t="s">
        <v>30</v>
      </c>
      <c r="B9" s="1">
        <v>143640.70000000001</v>
      </c>
    </row>
    <row r="10" spans="1:2" x14ac:dyDescent="0.35">
      <c r="A10" s="4" t="s">
        <v>46</v>
      </c>
      <c r="B10" s="1">
        <v>135078.20000000001</v>
      </c>
    </row>
    <row r="11" spans="1:2" x14ac:dyDescent="0.35">
      <c r="A11" s="4" t="s">
        <v>25</v>
      </c>
      <c r="B11" s="1">
        <v>184693.8</v>
      </c>
    </row>
    <row r="12" spans="1:2" x14ac:dyDescent="0.35">
      <c r="A12" s="4" t="s">
        <v>23</v>
      </c>
      <c r="B12" s="1">
        <v>127731.3</v>
      </c>
    </row>
    <row r="13" spans="1:2" x14ac:dyDescent="0.35">
      <c r="A13" s="4" t="s">
        <v>20</v>
      </c>
      <c r="B13" s="1">
        <v>70964.899999999994</v>
      </c>
    </row>
    <row r="14" spans="1:2" x14ac:dyDescent="0.35">
      <c r="A14" s="4" t="s">
        <v>33</v>
      </c>
      <c r="B14" s="1">
        <v>65315</v>
      </c>
    </row>
    <row r="15" spans="1:2" x14ac:dyDescent="0.35">
      <c r="A15" s="4" t="s">
        <v>39</v>
      </c>
      <c r="B15" s="1">
        <v>138561.5</v>
      </c>
    </row>
    <row r="16" spans="1:2" x14ac:dyDescent="0.35">
      <c r="A16" s="4" t="s">
        <v>40</v>
      </c>
      <c r="B16" s="1">
        <v>141229.4</v>
      </c>
    </row>
    <row r="17" spans="1:2" x14ac:dyDescent="0.35">
      <c r="A17" s="4" t="s">
        <v>17</v>
      </c>
      <c r="B17" s="1">
        <v>305432.40000000002</v>
      </c>
    </row>
    <row r="18" spans="1:2" x14ac:dyDescent="0.35">
      <c r="A18" s="4" t="s">
        <v>53</v>
      </c>
      <c r="B18" s="1">
        <v>177713.9</v>
      </c>
    </row>
    <row r="19" spans="1:2" x14ac:dyDescent="0.35">
      <c r="A19" s="4" t="s">
        <v>44</v>
      </c>
      <c r="B19" s="1">
        <v>65964.899999999994</v>
      </c>
    </row>
    <row r="20" spans="1:2" x14ac:dyDescent="0.35">
      <c r="A20" s="4" t="s">
        <v>37</v>
      </c>
      <c r="B20" s="1">
        <v>130601.59999999999</v>
      </c>
    </row>
    <row r="21" spans="1:2" x14ac:dyDescent="0.35">
      <c r="A21" s="4" t="s">
        <v>35</v>
      </c>
      <c r="B21" s="1">
        <v>19341.7</v>
      </c>
    </row>
    <row r="22" spans="1:2" x14ac:dyDescent="0.35">
      <c r="A22" s="4" t="s">
        <v>124</v>
      </c>
      <c r="B22" s="1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774C-E226-46DD-AA35-AE96890838A1}">
  <dimension ref="A1:N66"/>
  <sheetViews>
    <sheetView tabSelected="1" topLeftCell="L1" zoomScale="63" workbookViewId="0">
      <selection activeCell="I8" sqref="I8"/>
    </sheetView>
  </sheetViews>
  <sheetFormatPr defaultRowHeight="14.5" x14ac:dyDescent="0.35"/>
  <cols>
    <col min="1" max="1" width="13.1796875" bestFit="1" customWidth="1"/>
    <col min="2" max="2" width="7.81640625" bestFit="1" customWidth="1"/>
    <col min="3" max="3" width="17.81640625" customWidth="1"/>
    <col min="4" max="4" width="8.453125" bestFit="1" customWidth="1"/>
    <col min="5" max="5" width="18.54296875" bestFit="1" customWidth="1"/>
    <col min="6" max="6" width="18.26953125" bestFit="1" customWidth="1"/>
    <col min="7" max="7" width="9.7265625" bestFit="1" customWidth="1"/>
    <col min="8" max="8" width="11.6328125" style="2" bestFit="1" customWidth="1"/>
    <col min="9" max="9" width="13" style="2" bestFit="1" customWidth="1"/>
    <col min="10" max="10" width="7.54296875" bestFit="1" customWidth="1"/>
    <col min="11" max="11" width="9.08984375" bestFit="1" customWidth="1"/>
    <col min="12" max="12" width="16.453125" bestFit="1" customWidth="1"/>
    <col min="13" max="13" width="16.81640625" customWidth="1"/>
    <col min="14" max="14" width="17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119</v>
      </c>
      <c r="B2" s="1" t="str">
        <f>LEFT(A2,2)</f>
        <v>HO</v>
      </c>
      <c r="C2" s="1" t="str">
        <f>VLOOKUP(B2,B$55:C$60,2,FALSE)</f>
        <v>Honda</v>
      </c>
      <c r="D2" s="1" t="str">
        <f>MID(A2,5,3)</f>
        <v>ODY</v>
      </c>
      <c r="E2" s="1" t="str">
        <f>VLOOKUP(D2,D$55:E$65,2,FALSE)</f>
        <v>Odyssey</v>
      </c>
      <c r="F2" s="1" t="str">
        <f>MID(A2,3,2)</f>
        <v>10</v>
      </c>
      <c r="G2" s="1">
        <f>IF(25-F2&lt;0,100-F2+25,25-F2)</f>
        <v>15</v>
      </c>
      <c r="H2" s="2">
        <v>68658.899999999994</v>
      </c>
      <c r="I2" s="2">
        <f>H2/G2</f>
        <v>4577.2599999999993</v>
      </c>
      <c r="J2" s="1" t="s">
        <v>16</v>
      </c>
      <c r="K2" s="1" t="s">
        <v>17</v>
      </c>
      <c r="L2">
        <v>100000</v>
      </c>
      <c r="M2" s="1" t="str">
        <f>IF(H2&lt;=L2,"YES","NOT COVERED")</f>
        <v>YES</v>
      </c>
      <c r="N2" s="1" t="str">
        <f>_xlfn.CONCAT(B2,F2,D2,UPPER(LEFT(J2,3)),RIGHT(A2,3))</f>
        <v>HO10ODYBLA040</v>
      </c>
    </row>
    <row r="3" spans="1:14" x14ac:dyDescent="0.35">
      <c r="A3" s="1" t="s">
        <v>50</v>
      </c>
      <c r="B3" s="1" t="str">
        <f>LEFT(A3,2)</f>
        <v>TY</v>
      </c>
      <c r="C3" s="1" t="str">
        <f>VLOOKUP(B3,B$55:C$60,2,FALSE)</f>
        <v>Toyota</v>
      </c>
      <c r="D3" s="1" t="str">
        <f>MID(A3,5,3)</f>
        <v>CAM</v>
      </c>
      <c r="E3" s="1" t="str">
        <f>VLOOKUP(D3,D$55:E$65,2,FALSE)</f>
        <v>Camrey</v>
      </c>
      <c r="F3" s="1" t="str">
        <f>MID(A3,3,2)</f>
        <v>96</v>
      </c>
      <c r="G3" s="1">
        <f>IF(25-F3&lt;0,100-F3+25,25-F3)</f>
        <v>29</v>
      </c>
      <c r="H3" s="2">
        <v>114660.6</v>
      </c>
      <c r="I3" s="2">
        <f>H3/G3</f>
        <v>3953.8137931034485</v>
      </c>
      <c r="J3" s="1" t="s">
        <v>22</v>
      </c>
      <c r="K3" s="1" t="s">
        <v>51</v>
      </c>
      <c r="L3">
        <v>100000</v>
      </c>
      <c r="M3" s="1" t="str">
        <f>IF(H3&lt;=L3,"YES","NOT COVERED")</f>
        <v>NOT COVERED</v>
      </c>
      <c r="N3" s="1" t="str">
        <f>_xlfn.CONCAT(B3,F3,D3,UPPER(LEFT(J3,3)),RIGHT(A3,3))</f>
        <v>TY96CAMGRE020</v>
      </c>
    </row>
    <row r="4" spans="1:14" x14ac:dyDescent="0.35">
      <c r="A4" s="1" t="s">
        <v>52</v>
      </c>
      <c r="B4" s="1" t="str">
        <f>LEFT(A4,2)</f>
        <v>TY</v>
      </c>
      <c r="C4" s="1" t="str">
        <f>VLOOKUP(B4,B$55:C$60,2,FALSE)</f>
        <v>Toyota</v>
      </c>
      <c r="D4" s="1" t="str">
        <f>MID(A4,5,3)</f>
        <v>CAM</v>
      </c>
      <c r="E4" s="1" t="str">
        <f>VLOOKUP(D4,D$55:E$65,2,FALSE)</f>
        <v>Camrey</v>
      </c>
      <c r="F4" s="1" t="str">
        <f>MID(A4,3,2)</f>
        <v>98</v>
      </c>
      <c r="G4" s="1">
        <f>IF(25-F4&lt;0,100-F4+25,25-F4)</f>
        <v>27</v>
      </c>
      <c r="H4" s="2">
        <v>93382.6</v>
      </c>
      <c r="I4" s="2">
        <f>H4/G4</f>
        <v>3458.614814814815</v>
      </c>
      <c r="J4" s="1" t="s">
        <v>16</v>
      </c>
      <c r="K4" s="1" t="s">
        <v>53</v>
      </c>
      <c r="L4">
        <v>100000</v>
      </c>
      <c r="M4" s="1" t="str">
        <f>IF(H4&lt;=L4,"YES","NOT COVERED")</f>
        <v>YES</v>
      </c>
      <c r="N4" s="1" t="str">
        <f>_xlfn.CONCAT(B4,F4,D4,UPPER(LEFT(J4,3)),RIGHT(A4,3))</f>
        <v>TY98CAMBLA021</v>
      </c>
    </row>
    <row r="5" spans="1:14" x14ac:dyDescent="0.35">
      <c r="A5" s="1" t="s">
        <v>79</v>
      </c>
      <c r="B5" s="1" t="str">
        <f>LEFT(A5,2)</f>
        <v>CR</v>
      </c>
      <c r="C5" s="1" t="str">
        <f>VLOOKUP(B5,B$55:C$60,2,FALSE)</f>
        <v>Chrysler</v>
      </c>
      <c r="D5" s="1" t="str">
        <f>MID(A5,5,3)</f>
        <v>CAR</v>
      </c>
      <c r="E5" s="1" t="str">
        <f>VLOOKUP(D5,D$55:E$65,2,FALSE)</f>
        <v>Caravan</v>
      </c>
      <c r="F5" s="1" t="str">
        <f>MID(A5,3,2)</f>
        <v>04</v>
      </c>
      <c r="G5" s="1">
        <f>IF(25-F5&lt;0,100-F5+25,25-F5)</f>
        <v>21</v>
      </c>
      <c r="H5" s="2">
        <v>72527.199999999997</v>
      </c>
      <c r="I5" s="2">
        <f>H5/G5</f>
        <v>3453.6761904761902</v>
      </c>
      <c r="J5" s="1" t="s">
        <v>19</v>
      </c>
      <c r="K5" s="1" t="s">
        <v>42</v>
      </c>
      <c r="L5">
        <v>75000</v>
      </c>
      <c r="M5" s="1" t="str">
        <f>IF(H5&lt;=L5,"YES","NOT COVERED")</f>
        <v>YES</v>
      </c>
      <c r="N5" s="1" t="str">
        <f>_xlfn.CONCAT(B5,F5,D5,UPPER(LEFT(J5,3)),RIGHT(A5,3))</f>
        <v>CR04CARWHI047</v>
      </c>
    </row>
    <row r="6" spans="1:14" x14ac:dyDescent="0.35">
      <c r="A6" s="1" t="s">
        <v>54</v>
      </c>
      <c r="B6" s="1" t="str">
        <f>LEFT(A6,2)</f>
        <v>TY</v>
      </c>
      <c r="C6" s="1" t="str">
        <f>VLOOKUP(B6,B$55:C$60,2,FALSE)</f>
        <v>Toyota</v>
      </c>
      <c r="D6" s="1" t="str">
        <f>MID(A6,5,3)</f>
        <v>CAM</v>
      </c>
      <c r="E6" s="1" t="str">
        <f>VLOOKUP(D6,D$55:E$65,2,FALSE)</f>
        <v>Camrey</v>
      </c>
      <c r="F6" s="1" t="str">
        <f>MID(A6,3,2)</f>
        <v>00</v>
      </c>
      <c r="G6" s="1">
        <f>IF(25-F6&lt;0,100-F6+25,25-F6)</f>
        <v>25</v>
      </c>
      <c r="H6" s="2">
        <v>85928</v>
      </c>
      <c r="I6" s="2">
        <f>H6/G6</f>
        <v>3437.12</v>
      </c>
      <c r="J6" s="1" t="s">
        <v>22</v>
      </c>
      <c r="K6" s="1" t="s">
        <v>27</v>
      </c>
      <c r="L6">
        <v>100000</v>
      </c>
      <c r="M6" s="1" t="str">
        <f>IF(H6&lt;=L6,"YES","NOT COVERED")</f>
        <v>YES</v>
      </c>
      <c r="N6" s="1" t="str">
        <f>_xlfn.CONCAT(B6,F6,D6,UPPER(LEFT(J6,3)),RIGHT(A6,3))</f>
        <v>TY00CAMGRE022</v>
      </c>
    </row>
    <row r="7" spans="1:14" x14ac:dyDescent="0.35">
      <c r="A7" s="1" t="s">
        <v>60</v>
      </c>
      <c r="B7" s="1" t="str">
        <f>LEFT(A7,2)</f>
        <v>TY</v>
      </c>
      <c r="C7" s="1" t="str">
        <f>VLOOKUP(B7,B$55:C$60,2,FALSE)</f>
        <v>Toyota</v>
      </c>
      <c r="D7" s="1" t="str">
        <f>MID(A7,5,3)</f>
        <v>COR</v>
      </c>
      <c r="E7" s="1" t="str">
        <f>VLOOKUP(D7,D$55:E$65,2,FALSE)</f>
        <v>Corola</v>
      </c>
      <c r="F7" s="1" t="str">
        <f>MID(A7,3,2)</f>
        <v>03</v>
      </c>
      <c r="G7" s="1">
        <f>IF(25-F7&lt;0,100-F7+25,25-F7)</f>
        <v>22</v>
      </c>
      <c r="H7" s="2">
        <v>73444.399999999994</v>
      </c>
      <c r="I7" s="2">
        <f>H7/G7</f>
        <v>3338.3818181818178</v>
      </c>
      <c r="J7" s="1" t="s">
        <v>16</v>
      </c>
      <c r="K7" s="1" t="s">
        <v>59</v>
      </c>
      <c r="L7">
        <v>100000</v>
      </c>
      <c r="M7" s="1" t="str">
        <f>IF(H7&lt;=L7,"YES","NOT COVERED")</f>
        <v>YES</v>
      </c>
      <c r="N7" s="1" t="str">
        <f>_xlfn.CONCAT(B7,F7,D7,UPPER(LEFT(J7,3)),RIGHT(A7,3))</f>
        <v>TY03CORBLA026</v>
      </c>
    </row>
    <row r="8" spans="1:14" x14ac:dyDescent="0.35">
      <c r="A8" s="1" t="s">
        <v>48</v>
      </c>
      <c r="B8" s="1" t="str">
        <f>LEFT(A8,2)</f>
        <v>GM</v>
      </c>
      <c r="C8" s="1" t="str">
        <f>VLOOKUP(B8,B$55:C$60,2,FALSE)</f>
        <v>General Motors</v>
      </c>
      <c r="D8" s="1" t="str">
        <f>MID(A8,5,3)</f>
        <v>SLV</v>
      </c>
      <c r="E8" s="1" t="str">
        <f>VLOOKUP(D8,D$55:E$65,2,FALSE)</f>
        <v>Silverado</v>
      </c>
      <c r="F8" s="1" t="str">
        <f>MID(A8,3,2)</f>
        <v>00</v>
      </c>
      <c r="G8" s="1">
        <f>IF(25-F8&lt;0,100-F8+25,25-F8)</f>
        <v>25</v>
      </c>
      <c r="H8" s="2">
        <v>80685.8</v>
      </c>
      <c r="I8" s="2">
        <f>H8/G8</f>
        <v>3227.4320000000002</v>
      </c>
      <c r="J8" s="1" t="s">
        <v>49</v>
      </c>
      <c r="K8" s="1" t="s">
        <v>37</v>
      </c>
      <c r="L8">
        <v>100000</v>
      </c>
      <c r="M8" s="1" t="str">
        <f>IF(H8&lt;=L8,"YES","NOT COVERED")</f>
        <v>YES</v>
      </c>
      <c r="N8" s="1" t="str">
        <f>_xlfn.CONCAT(B8,F8,D8,UPPER(LEFT(J8,3)),RIGHT(A8,3))</f>
        <v>GM00SLVBLU019</v>
      </c>
    </row>
    <row r="9" spans="1:14" x14ac:dyDescent="0.35">
      <c r="A9" s="1" t="s">
        <v>64</v>
      </c>
      <c r="B9" s="1" t="str">
        <f>LEFT(A9,2)</f>
        <v>HO</v>
      </c>
      <c r="C9" s="1" t="str">
        <f>VLOOKUP(B9,B$55:C$60,2,FALSE)</f>
        <v>Honda</v>
      </c>
      <c r="D9" s="1" t="str">
        <f>MID(A9,5,3)</f>
        <v>CIV</v>
      </c>
      <c r="E9" s="1" t="str">
        <f>VLOOKUP(D9,D$55:E$65,2,FALSE)</f>
        <v>Civic</v>
      </c>
      <c r="F9" s="1" t="str">
        <f>MID(A9,3,2)</f>
        <v>99</v>
      </c>
      <c r="G9" s="1">
        <f>IF(25-F9&lt;0,100-F9+25,25-F9)</f>
        <v>26</v>
      </c>
      <c r="H9" s="2">
        <v>82374</v>
      </c>
      <c r="I9" s="2">
        <f>H9/G9</f>
        <v>3168.2307692307691</v>
      </c>
      <c r="J9" s="1" t="s">
        <v>19</v>
      </c>
      <c r="K9" s="1" t="s">
        <v>39</v>
      </c>
      <c r="L9">
        <v>75000</v>
      </c>
      <c r="M9" s="1" t="str">
        <f>IF(H9&lt;=L9,"YES","NOT COVERED")</f>
        <v>NOT COVERED</v>
      </c>
      <c r="N9" s="1" t="str">
        <f>_xlfn.CONCAT(B9,F9,D9,UPPER(LEFT(J9,3)),RIGHT(A9,3))</f>
        <v>HO99CIVWHI030</v>
      </c>
    </row>
    <row r="10" spans="1:14" x14ac:dyDescent="0.35">
      <c r="A10" s="1" t="s">
        <v>78</v>
      </c>
      <c r="B10" s="1" t="str">
        <f>LEFT(A10,2)</f>
        <v>CR</v>
      </c>
      <c r="C10" s="1" t="str">
        <f>VLOOKUP(B10,B$55:C$60,2,FALSE)</f>
        <v>Chrysler</v>
      </c>
      <c r="D10" s="1" t="str">
        <f>MID(A10,5,3)</f>
        <v>CAR</v>
      </c>
      <c r="E10" s="1" t="str">
        <f>VLOOKUP(D10,D$55:E$65,2,FALSE)</f>
        <v>Caravan</v>
      </c>
      <c r="F10" s="1" t="str">
        <f>MID(A10,3,2)</f>
        <v>00</v>
      </c>
      <c r="G10" s="1">
        <f>IF(25-F10&lt;0,100-F10+25,25-F10)</f>
        <v>25</v>
      </c>
      <c r="H10" s="2">
        <v>77243.100000000006</v>
      </c>
      <c r="I10" s="2">
        <f>H10/G10</f>
        <v>3089.7240000000002</v>
      </c>
      <c r="J10" s="1" t="s">
        <v>16</v>
      </c>
      <c r="K10" s="1" t="s">
        <v>25</v>
      </c>
      <c r="L10">
        <v>75000</v>
      </c>
      <c r="M10" s="1" t="str">
        <f>IF(H10&lt;=L10,"YES","NOT COVERED")</f>
        <v>NOT COVERED</v>
      </c>
      <c r="N10" s="1" t="str">
        <f>_xlfn.CONCAT(B10,F10,D10,UPPER(LEFT(J10,3)),RIGHT(A10,3))</f>
        <v>CR00CARBLA046</v>
      </c>
    </row>
    <row r="11" spans="1:14" x14ac:dyDescent="0.35">
      <c r="A11" s="1" t="s">
        <v>47</v>
      </c>
      <c r="B11" s="1" t="str">
        <f>LEFT(A11,2)</f>
        <v>GM</v>
      </c>
      <c r="C11" s="1" t="str">
        <f>VLOOKUP(B11,B$55:C$60,2,FALSE)</f>
        <v>General Motors</v>
      </c>
      <c r="D11" s="1" t="str">
        <f>MID(A11,5,3)</f>
        <v>SLV</v>
      </c>
      <c r="E11" s="1" t="str">
        <f>VLOOKUP(D11,D$55:E$65,2,FALSE)</f>
        <v>Silverado</v>
      </c>
      <c r="F11" s="1" t="str">
        <f>MID(A11,3,2)</f>
        <v>98</v>
      </c>
      <c r="G11" s="1">
        <f>IF(25-F11&lt;0,100-F11+25,25-F11)</f>
        <v>27</v>
      </c>
      <c r="H11" s="2">
        <v>83162.7</v>
      </c>
      <c r="I11" s="2">
        <f>H11/G11</f>
        <v>3080.1</v>
      </c>
      <c r="J11" s="1" t="s">
        <v>16</v>
      </c>
      <c r="K11" s="1" t="s">
        <v>40</v>
      </c>
      <c r="L11">
        <v>100000</v>
      </c>
      <c r="M11" s="1" t="str">
        <f>IF(H11&lt;=L11,"YES","NOT COVERED")</f>
        <v>YES</v>
      </c>
      <c r="N11" s="1" t="str">
        <f>_xlfn.CONCAT(B11,F11,D11,UPPER(LEFT(J11,3)),RIGHT(A11,3))</f>
        <v>GM98SLVBLA018</v>
      </c>
    </row>
    <row r="12" spans="1:14" x14ac:dyDescent="0.35">
      <c r="A12" s="1" t="s">
        <v>74</v>
      </c>
      <c r="B12" s="1" t="str">
        <f>LEFT(A12,2)</f>
        <v>CR</v>
      </c>
      <c r="C12" s="1" t="str">
        <f>VLOOKUP(B12,B$55:C$60,2,FALSE)</f>
        <v>Chrysler</v>
      </c>
      <c r="D12" s="1" t="str">
        <f>MID(A12,5,3)</f>
        <v>PTC</v>
      </c>
      <c r="E12" s="1" t="str">
        <f>VLOOKUP(D12,D$55:E$65,2,FALSE)</f>
        <v>PT Cruiser</v>
      </c>
      <c r="F12" s="1" t="str">
        <f>MID(A12,3,2)</f>
        <v>04</v>
      </c>
      <c r="G12" s="1">
        <f>IF(25-F12&lt;0,100-F12+25,25-F12)</f>
        <v>21</v>
      </c>
      <c r="H12" s="2">
        <v>64542</v>
      </c>
      <c r="I12" s="2">
        <f>H12/G12</f>
        <v>3073.4285714285716</v>
      </c>
      <c r="J12" s="1" t="s">
        <v>49</v>
      </c>
      <c r="K12" s="1" t="s">
        <v>17</v>
      </c>
      <c r="L12">
        <v>75000</v>
      </c>
      <c r="M12" s="1" t="str">
        <f>IF(H12&lt;=L12,"YES","NOT COVERED")</f>
        <v>YES</v>
      </c>
      <c r="N12" s="1" t="str">
        <f>_xlfn.CONCAT(B12,F12,D12,UPPER(LEFT(J12,3)),RIGHT(A12,3))</f>
        <v>CR04PTCBLU042</v>
      </c>
    </row>
    <row r="13" spans="1:14" x14ac:dyDescent="0.35">
      <c r="A13" s="1" t="s">
        <v>77</v>
      </c>
      <c r="B13" s="1" t="str">
        <f>LEFT(A13,2)</f>
        <v>CR</v>
      </c>
      <c r="C13" s="1" t="str">
        <f>VLOOKUP(B13,B$55:C$60,2,FALSE)</f>
        <v>Chrysler</v>
      </c>
      <c r="D13" s="1" t="str">
        <f>MID(A13,5,3)</f>
        <v>CAR</v>
      </c>
      <c r="E13" s="1" t="str">
        <f>VLOOKUP(D13,D$55:E$65,2,FALSE)</f>
        <v>Caravan</v>
      </c>
      <c r="F13" s="1" t="str">
        <f>MID(A13,3,2)</f>
        <v>99</v>
      </c>
      <c r="G13" s="1">
        <f>IF(25-F13&lt;0,100-F13+25,25-F13)</f>
        <v>26</v>
      </c>
      <c r="H13" s="2">
        <v>79420.600000000006</v>
      </c>
      <c r="I13" s="2">
        <f>H13/G13</f>
        <v>3054.6384615384618</v>
      </c>
      <c r="J13" s="1" t="s">
        <v>22</v>
      </c>
      <c r="K13" s="1" t="s">
        <v>46</v>
      </c>
      <c r="L13">
        <v>75000</v>
      </c>
      <c r="M13" s="1" t="str">
        <f>IF(H13&lt;=L13,"YES","NOT COVERED")</f>
        <v>NOT COVERED</v>
      </c>
      <c r="N13" s="1" t="str">
        <f>_xlfn.CONCAT(B13,F13,D13,UPPER(LEFT(J13,3)),RIGHT(A13,3))</f>
        <v>CR99CARGRE045</v>
      </c>
    </row>
    <row r="14" spans="1:14" x14ac:dyDescent="0.35">
      <c r="A14" s="1" t="s">
        <v>122</v>
      </c>
      <c r="B14" s="1" t="str">
        <f>LEFT(A14,2)</f>
        <v>HO</v>
      </c>
      <c r="C14" s="1" t="str">
        <f>VLOOKUP(B14,B$55:C$60,2,FALSE)</f>
        <v>Honda</v>
      </c>
      <c r="D14" s="1" t="str">
        <f>MID(A14,5,3)</f>
        <v>ODY</v>
      </c>
      <c r="E14" s="1" t="str">
        <f>VLOOKUP(D14,D$55:E$65,2,FALSE)</f>
        <v>Odyssey</v>
      </c>
      <c r="F14" s="1" t="str">
        <f>MID(A14,3,2)</f>
        <v>05</v>
      </c>
      <c r="G14" s="1">
        <f>IF(25-F14&lt;0,100-F14+25,25-F14)</f>
        <v>20</v>
      </c>
      <c r="H14" s="2">
        <v>60389.5</v>
      </c>
      <c r="I14" s="2">
        <f>H14/G14</f>
        <v>3019.4749999999999</v>
      </c>
      <c r="J14" s="1" t="s">
        <v>19</v>
      </c>
      <c r="K14" s="1" t="s">
        <v>30</v>
      </c>
      <c r="L14">
        <v>100000</v>
      </c>
      <c r="M14" s="1" t="str">
        <f>IF(H14&lt;=L14,"YES","NOT COVERED")</f>
        <v>YES</v>
      </c>
      <c r="N14" s="1" t="str">
        <f>_xlfn.CONCAT(B14,F14,D14,UPPER(LEFT(J14,3)),RIGHT(A14,3))</f>
        <v>HO05ODYWHI037</v>
      </c>
    </row>
    <row r="15" spans="1:14" x14ac:dyDescent="0.35">
      <c r="A15" s="1" t="s">
        <v>56</v>
      </c>
      <c r="B15" s="1" t="str">
        <f>LEFT(A15,2)</f>
        <v>TY</v>
      </c>
      <c r="C15" s="1" t="str">
        <f>VLOOKUP(B15,B$55:C$60,2,FALSE)</f>
        <v>Toyota</v>
      </c>
      <c r="D15" s="1" t="str">
        <f>MID(A15,5,3)</f>
        <v>CAM</v>
      </c>
      <c r="E15" s="1" t="str">
        <f>VLOOKUP(D15,D$55:E$65,2,FALSE)</f>
        <v>Camrey</v>
      </c>
      <c r="F15" s="1" t="str">
        <f>MID(A15,3,2)</f>
        <v>09</v>
      </c>
      <c r="G15" s="1">
        <f>IF(25-F15&lt;0,100-F15+25,25-F15)</f>
        <v>16</v>
      </c>
      <c r="H15" s="2">
        <v>48114.2</v>
      </c>
      <c r="I15" s="2">
        <f>H15/G15</f>
        <v>3007.1374999999998</v>
      </c>
      <c r="J15" s="1" t="s">
        <v>19</v>
      </c>
      <c r="K15" s="1" t="s">
        <v>30</v>
      </c>
      <c r="L15">
        <v>100000</v>
      </c>
      <c r="M15" s="1" t="str">
        <f>IF(H15&lt;=L15,"YES","NOT COVERED")</f>
        <v>YES</v>
      </c>
      <c r="N15" s="1" t="str">
        <f>_xlfn.CONCAT(B15,F15,D15,UPPER(LEFT(J15,3)),RIGHT(A15,3))</f>
        <v>TY09CAMWHI024</v>
      </c>
    </row>
    <row r="16" spans="1:14" x14ac:dyDescent="0.35">
      <c r="A16" s="1" t="s">
        <v>55</v>
      </c>
      <c r="B16" s="1" t="str">
        <f>LEFT(A16,2)</f>
        <v>TY</v>
      </c>
      <c r="C16" s="1" t="str">
        <f>VLOOKUP(B16,B$55:C$60,2,FALSE)</f>
        <v>Toyota</v>
      </c>
      <c r="D16" s="1" t="str">
        <f>MID(A16,5,3)</f>
        <v>CAM</v>
      </c>
      <c r="E16" s="1" t="str">
        <f>VLOOKUP(D16,D$55:E$65,2,FALSE)</f>
        <v>Camrey</v>
      </c>
      <c r="F16" s="1" t="str">
        <f>MID(A16,3,2)</f>
        <v>02</v>
      </c>
      <c r="G16" s="1">
        <f>IF(25-F16&lt;0,100-F16+25,25-F16)</f>
        <v>23</v>
      </c>
      <c r="H16" s="2">
        <v>67829.100000000006</v>
      </c>
      <c r="I16" s="2">
        <f>H16/G16</f>
        <v>2949.0913043478263</v>
      </c>
      <c r="J16" s="1" t="s">
        <v>16</v>
      </c>
      <c r="K16" s="1" t="s">
        <v>17</v>
      </c>
      <c r="L16">
        <v>100000</v>
      </c>
      <c r="M16" s="1" t="str">
        <f>IF(H16&lt;=L16,"YES","NOT COVERED")</f>
        <v>YES</v>
      </c>
      <c r="N16" s="1" t="str">
        <f>_xlfn.CONCAT(B16,F16,D16,UPPER(LEFT(J16,3)),RIGHT(A16,3))</f>
        <v>TY02CAMBLA023</v>
      </c>
    </row>
    <row r="17" spans="1:14" x14ac:dyDescent="0.35">
      <c r="A17" s="1" t="s">
        <v>65</v>
      </c>
      <c r="B17" s="1" t="str">
        <f>LEFT(A17,2)</f>
        <v>HO</v>
      </c>
      <c r="C17" s="1" t="str">
        <f>VLOOKUP(B17,B$55:C$60,2,FALSE)</f>
        <v>Honda</v>
      </c>
      <c r="D17" s="1" t="str">
        <f>MID(A17,5,3)</f>
        <v>CIV</v>
      </c>
      <c r="E17" s="1" t="str">
        <f>VLOOKUP(D17,D$55:E$65,2,FALSE)</f>
        <v>Civic</v>
      </c>
      <c r="F17" s="1" t="str">
        <f>MID(A17,3,2)</f>
        <v>01</v>
      </c>
      <c r="G17" s="1">
        <f>IF(25-F17&lt;0,100-F17+25,25-F17)</f>
        <v>24</v>
      </c>
      <c r="H17" s="2">
        <v>69891.899999999994</v>
      </c>
      <c r="I17" s="2">
        <f>H17/G17</f>
        <v>2912.1624999999999</v>
      </c>
      <c r="J17" s="1" t="s">
        <v>49</v>
      </c>
      <c r="K17" s="1" t="s">
        <v>25</v>
      </c>
      <c r="L17">
        <v>75000</v>
      </c>
      <c r="M17" s="1" t="str">
        <f>IF(H17&lt;=L17,"YES","NOT COVERED")</f>
        <v>YES</v>
      </c>
      <c r="N17" s="1" t="str">
        <f>_xlfn.CONCAT(B17,F17,D17,UPPER(LEFT(J17,3)),RIGHT(A17,3))</f>
        <v>HO01CIVBLU031</v>
      </c>
    </row>
    <row r="18" spans="1:14" x14ac:dyDescent="0.35">
      <c r="A18" s="1" t="s">
        <v>71</v>
      </c>
      <c r="B18" s="1" t="str">
        <f>LEFT(A18,2)</f>
        <v>HO</v>
      </c>
      <c r="C18" s="1" t="str">
        <f>VLOOKUP(B18,B$55:C$60,2,FALSE)</f>
        <v>Honda</v>
      </c>
      <c r="D18" s="1" t="str">
        <f>MID(A18,5,3)</f>
        <v>ODY</v>
      </c>
      <c r="E18" s="1" t="str">
        <f>VLOOKUP(D18,D$55:E$65,2,FALSE)</f>
        <v>Odyssey</v>
      </c>
      <c r="F18" s="1" t="str">
        <f>MID(A18,3,2)</f>
        <v>07</v>
      </c>
      <c r="G18" s="1">
        <f>IF(25-F18&lt;0,100-F18+25,25-F18)</f>
        <v>18</v>
      </c>
      <c r="H18" s="2">
        <v>50854.1</v>
      </c>
      <c r="I18" s="2">
        <f>H18/G18</f>
        <v>2825.2277777777776</v>
      </c>
      <c r="J18" s="1" t="s">
        <v>16</v>
      </c>
      <c r="K18" s="1" t="s">
        <v>53</v>
      </c>
      <c r="L18">
        <v>100000</v>
      </c>
      <c r="M18" s="1" t="str">
        <f>IF(H18&lt;=L18,"YES","NOT COVERED")</f>
        <v>YES</v>
      </c>
      <c r="N18" s="1" t="str">
        <f>_xlfn.CONCAT(B18,F18,D18,UPPER(LEFT(J18,3)),RIGHT(A18,3))</f>
        <v>HO07ODYBLA038</v>
      </c>
    </row>
    <row r="19" spans="1:14" x14ac:dyDescent="0.35">
      <c r="A19" s="1" t="s">
        <v>57</v>
      </c>
      <c r="B19" s="1" t="str">
        <f>LEFT(A19,2)</f>
        <v>TY</v>
      </c>
      <c r="C19" s="1" t="str">
        <f>VLOOKUP(B19,B$55:C$60,2,FALSE)</f>
        <v>Toyota</v>
      </c>
      <c r="D19" s="1" t="str">
        <f>MID(A19,5,3)</f>
        <v>COR</v>
      </c>
      <c r="E19" s="1" t="str">
        <f>VLOOKUP(D19,D$55:E$65,2,FALSE)</f>
        <v>Corola</v>
      </c>
      <c r="F19" s="1" t="str">
        <f>MID(A19,3,2)</f>
        <v>02</v>
      </c>
      <c r="G19" s="1">
        <f>IF(25-F19&lt;0,100-F19+25,25-F19)</f>
        <v>23</v>
      </c>
      <c r="H19" s="2">
        <v>64467.4</v>
      </c>
      <c r="I19" s="2">
        <f>H19/G19</f>
        <v>2802.9304347826087</v>
      </c>
      <c r="J19" s="1" t="s">
        <v>58</v>
      </c>
      <c r="K19" s="1" t="s">
        <v>59</v>
      </c>
      <c r="L19">
        <v>100000</v>
      </c>
      <c r="M19" s="1" t="str">
        <f>IF(H19&lt;=L19,"YES","NOT COVERED")</f>
        <v>YES</v>
      </c>
      <c r="N19" s="1" t="str">
        <f>_xlfn.CONCAT(B19,F19,D19,UPPER(LEFT(J19,3)),RIGHT(A19,3))</f>
        <v>TY02CORRED025</v>
      </c>
    </row>
    <row r="20" spans="1:14" x14ac:dyDescent="0.35">
      <c r="A20" s="1" t="s">
        <v>28</v>
      </c>
      <c r="B20" s="1" t="str">
        <f>LEFT(A20,2)</f>
        <v>FD</v>
      </c>
      <c r="C20" s="1" t="str">
        <f>VLOOKUP(B20,B$55:C$60,2,FALSE)</f>
        <v>Ford</v>
      </c>
      <c r="D20" s="1" t="str">
        <f>MID(A20,5,3)</f>
        <v>FCS</v>
      </c>
      <c r="E20" s="1" t="str">
        <f>VLOOKUP(D20,D$55:E$65,2,FALSE)</f>
        <v>Focus</v>
      </c>
      <c r="F20" s="1" t="str">
        <f>MID(A20,3,2)</f>
        <v>06</v>
      </c>
      <c r="G20" s="1">
        <f>IF(25-F20&lt;0,100-F20+25,25-F20)</f>
        <v>19</v>
      </c>
      <c r="H20" s="2">
        <v>52229.5</v>
      </c>
      <c r="I20" s="2">
        <f>H20/G20</f>
        <v>2748.9210526315787</v>
      </c>
      <c r="J20" s="1" t="s">
        <v>22</v>
      </c>
      <c r="K20" s="1" t="s">
        <v>23</v>
      </c>
      <c r="L20">
        <v>75000</v>
      </c>
      <c r="M20" s="1" t="str">
        <f>IF(H20&lt;=L20,"YES","NOT COVERED")</f>
        <v>YES</v>
      </c>
      <c r="N20" s="1" t="str">
        <f>_xlfn.CONCAT(B20,F20,D20,UPPER(LEFT(J20,3)),RIGHT(A20,3))</f>
        <v>FD06FCSGRE007</v>
      </c>
    </row>
    <row r="21" spans="1:14" x14ac:dyDescent="0.35">
      <c r="A21" s="1" t="s">
        <v>21</v>
      </c>
      <c r="B21" s="1" t="str">
        <f>LEFT(A21,2)</f>
        <v>FD</v>
      </c>
      <c r="C21" s="1" t="str">
        <f>VLOOKUP(B21,B$55:C$60,2,FALSE)</f>
        <v>Ford</v>
      </c>
      <c r="D21" s="1" t="str">
        <f>MID(A21,5,3)</f>
        <v>MTG</v>
      </c>
      <c r="E21" s="1" t="str">
        <f>VLOOKUP(D21,D$55:E$65,2,FALSE)</f>
        <v>Mustang</v>
      </c>
      <c r="F21" s="1" t="str">
        <f>MID(A21,3,2)</f>
        <v>08</v>
      </c>
      <c r="G21" s="1">
        <f>IF(25-F21&lt;0,100-F21+25,25-F21)</f>
        <v>17</v>
      </c>
      <c r="H21" s="2">
        <v>44946.5</v>
      </c>
      <c r="I21" s="2">
        <f>H21/G21</f>
        <v>2643.9117647058824</v>
      </c>
      <c r="J21" s="1" t="s">
        <v>22</v>
      </c>
      <c r="K21" s="1" t="s">
        <v>23</v>
      </c>
      <c r="L21">
        <v>50000</v>
      </c>
      <c r="M21" s="1" t="str">
        <f>IF(H21&lt;=L21,"YES","NOT COVERED")</f>
        <v>YES</v>
      </c>
      <c r="N21" s="1" t="str">
        <f>_xlfn.CONCAT(B21,F21,D21,UPPER(LEFT(J21,3)),RIGHT(A21,3))</f>
        <v>FD08MTGGRE003</v>
      </c>
    </row>
    <row r="22" spans="1:14" x14ac:dyDescent="0.35">
      <c r="A22" s="1" t="s">
        <v>80</v>
      </c>
      <c r="B22" s="1" t="str">
        <f>LEFT(A22,2)</f>
        <v>CR</v>
      </c>
      <c r="C22" s="1" t="str">
        <f>VLOOKUP(B22,B$55:C$60,2,FALSE)</f>
        <v>Chrysler</v>
      </c>
      <c r="D22" s="1" t="str">
        <f>MID(A22,5,3)</f>
        <v>CAR</v>
      </c>
      <c r="E22" s="1" t="str">
        <f>VLOOKUP(D22,D$55:E$65,2,FALSE)</f>
        <v>Caravan</v>
      </c>
      <c r="F22" s="1" t="str">
        <f>MID(A22,3,2)</f>
        <v>04</v>
      </c>
      <c r="G22" s="1">
        <f>IF(25-F22&lt;0,100-F22+25,25-F22)</f>
        <v>21</v>
      </c>
      <c r="H22" s="2">
        <v>52699.4</v>
      </c>
      <c r="I22" s="2">
        <f>H22/G22</f>
        <v>2509.4952380952382</v>
      </c>
      <c r="J22" s="1" t="s">
        <v>58</v>
      </c>
      <c r="K22" s="1" t="s">
        <v>42</v>
      </c>
      <c r="L22">
        <v>75000</v>
      </c>
      <c r="M22" s="1" t="str">
        <f>IF(H22&lt;=L22,"YES","NOT COVERED")</f>
        <v>YES</v>
      </c>
      <c r="N22" s="1" t="str">
        <f>_xlfn.CONCAT(B22,F22,D22,UPPER(LEFT(J22,3)),RIGHT(A22,3))</f>
        <v>CR04CARRED048</v>
      </c>
    </row>
    <row r="23" spans="1:14" x14ac:dyDescent="0.35">
      <c r="A23" s="1" t="s">
        <v>72</v>
      </c>
      <c r="B23" s="1" t="str">
        <f>LEFT(A23,2)</f>
        <v>HO</v>
      </c>
      <c r="C23" s="1" t="str">
        <f>VLOOKUP(B23,B$55:C$60,2,FALSE)</f>
        <v>Honda</v>
      </c>
      <c r="D23" s="1" t="str">
        <f>MID(A23,5,3)</f>
        <v>ODY</v>
      </c>
      <c r="E23" s="1" t="str">
        <f>VLOOKUP(D23,D$55:E$65,2,FALSE)</f>
        <v>Odyssey</v>
      </c>
      <c r="F23" s="1" t="str">
        <f>MID(A23,3,2)</f>
        <v>08</v>
      </c>
      <c r="G23" s="1">
        <f>IF(25-F23&lt;0,100-F23+25,25-F23)</f>
        <v>17</v>
      </c>
      <c r="H23" s="2">
        <v>42504.6</v>
      </c>
      <c r="I23" s="2">
        <f>H23/G23</f>
        <v>2500.2705882352939</v>
      </c>
      <c r="J23" s="1" t="s">
        <v>19</v>
      </c>
      <c r="K23" s="1" t="s">
        <v>39</v>
      </c>
      <c r="L23">
        <v>100000</v>
      </c>
      <c r="M23" s="1" t="str">
        <f>IF(H23&lt;=L23,"YES","NOT COVERED")</f>
        <v>YES</v>
      </c>
      <c r="N23" s="1" t="str">
        <f>_xlfn.CONCAT(B23,F23,D23,UPPER(LEFT(J23,3)),RIGHT(A23,3))</f>
        <v>HO08ODYWHI039</v>
      </c>
    </row>
    <row r="24" spans="1:14" x14ac:dyDescent="0.35">
      <c r="A24" s="1" t="s">
        <v>120</v>
      </c>
      <c r="B24" s="1" t="str">
        <f>LEFT(A24,2)</f>
        <v>FD</v>
      </c>
      <c r="C24" s="1" t="str">
        <f>VLOOKUP(B24,B$55:C$60,2,FALSE)</f>
        <v>Ford</v>
      </c>
      <c r="D24" s="1" t="str">
        <f>MID(A24,5,3)</f>
        <v>FCS</v>
      </c>
      <c r="E24" s="1" t="str">
        <f>VLOOKUP(D24,D$55:E$65,2,FALSE)</f>
        <v>Focus</v>
      </c>
      <c r="F24" s="1" t="str">
        <f>MID(A24,3,2)</f>
        <v>06</v>
      </c>
      <c r="G24" s="1">
        <f>IF(25-F24&lt;0,100-F24+25,25-F24)</f>
        <v>19</v>
      </c>
      <c r="H24" s="2">
        <v>46311.4</v>
      </c>
      <c r="I24" s="2">
        <f>H24/G24</f>
        <v>2437.4421052631578</v>
      </c>
      <c r="J24" s="1" t="s">
        <v>22</v>
      </c>
      <c r="K24" s="1" t="s">
        <v>27</v>
      </c>
      <c r="L24">
        <v>75000</v>
      </c>
      <c r="M24" s="1" t="str">
        <f>IF(H24&lt;=L24,"YES","NOT COVERED")</f>
        <v>YES</v>
      </c>
      <c r="N24" s="1" t="str">
        <f>_xlfn.CONCAT(B24,F24,D24,UPPER(LEFT(J24,3)),RIGHT(A24,3))</f>
        <v>FD06FCSGRE006</v>
      </c>
    </row>
    <row r="25" spans="1:14" x14ac:dyDescent="0.35">
      <c r="A25" s="1" t="s">
        <v>18</v>
      </c>
      <c r="B25" s="1" t="str">
        <f>LEFT(A25,2)</f>
        <v>FD</v>
      </c>
      <c r="C25" s="1" t="str">
        <f>VLOOKUP(B25,B$55:C$60,2,FALSE)</f>
        <v>Ford</v>
      </c>
      <c r="D25" s="1" t="str">
        <f>MID(A25,5,3)</f>
        <v>MTG</v>
      </c>
      <c r="E25" s="1" t="str">
        <f>VLOOKUP(D25,D$55:E$65,2,FALSE)</f>
        <v>Mustang</v>
      </c>
      <c r="F25" s="1" t="str">
        <f>MID(A25,3,2)</f>
        <v>06</v>
      </c>
      <c r="G25" s="1">
        <f>IF(25-F25&lt;0,100-F25+25,25-F25)</f>
        <v>19</v>
      </c>
      <c r="H25" s="2">
        <v>44974.8</v>
      </c>
      <c r="I25" s="2">
        <f>H25/G25</f>
        <v>2367.0947368421052</v>
      </c>
      <c r="J25" s="1" t="s">
        <v>19</v>
      </c>
      <c r="K25" s="1" t="s">
        <v>20</v>
      </c>
      <c r="L25">
        <v>50000</v>
      </c>
      <c r="M25" s="1" t="str">
        <f>IF(H25&lt;=L25,"YES","NOT COVERED")</f>
        <v>YES</v>
      </c>
      <c r="N25" s="1" t="str">
        <f>_xlfn.CONCAT(B25,F25,D25,UPPER(LEFT(J25,3)),RIGHT(A25,3))</f>
        <v>FD06MTGWHI002</v>
      </c>
    </row>
    <row r="26" spans="1:14" x14ac:dyDescent="0.35">
      <c r="A26" s="1" t="s">
        <v>75</v>
      </c>
      <c r="B26" s="1" t="str">
        <f>LEFT(A26,2)</f>
        <v>CR</v>
      </c>
      <c r="C26" s="1" t="str">
        <f>VLOOKUP(B26,B$55:C$60,2,FALSE)</f>
        <v>Chrysler</v>
      </c>
      <c r="D26" s="1" t="str">
        <f>MID(A26,5,3)</f>
        <v>PTC</v>
      </c>
      <c r="E26" s="1" t="str">
        <f>VLOOKUP(D26,D$55:E$65,2,FALSE)</f>
        <v>PT Cruiser</v>
      </c>
      <c r="F26" s="1" t="str">
        <f>MID(A26,3,2)</f>
        <v>07</v>
      </c>
      <c r="G26" s="1">
        <f>IF(25-F26&lt;0,100-F26+25,25-F26)</f>
        <v>18</v>
      </c>
      <c r="H26" s="2">
        <v>42074.2</v>
      </c>
      <c r="I26" s="2">
        <f>H26/G26</f>
        <v>2337.4555555555553</v>
      </c>
      <c r="J26" s="1" t="s">
        <v>22</v>
      </c>
      <c r="K26" s="1" t="s">
        <v>59</v>
      </c>
      <c r="L26">
        <v>75000</v>
      </c>
      <c r="M26" s="1" t="str">
        <f>IF(H26&lt;=L26,"YES","NOT COVERED")</f>
        <v>YES</v>
      </c>
      <c r="N26" s="1" t="str">
        <f>_xlfn.CONCAT(B26,F26,D26,UPPER(LEFT(J26,3)),RIGHT(A26,3))</f>
        <v>CR07PTCGRE043</v>
      </c>
    </row>
    <row r="27" spans="1:14" x14ac:dyDescent="0.35">
      <c r="A27" s="1" t="s">
        <v>31</v>
      </c>
      <c r="B27" s="1" t="str">
        <f>LEFT(A27,2)</f>
        <v>FD</v>
      </c>
      <c r="C27" s="1" t="str">
        <f>VLOOKUP(B27,B$55:C$60,2,FALSE)</f>
        <v>Ford</v>
      </c>
      <c r="D27" s="1" t="str">
        <f>MID(A27,5,3)</f>
        <v>FCS</v>
      </c>
      <c r="E27" s="1" t="str">
        <f>VLOOKUP(D27,D$55:E$65,2,FALSE)</f>
        <v>Focus</v>
      </c>
      <c r="F27" s="1" t="str">
        <f>MID(A27,3,2)</f>
        <v>13</v>
      </c>
      <c r="G27" s="1">
        <f>IF(25-F27&lt;0,100-F27+25,25-F27)</f>
        <v>12</v>
      </c>
      <c r="H27" s="2">
        <v>27637.1</v>
      </c>
      <c r="I27" s="2">
        <f>H27/G27</f>
        <v>2303.0916666666667</v>
      </c>
      <c r="J27" s="1" t="s">
        <v>16</v>
      </c>
      <c r="K27" s="1" t="s">
        <v>17</v>
      </c>
      <c r="L27">
        <v>75000</v>
      </c>
      <c r="M27" s="1" t="str">
        <f>IF(H27&lt;=L27,"YES","NOT COVERED")</f>
        <v>YES</v>
      </c>
      <c r="N27" s="1" t="str">
        <f>_xlfn.CONCAT(B27,F27,D27,UPPER(LEFT(J27,3)),RIGHT(A27,3))</f>
        <v>FD13FCSBLA009</v>
      </c>
    </row>
    <row r="28" spans="1:14" x14ac:dyDescent="0.35">
      <c r="A28" s="1" t="s">
        <v>32</v>
      </c>
      <c r="B28" s="1" t="str">
        <f>LEFT(A28,2)</f>
        <v>FD</v>
      </c>
      <c r="C28" s="1" t="str">
        <f>VLOOKUP(B28,B$55:C$60,2,FALSE)</f>
        <v>Ford</v>
      </c>
      <c r="D28" s="1" t="str">
        <f>MID(A28,5,3)</f>
        <v>FCS</v>
      </c>
      <c r="E28" s="1" t="str">
        <f>VLOOKUP(D28,D$55:E$65,2,FALSE)</f>
        <v>Focus</v>
      </c>
      <c r="F28" s="1" t="str">
        <f>MID(A28,3,2)</f>
        <v>13</v>
      </c>
      <c r="G28" s="1">
        <f>IF(25-F28&lt;0,100-F28+25,25-F28)</f>
        <v>12</v>
      </c>
      <c r="H28" s="2">
        <v>27534.799999999999</v>
      </c>
      <c r="I28" s="2">
        <f>H28/G28</f>
        <v>2294.5666666666666</v>
      </c>
      <c r="J28" s="1" t="s">
        <v>19</v>
      </c>
      <c r="K28" s="1" t="s">
        <v>33</v>
      </c>
      <c r="L28">
        <v>75000</v>
      </c>
      <c r="M28" s="1" t="str">
        <f>IF(H28&lt;=L28,"YES","NOT COVERED")</f>
        <v>YES</v>
      </c>
      <c r="N28" s="1" t="str">
        <f>_xlfn.CONCAT(B28,F28,D28,UPPER(LEFT(J28,3)),RIGHT(A28,3))</f>
        <v>FD13FCSWHI010</v>
      </c>
    </row>
    <row r="29" spans="1:14" x14ac:dyDescent="0.35">
      <c r="A29" s="1" t="s">
        <v>62</v>
      </c>
      <c r="B29" s="1" t="str">
        <f>LEFT(A29,2)</f>
        <v>TY</v>
      </c>
      <c r="C29" s="1" t="str">
        <f>VLOOKUP(B29,B$55:C$60,2,FALSE)</f>
        <v>Toyota</v>
      </c>
      <c r="D29" s="1" t="str">
        <f>MID(A29,5,3)</f>
        <v>COR</v>
      </c>
      <c r="E29" s="1" t="str">
        <f>VLOOKUP(D29,D$55:E$65,2,FALSE)</f>
        <v>Corola</v>
      </c>
      <c r="F29" s="1" t="str">
        <f>MID(A29,3,2)</f>
        <v>12</v>
      </c>
      <c r="G29" s="1">
        <f>IF(25-F29&lt;0,100-F29+25,25-F29)</f>
        <v>13</v>
      </c>
      <c r="H29" s="2">
        <v>29601.9</v>
      </c>
      <c r="I29" s="2">
        <f>H29/G29</f>
        <v>2277.0692307692307</v>
      </c>
      <c r="J29" s="1" t="s">
        <v>16</v>
      </c>
      <c r="K29" s="1" t="s">
        <v>40</v>
      </c>
      <c r="L29">
        <v>100000</v>
      </c>
      <c r="M29" s="1" t="str">
        <f>IF(H29&lt;=L29,"YES","NOT COVERED")</f>
        <v>YES</v>
      </c>
      <c r="N29" s="1" t="str">
        <f>_xlfn.CONCAT(B29,F29,D29,UPPER(LEFT(J29,3)),RIGHT(A29,3))</f>
        <v>TY12CORBLA028</v>
      </c>
    </row>
    <row r="30" spans="1:14" x14ac:dyDescent="0.35">
      <c r="A30" s="1" t="s">
        <v>67</v>
      </c>
      <c r="B30" s="1" t="str">
        <f>LEFT(A30,2)</f>
        <v>HO</v>
      </c>
      <c r="C30" s="1" t="str">
        <f>VLOOKUP(B30,B$55:C$60,2,FALSE)</f>
        <v>Honda</v>
      </c>
      <c r="D30" s="1" t="str">
        <f>MID(A30,5,3)</f>
        <v>CIV</v>
      </c>
      <c r="E30" s="1" t="str">
        <f>VLOOKUP(D30,D$55:E$65,2,FALSE)</f>
        <v>Civic</v>
      </c>
      <c r="F30" s="1" t="str">
        <f>MID(A30,3,2)</f>
        <v>10</v>
      </c>
      <c r="G30" s="1">
        <f>IF(25-F30&lt;0,100-F30+25,25-F30)</f>
        <v>15</v>
      </c>
      <c r="H30" s="2">
        <v>33477.199999999997</v>
      </c>
      <c r="I30" s="2">
        <f>H30/G30</f>
        <v>2231.813333333333</v>
      </c>
      <c r="J30" s="1" t="s">
        <v>16</v>
      </c>
      <c r="K30" s="1" t="s">
        <v>53</v>
      </c>
      <c r="L30">
        <v>75000</v>
      </c>
      <c r="M30" s="1" t="str">
        <f>IF(H30&lt;=L30,"YES","NOT COVERED")</f>
        <v>YES</v>
      </c>
      <c r="N30" s="1" t="str">
        <f>_xlfn.CONCAT(B30,F30,D30,UPPER(LEFT(J30,3)),RIGHT(A30,3))</f>
        <v>HO10CIVBLA033</v>
      </c>
    </row>
    <row r="31" spans="1:14" x14ac:dyDescent="0.35">
      <c r="A31" s="1" t="s">
        <v>24</v>
      </c>
      <c r="B31" s="1" t="str">
        <f>LEFT(A31,2)</f>
        <v>FD</v>
      </c>
      <c r="C31" s="1" t="str">
        <f>VLOOKUP(B31,B$55:C$60,2,FALSE)</f>
        <v>Ford</v>
      </c>
      <c r="D31" s="1" t="str">
        <f>MID(A31,5,3)</f>
        <v>MTG</v>
      </c>
      <c r="E31" s="1" t="str">
        <f>VLOOKUP(D31,D$55:E$65,2,FALSE)</f>
        <v>Mustang</v>
      </c>
      <c r="F31" s="1" t="str">
        <f>MID(A31,3,2)</f>
        <v>08</v>
      </c>
      <c r="G31" s="1">
        <f>IF(25-F31&lt;0,100-F31+25,25-F31)</f>
        <v>17</v>
      </c>
      <c r="H31" s="2">
        <v>37558.800000000003</v>
      </c>
      <c r="I31" s="2">
        <f>H31/G31</f>
        <v>2209.3411764705884</v>
      </c>
      <c r="J31" s="1" t="s">
        <v>16</v>
      </c>
      <c r="K31" s="1" t="s">
        <v>25</v>
      </c>
      <c r="L31">
        <v>50000</v>
      </c>
      <c r="M31" s="1" t="str">
        <f>IF(H31&lt;=L31,"YES","NOT COVERED")</f>
        <v>YES</v>
      </c>
      <c r="N31" s="1" t="str">
        <f>_xlfn.CONCAT(B31,F31,D31,UPPER(LEFT(J31,3)),RIGHT(A31,3))</f>
        <v>FD08MTGBLA004</v>
      </c>
    </row>
    <row r="32" spans="1:14" x14ac:dyDescent="0.35">
      <c r="A32" s="1" t="s">
        <v>29</v>
      </c>
      <c r="B32" s="1" t="str">
        <f>LEFT(A32,2)</f>
        <v>FD</v>
      </c>
      <c r="C32" s="1" t="str">
        <f>VLOOKUP(B32,B$55:C$60,2,FALSE)</f>
        <v>Ford</v>
      </c>
      <c r="D32" s="1" t="str">
        <f>MID(A32,5,3)</f>
        <v>FCS</v>
      </c>
      <c r="E32" s="1" t="str">
        <f>VLOOKUP(D32,D$55:E$65,2,FALSE)</f>
        <v>Focus</v>
      </c>
      <c r="F32" s="1" t="str">
        <f>MID(A32,3,2)</f>
        <v>09</v>
      </c>
      <c r="G32" s="1">
        <f>IF(25-F32&lt;0,100-F32+25,25-F32)</f>
        <v>16</v>
      </c>
      <c r="H32" s="2">
        <v>35137</v>
      </c>
      <c r="I32" s="2">
        <f>H32/G32</f>
        <v>2196.0625</v>
      </c>
      <c r="J32" s="1" t="s">
        <v>16</v>
      </c>
      <c r="K32" s="1" t="s">
        <v>30</v>
      </c>
      <c r="L32">
        <v>75000</v>
      </c>
      <c r="M32" s="1" t="str">
        <f>IF(H32&lt;=L32,"YES","NOT COVERED")</f>
        <v>YES</v>
      </c>
      <c r="N32" s="1" t="str">
        <f>_xlfn.CONCAT(B32,F32,D32,UPPER(LEFT(J32,3)),RIGHT(A32,3))</f>
        <v>FD09FCSBLA008</v>
      </c>
    </row>
    <row r="33" spans="1:14" x14ac:dyDescent="0.35">
      <c r="A33" s="1" t="s">
        <v>68</v>
      </c>
      <c r="B33" s="1" t="str">
        <f>LEFT(A33,2)</f>
        <v>HO</v>
      </c>
      <c r="C33" s="1" t="str">
        <f>VLOOKUP(B33,B$55:C$60,2,FALSE)</f>
        <v>Honda</v>
      </c>
      <c r="D33" s="1" t="str">
        <f>MID(A33,5,3)</f>
        <v>CIV</v>
      </c>
      <c r="E33" s="1" t="str">
        <f>VLOOKUP(D33,D$55:E$65,2,FALSE)</f>
        <v>Civic</v>
      </c>
      <c r="F33" s="1" t="str">
        <f>MID(A33,3,2)</f>
        <v>11</v>
      </c>
      <c r="G33" s="1">
        <f>IF(25-F33&lt;0,100-F33+25,25-F33)</f>
        <v>14</v>
      </c>
      <c r="H33" s="2">
        <v>30555.3</v>
      </c>
      <c r="I33" s="2">
        <f>H33/G33</f>
        <v>2182.5214285714287</v>
      </c>
      <c r="J33" s="1" t="s">
        <v>16</v>
      </c>
      <c r="K33" s="1" t="s">
        <v>23</v>
      </c>
      <c r="L33">
        <v>75000</v>
      </c>
      <c r="M33" s="1" t="str">
        <f>IF(H33&lt;=L33,"YES","NOT COVERED")</f>
        <v>YES</v>
      </c>
      <c r="N33" s="1" t="str">
        <f>_xlfn.CONCAT(B33,F33,D33,UPPER(LEFT(J33,3)),RIGHT(A33,3))</f>
        <v>HO11CIVBLA034</v>
      </c>
    </row>
    <row r="34" spans="1:14" x14ac:dyDescent="0.35">
      <c r="A34" s="1" t="s">
        <v>26</v>
      </c>
      <c r="B34" s="1" t="str">
        <f>LEFT(A34,2)</f>
        <v>FD</v>
      </c>
      <c r="C34" s="1" t="str">
        <f>VLOOKUP(B34,B$55:C$60,2,FALSE)</f>
        <v>Ford</v>
      </c>
      <c r="D34" s="1" t="str">
        <f>MID(A34,5,3)</f>
        <v>MTG</v>
      </c>
      <c r="E34" s="1" t="str">
        <f>VLOOKUP(D34,D$55:E$65,2,FALSE)</f>
        <v>Mustang</v>
      </c>
      <c r="F34" s="1" t="str">
        <f>MID(A34,3,2)</f>
        <v>08</v>
      </c>
      <c r="G34" s="1">
        <f>IF(25-F34&lt;0,100-F34+25,25-F34)</f>
        <v>17</v>
      </c>
      <c r="H34" s="2">
        <v>36438.5</v>
      </c>
      <c r="I34" s="2">
        <f>H34/G34</f>
        <v>2143.4411764705883</v>
      </c>
      <c r="J34" s="1" t="s">
        <v>19</v>
      </c>
      <c r="K34" s="1" t="s">
        <v>17</v>
      </c>
      <c r="L34">
        <v>50000</v>
      </c>
      <c r="M34" s="1" t="str">
        <f>IF(H34&lt;=L34,"YES","NOT COVERED")</f>
        <v>YES</v>
      </c>
      <c r="N34" s="1" t="str">
        <f>_xlfn.CONCAT(B34,F34,D34,UPPER(LEFT(J34,3)),RIGHT(A34,3))</f>
        <v>FD08MTGWHI005</v>
      </c>
    </row>
    <row r="35" spans="1:14" x14ac:dyDescent="0.35">
      <c r="A35" s="1" t="s">
        <v>14</v>
      </c>
      <c r="B35" s="1" t="str">
        <f>LEFT(A35,2)</f>
        <v>FD</v>
      </c>
      <c r="C35" s="1" t="str">
        <f>VLOOKUP(B35,B$55:C$60,2,FALSE)</f>
        <v>Ford</v>
      </c>
      <c r="D35" s="1" t="str">
        <f>MID(A35,5,3)</f>
        <v>MTG</v>
      </c>
      <c r="E35" s="1" t="str">
        <f>VLOOKUP(D35,D$55:E$65,2,FALSE)</f>
        <v>Mustang</v>
      </c>
      <c r="F35" s="1" t="str">
        <f>MID(A35,3,2)</f>
        <v>06</v>
      </c>
      <c r="G35" s="1">
        <f>IF(25-F35&lt;0,100-F35+25,25-F35)</f>
        <v>19</v>
      </c>
      <c r="H35" s="2">
        <v>40326.800000000003</v>
      </c>
      <c r="I35" s="2">
        <f>H35/G35</f>
        <v>2122.4631578947369</v>
      </c>
      <c r="J35" s="1" t="s">
        <v>16</v>
      </c>
      <c r="K35" s="1" t="s">
        <v>17</v>
      </c>
      <c r="L35">
        <v>50000</v>
      </c>
      <c r="M35" s="1" t="str">
        <f>IF(H35&lt;=L35,"YES","NOT COVERED")</f>
        <v>YES</v>
      </c>
      <c r="N35" s="1" t="str">
        <f>_xlfn.CONCAT(B35,F35,D35,UPPER(LEFT(J35,3)),RIGHT(A35,3))</f>
        <v>FD06MTGBLA001</v>
      </c>
    </row>
    <row r="36" spans="1:14" x14ac:dyDescent="0.35">
      <c r="A36" s="1" t="s">
        <v>81</v>
      </c>
      <c r="B36" s="1" t="str">
        <f>LEFT(A36,2)</f>
        <v>HY</v>
      </c>
      <c r="C36" s="1" t="str">
        <f>VLOOKUP(B36,B$55:C$60,2,FALSE)</f>
        <v>Hundai</v>
      </c>
      <c r="D36" s="1" t="str">
        <f>MID(A36,5,3)</f>
        <v>ELA</v>
      </c>
      <c r="E36" s="1" t="str">
        <f>VLOOKUP(D36,D$55:E$65,2,FALSE)</f>
        <v>Elanra</v>
      </c>
      <c r="F36" s="1" t="str">
        <f>MID(A36,3,2)</f>
        <v>11</v>
      </c>
      <c r="G36" s="1">
        <f>IF(25-F36&lt;0,100-F36+25,25-F36)</f>
        <v>14</v>
      </c>
      <c r="H36" s="2">
        <v>29102.3</v>
      </c>
      <c r="I36" s="2">
        <f>H36/G36</f>
        <v>2078.735714285714</v>
      </c>
      <c r="J36" s="1" t="s">
        <v>16</v>
      </c>
      <c r="K36" s="1" t="s">
        <v>44</v>
      </c>
      <c r="L36">
        <v>100000</v>
      </c>
      <c r="M36" s="1" t="str">
        <f>IF(H36&lt;=L36,"YES","NOT COVERED")</f>
        <v>YES</v>
      </c>
      <c r="N36" s="1" t="str">
        <f>_xlfn.CONCAT(B36,F36,D36,UPPER(LEFT(J36,3)),RIGHT(A36,3))</f>
        <v>HY11ELABLA049</v>
      </c>
    </row>
    <row r="37" spans="1:14" x14ac:dyDescent="0.35">
      <c r="A37" s="1" t="s">
        <v>45</v>
      </c>
      <c r="B37" s="1" t="str">
        <f>LEFT(A37,2)</f>
        <v>GM</v>
      </c>
      <c r="C37" s="1" t="str">
        <f>VLOOKUP(B37,B$55:C$60,2,FALSE)</f>
        <v>General Motors</v>
      </c>
      <c r="D37" s="1" t="str">
        <f>MID(A37,5,3)</f>
        <v>SLV</v>
      </c>
      <c r="E37" s="1" t="str">
        <f>VLOOKUP(D37,D$55:E$65,2,FALSE)</f>
        <v>Silverado</v>
      </c>
      <c r="F37" s="1" t="str">
        <f>MID(A37,3,2)</f>
        <v>10</v>
      </c>
      <c r="G37" s="1">
        <f>IF(25-F37&lt;0,100-F37+25,25-F37)</f>
        <v>15</v>
      </c>
      <c r="H37" s="2">
        <v>31144.400000000001</v>
      </c>
      <c r="I37" s="2">
        <f>H37/G37</f>
        <v>2076.2933333333335</v>
      </c>
      <c r="J37" s="1" t="s">
        <v>16</v>
      </c>
      <c r="K37" s="1" t="s">
        <v>46</v>
      </c>
      <c r="L37">
        <v>100000</v>
      </c>
      <c r="M37" s="1" t="str">
        <f>IF(H37&lt;=L37,"YES","NOT COVERED")</f>
        <v>YES</v>
      </c>
      <c r="N37" s="1" t="str">
        <f>_xlfn.CONCAT(B37,F37,D37,UPPER(LEFT(J37,3)),RIGHT(A37,3))</f>
        <v>GM10SLVBLA017</v>
      </c>
    </row>
    <row r="38" spans="1:14" x14ac:dyDescent="0.35">
      <c r="A38" s="1" t="s">
        <v>76</v>
      </c>
      <c r="B38" s="1" t="str">
        <f>LEFT(A38,2)</f>
        <v>CR</v>
      </c>
      <c r="C38" s="1" t="str">
        <f>VLOOKUP(B38,B$55:C$60,2,FALSE)</f>
        <v>Chrysler</v>
      </c>
      <c r="D38" s="1" t="str">
        <f>MID(A38,5,3)</f>
        <v>PTC</v>
      </c>
      <c r="E38" s="1" t="str">
        <f>VLOOKUP(D38,D$55:E$65,2,FALSE)</f>
        <v>PT Cruiser</v>
      </c>
      <c r="F38" s="1" t="str">
        <f>MID(A38,3,2)</f>
        <v>11</v>
      </c>
      <c r="G38" s="1">
        <f>IF(25-F38&lt;0,100-F38+25,25-F38)</f>
        <v>14</v>
      </c>
      <c r="H38" s="2">
        <v>27394.2</v>
      </c>
      <c r="I38" s="2">
        <f>H38/G38</f>
        <v>1956.7285714285715</v>
      </c>
      <c r="J38" s="1" t="s">
        <v>16</v>
      </c>
      <c r="K38" s="1" t="s">
        <v>37</v>
      </c>
      <c r="L38">
        <v>75000</v>
      </c>
      <c r="M38" s="1" t="str">
        <f>IF(H38&lt;=L38,"YES","NOT COVERED")</f>
        <v>YES</v>
      </c>
      <c r="N38" s="1" t="str">
        <f>_xlfn.CONCAT(B38,F38,D38,UPPER(LEFT(J38,3)),RIGHT(A38,3))</f>
        <v>CR11PTCBLA044</v>
      </c>
    </row>
    <row r="39" spans="1:14" x14ac:dyDescent="0.35">
      <c r="A39" s="1" t="s">
        <v>69</v>
      </c>
      <c r="B39" s="1" t="str">
        <f>LEFT(A39,2)</f>
        <v>HO</v>
      </c>
      <c r="C39" s="1" t="str">
        <f>VLOOKUP(B39,B$55:C$60,2,FALSE)</f>
        <v>Honda</v>
      </c>
      <c r="D39" s="1" t="str">
        <f>MID(A39,5,3)</f>
        <v>CIV</v>
      </c>
      <c r="E39" s="1" t="str">
        <f>VLOOKUP(D39,D$55:E$65,2,FALSE)</f>
        <v>Civic</v>
      </c>
      <c r="F39" s="1" t="str">
        <f>MID(A39,3,2)</f>
        <v>12</v>
      </c>
      <c r="G39" s="1">
        <f>IF(25-F39&lt;0,100-F39+25,25-F39)</f>
        <v>13</v>
      </c>
      <c r="H39" s="2">
        <v>24513.200000000001</v>
      </c>
      <c r="I39" s="2">
        <f>H39/G39</f>
        <v>1885.6307692307694</v>
      </c>
      <c r="J39" s="1" t="s">
        <v>16</v>
      </c>
      <c r="K39" s="1" t="s">
        <v>46</v>
      </c>
      <c r="L39">
        <v>75000</v>
      </c>
      <c r="M39" s="1" t="str">
        <f>IF(H39&lt;=L39,"YES","NOT COVERED")</f>
        <v>YES</v>
      </c>
      <c r="N39" s="1" t="str">
        <f>_xlfn.CONCAT(B39,F39,D39,UPPER(LEFT(J39,3)),RIGHT(A39,3))</f>
        <v>HO12CIVBLA035</v>
      </c>
    </row>
    <row r="40" spans="1:14" x14ac:dyDescent="0.35">
      <c r="A40" s="1" t="s">
        <v>36</v>
      </c>
      <c r="B40" s="1" t="str">
        <f>LEFT(A40,2)</f>
        <v>FD</v>
      </c>
      <c r="C40" s="1" t="str">
        <f>VLOOKUP(B40,B$55:C$60,2,FALSE)</f>
        <v>Ford</v>
      </c>
      <c r="D40" s="1" t="str">
        <f>MID(A40,5,3)</f>
        <v>FCS</v>
      </c>
      <c r="E40" s="1" t="str">
        <f>VLOOKUP(D40,D$55:E$65,2,FALSE)</f>
        <v>Focus</v>
      </c>
      <c r="F40" s="1" t="str">
        <f>MID(A40,3,2)</f>
        <v>13</v>
      </c>
      <c r="G40" s="1">
        <f>IF(25-F40&lt;0,100-F40+25,25-F40)</f>
        <v>12</v>
      </c>
      <c r="H40" s="2">
        <v>22521.599999999999</v>
      </c>
      <c r="I40" s="2">
        <f>H40/G40</f>
        <v>1876.8</v>
      </c>
      <c r="J40" s="1" t="s">
        <v>16</v>
      </c>
      <c r="K40" s="1" t="s">
        <v>37</v>
      </c>
      <c r="L40">
        <v>75000</v>
      </c>
      <c r="M40" s="1" t="str">
        <f>IF(H40&lt;=L40,"YES","NOT COVERED")</f>
        <v>YES</v>
      </c>
      <c r="N40" s="1" t="str">
        <f>_xlfn.CONCAT(B40,F40,D40,UPPER(LEFT(J40,3)),RIGHT(A40,3))</f>
        <v>FD13FCSBLA012</v>
      </c>
    </row>
    <row r="41" spans="1:14" x14ac:dyDescent="0.35">
      <c r="A41" s="1" t="s">
        <v>84</v>
      </c>
      <c r="B41" s="1" t="str">
        <f>LEFT(A41,2)</f>
        <v>HY</v>
      </c>
      <c r="C41" s="1" t="str">
        <f>VLOOKUP(B41,B$55:C$60,2,FALSE)</f>
        <v>Hundai</v>
      </c>
      <c r="D41" s="1" t="str">
        <f>MID(A41,5,3)</f>
        <v>ELA</v>
      </c>
      <c r="E41" s="1" t="str">
        <f>VLOOKUP(D41,D$55:E$65,2,FALSE)</f>
        <v>Elanra</v>
      </c>
      <c r="F41" s="1" t="str">
        <f>MID(A41,3,2)</f>
        <v>13</v>
      </c>
      <c r="G41" s="1">
        <f>IF(25-F41&lt;0,100-F41+25,25-F41)</f>
        <v>12</v>
      </c>
      <c r="H41" s="2">
        <v>22188.5</v>
      </c>
      <c r="I41" s="2">
        <f>H41/G41</f>
        <v>1849.0416666666667</v>
      </c>
      <c r="J41" s="1" t="s">
        <v>49</v>
      </c>
      <c r="K41" s="1" t="s">
        <v>27</v>
      </c>
      <c r="L41">
        <v>100000</v>
      </c>
      <c r="M41" s="1" t="str">
        <f>IF(H41&lt;=L41,"YES","NOT COVERED")</f>
        <v>YES</v>
      </c>
      <c r="N41" s="1" t="str">
        <f>_xlfn.CONCAT(B41,F41,D41,UPPER(LEFT(J41,3)),RIGHT(A41,3))</f>
        <v>HY13ELABLU052</v>
      </c>
    </row>
    <row r="42" spans="1:14" x14ac:dyDescent="0.35">
      <c r="A42" s="1" t="s">
        <v>121</v>
      </c>
      <c r="B42" s="1" t="str">
        <f>LEFT(A42,2)</f>
        <v>GM</v>
      </c>
      <c r="C42" s="1" t="str">
        <f>VLOOKUP(B42,B$55:C$60,2,FALSE)</f>
        <v>General Motors</v>
      </c>
      <c r="D42" s="1" t="str">
        <f>MID(A42,5,3)</f>
        <v>CMR</v>
      </c>
      <c r="E42" s="1" t="str">
        <f>VLOOKUP(D42,D$55:E$65,2,FALSE)</f>
        <v>Camero</v>
      </c>
      <c r="F42" s="1" t="str">
        <f>MID(A42,3,2)</f>
        <v>09</v>
      </c>
      <c r="G42" s="1">
        <f>IF(25-F42&lt;0,100-F42+25,25-F42)</f>
        <v>16</v>
      </c>
      <c r="H42" s="2">
        <v>28464.799999999999</v>
      </c>
      <c r="I42" s="2">
        <f>H42/G42</f>
        <v>1779.05</v>
      </c>
      <c r="J42" s="1" t="s">
        <v>19</v>
      </c>
      <c r="K42" s="1" t="s">
        <v>40</v>
      </c>
      <c r="L42">
        <v>100000</v>
      </c>
      <c r="M42" s="1" t="str">
        <f>IF(H42&lt;=L42,"YES","NOT COVERED")</f>
        <v>YES</v>
      </c>
      <c r="N42" s="1" t="str">
        <f>_xlfn.CONCAT(B42,F42,D42,UPPER(LEFT(J42,3)),RIGHT(A42,3))</f>
        <v>GM09CMRWHI014</v>
      </c>
    </row>
    <row r="43" spans="1:14" x14ac:dyDescent="0.35">
      <c r="A43" s="1" t="s">
        <v>82</v>
      </c>
      <c r="B43" s="1" t="str">
        <f>LEFT(A43,2)</f>
        <v>HY</v>
      </c>
      <c r="C43" s="1" t="str">
        <f>VLOOKUP(B43,B$55:C$60,2,FALSE)</f>
        <v>Hundai</v>
      </c>
      <c r="D43" s="1" t="str">
        <f>MID(A43,5,3)</f>
        <v>ELA</v>
      </c>
      <c r="E43" s="1" t="str">
        <f>VLOOKUP(D43,D$55:E$65,2,FALSE)</f>
        <v>Elanra</v>
      </c>
      <c r="F43" s="1" t="str">
        <f>MID(A43,3,2)</f>
        <v>12</v>
      </c>
      <c r="G43" s="1">
        <f>IF(25-F43&lt;0,100-F43+25,25-F43)</f>
        <v>13</v>
      </c>
      <c r="H43" s="2">
        <v>22282</v>
      </c>
      <c r="I43" s="2">
        <f>H43/G43</f>
        <v>1714</v>
      </c>
      <c r="J43" s="1" t="s">
        <v>49</v>
      </c>
      <c r="K43" s="1" t="s">
        <v>20</v>
      </c>
      <c r="L43">
        <v>100000</v>
      </c>
      <c r="M43" s="1" t="str">
        <f>IF(H43&lt;=L43,"YES","NOT COVERED")</f>
        <v>YES</v>
      </c>
      <c r="N43" s="1" t="str">
        <f>_xlfn.CONCAT(B43,F43,D43,UPPER(LEFT(J43,3)),RIGHT(A43,3))</f>
        <v>HY12ELABLU050</v>
      </c>
    </row>
    <row r="44" spans="1:14" x14ac:dyDescent="0.35">
      <c r="A44" s="1" t="s">
        <v>63</v>
      </c>
      <c r="B44" s="1" t="str">
        <f>LEFT(A44,2)</f>
        <v>TY</v>
      </c>
      <c r="C44" s="1" t="str">
        <f>VLOOKUP(B44,B$55:C$60,2,FALSE)</f>
        <v>Toyota</v>
      </c>
      <c r="D44" s="1" t="str">
        <f>MID(A44,5,3)</f>
        <v>CAM</v>
      </c>
      <c r="E44" s="1" t="str">
        <f>VLOOKUP(D44,D$55:E$65,2,FALSE)</f>
        <v>Camrey</v>
      </c>
      <c r="F44" s="1" t="str">
        <f>MID(A44,3,2)</f>
        <v>12</v>
      </c>
      <c r="G44" s="1">
        <f>IF(25-F44&lt;0,100-F44+25,25-F44)</f>
        <v>13</v>
      </c>
      <c r="H44" s="2">
        <v>22128.2</v>
      </c>
      <c r="I44" s="2">
        <f>H44/G44</f>
        <v>1702.1692307692308</v>
      </c>
      <c r="J44" s="1" t="s">
        <v>49</v>
      </c>
      <c r="K44" s="1" t="s">
        <v>51</v>
      </c>
      <c r="L44">
        <v>100000</v>
      </c>
      <c r="M44" s="1" t="str">
        <f>IF(H44&lt;=L44,"YES","NOT COVERED")</f>
        <v>YES</v>
      </c>
      <c r="N44" s="1" t="str">
        <f>_xlfn.CONCAT(B44,F44,D44,UPPER(LEFT(J44,3)),RIGHT(A44,3))</f>
        <v>TY12CAMBLU029</v>
      </c>
    </row>
    <row r="45" spans="1:14" x14ac:dyDescent="0.35">
      <c r="A45" s="1" t="s">
        <v>83</v>
      </c>
      <c r="B45" s="1" t="str">
        <f>LEFT(A45,2)</f>
        <v>HY</v>
      </c>
      <c r="C45" s="1" t="str">
        <f>VLOOKUP(B45,B$55:C$60,2,FALSE)</f>
        <v>Hundai</v>
      </c>
      <c r="D45" s="1" t="str">
        <f>MID(A45,5,3)</f>
        <v>ELA</v>
      </c>
      <c r="E45" s="1" t="str">
        <f>VLOOKUP(D45,D$55:E$65,2,FALSE)</f>
        <v>Elanra</v>
      </c>
      <c r="F45" s="1" t="str">
        <f>MID(A45,3,2)</f>
        <v>13</v>
      </c>
      <c r="G45" s="1">
        <f>IF(25-F45&lt;0,100-F45+25,25-F45)</f>
        <v>12</v>
      </c>
      <c r="H45" s="2">
        <v>20223.900000000001</v>
      </c>
      <c r="I45" s="2">
        <f>H45/G45</f>
        <v>1685.325</v>
      </c>
      <c r="J45" s="1" t="s">
        <v>16</v>
      </c>
      <c r="K45" s="1" t="s">
        <v>33</v>
      </c>
      <c r="L45">
        <v>100000</v>
      </c>
      <c r="M45" s="1" t="str">
        <f>IF(H45&lt;=L45,"YES","NOT COVERED")</f>
        <v>YES</v>
      </c>
      <c r="N45" s="1" t="str">
        <f>_xlfn.CONCAT(B45,F45,D45,UPPER(LEFT(J45,3)),RIGHT(A45,3))</f>
        <v>HY13ELABLA051</v>
      </c>
    </row>
    <row r="46" spans="1:14" x14ac:dyDescent="0.35">
      <c r="A46" s="1" t="s">
        <v>61</v>
      </c>
      <c r="B46" s="1" t="str">
        <f>LEFT(A46,2)</f>
        <v>TY</v>
      </c>
      <c r="C46" s="1" t="str">
        <f>VLOOKUP(B46,B$55:C$60,2,FALSE)</f>
        <v>Toyota</v>
      </c>
      <c r="D46" s="1" t="str">
        <f>MID(A46,5,3)</f>
        <v>COR</v>
      </c>
      <c r="E46" s="1" t="str">
        <f>VLOOKUP(D46,D$55:E$65,2,FALSE)</f>
        <v>Corola</v>
      </c>
      <c r="F46" s="1" t="str">
        <f>MID(A46,3,2)</f>
        <v>14</v>
      </c>
      <c r="G46" s="1">
        <f>IF(25-F46&lt;0,100-F46+25,25-F46)</f>
        <v>11</v>
      </c>
      <c r="H46" s="2">
        <v>17556.3</v>
      </c>
      <c r="I46" s="2">
        <f>H46/G46</f>
        <v>1596.0272727272727</v>
      </c>
      <c r="J46" s="1" t="s">
        <v>49</v>
      </c>
      <c r="K46" s="1" t="s">
        <v>33</v>
      </c>
      <c r="L46">
        <v>100000</v>
      </c>
      <c r="M46" s="1" t="str">
        <f>IF(H46&lt;=L46,"YES","NOT COVERED")</f>
        <v>YES</v>
      </c>
      <c r="N46" s="1" t="str">
        <f>_xlfn.CONCAT(B46,F46,D46,UPPER(LEFT(J46,3)),RIGHT(A46,3))</f>
        <v>TY14CORBLU027</v>
      </c>
    </row>
    <row r="47" spans="1:14" x14ac:dyDescent="0.35">
      <c r="A47" s="1" t="s">
        <v>66</v>
      </c>
      <c r="B47" s="1" t="str">
        <f>LEFT(A47,2)</f>
        <v>HO</v>
      </c>
      <c r="C47" s="1" t="str">
        <f>VLOOKUP(B47,B$55:C$60,2,FALSE)</f>
        <v>Honda</v>
      </c>
      <c r="D47" s="1" t="str">
        <f>MID(A47,5,3)</f>
        <v>CIV</v>
      </c>
      <c r="E47" s="1" t="str">
        <f>VLOOKUP(D47,D$55:E$65,2,FALSE)</f>
        <v>Civic</v>
      </c>
      <c r="F47" s="1" t="str">
        <f>MID(A47,3,2)</f>
        <v>10</v>
      </c>
      <c r="G47" s="1">
        <f>IF(25-F47&lt;0,100-F47+25,25-F47)</f>
        <v>15</v>
      </c>
      <c r="H47" s="2">
        <v>22573</v>
      </c>
      <c r="I47" s="2">
        <f>H47/G47</f>
        <v>1504.8666666666666</v>
      </c>
      <c r="J47" s="1" t="s">
        <v>49</v>
      </c>
      <c r="K47" s="1" t="s">
        <v>44</v>
      </c>
      <c r="L47">
        <v>75000</v>
      </c>
      <c r="M47" s="1" t="str">
        <f>IF(H47&lt;=L47,"YES","NOT COVERED")</f>
        <v>YES</v>
      </c>
      <c r="N47" s="1" t="str">
        <f>_xlfn.CONCAT(B47,F47,D47,UPPER(LEFT(J47,3)),RIGHT(A47,3))</f>
        <v>HO10CIVBLU032</v>
      </c>
    </row>
    <row r="48" spans="1:14" x14ac:dyDescent="0.35">
      <c r="A48" s="1" t="s">
        <v>41</v>
      </c>
      <c r="B48" s="1" t="str">
        <f>LEFT(A48,2)</f>
        <v>GM</v>
      </c>
      <c r="C48" s="1" t="str">
        <f>VLOOKUP(B48,B$55:C$60,2,FALSE)</f>
        <v>General Motors</v>
      </c>
      <c r="D48" s="1" t="str">
        <f>MID(A48,5,3)</f>
        <v>CMR</v>
      </c>
      <c r="E48" s="1" t="str">
        <f>VLOOKUP(D48,D$55:E$65,2,FALSE)</f>
        <v>Camero</v>
      </c>
      <c r="F48" s="1" t="str">
        <f>MID(A48,3,2)</f>
        <v>12</v>
      </c>
      <c r="G48" s="1">
        <f>IF(25-F48&lt;0,100-F48+25,25-F48)</f>
        <v>13</v>
      </c>
      <c r="H48" s="2">
        <v>19421.099999999999</v>
      </c>
      <c r="I48" s="2">
        <f>H48/G48</f>
        <v>1493.9307692307691</v>
      </c>
      <c r="J48" s="1" t="s">
        <v>16</v>
      </c>
      <c r="K48" s="1" t="s">
        <v>42</v>
      </c>
      <c r="L48">
        <v>100000</v>
      </c>
      <c r="M48" s="1" t="str">
        <f>IF(H48&lt;=L48,"YES","NOT COVERED")</f>
        <v>YES</v>
      </c>
      <c r="N48" s="1" t="str">
        <f>_xlfn.CONCAT(B48,F48,D48,UPPER(LEFT(J48,3)),RIGHT(A48,3))</f>
        <v>GM12CMRBLA015</v>
      </c>
    </row>
    <row r="49" spans="1:14" x14ac:dyDescent="0.35">
      <c r="A49" s="1" t="s">
        <v>34</v>
      </c>
      <c r="B49" s="1" t="str">
        <f>LEFT(A49,2)</f>
        <v>FD</v>
      </c>
      <c r="C49" s="1" t="str">
        <f>VLOOKUP(B49,B$55:C$60,2,FALSE)</f>
        <v>Ford</v>
      </c>
      <c r="D49" s="1" t="str">
        <f>MID(A49,5,3)</f>
        <v>FCS</v>
      </c>
      <c r="E49" s="1" t="str">
        <f>VLOOKUP(D49,D$55:E$65,2,FALSE)</f>
        <v>Focus</v>
      </c>
      <c r="F49" s="1" t="str">
        <f>MID(A49,3,2)</f>
        <v>12</v>
      </c>
      <c r="G49" s="1">
        <f>IF(25-F49&lt;0,100-F49+25,25-F49)</f>
        <v>13</v>
      </c>
      <c r="H49" s="2">
        <v>19341.7</v>
      </c>
      <c r="I49" s="2">
        <f>H49/G49</f>
        <v>1487.823076923077</v>
      </c>
      <c r="J49" s="1" t="s">
        <v>19</v>
      </c>
      <c r="K49" s="1" t="s">
        <v>35</v>
      </c>
      <c r="L49">
        <v>75000</v>
      </c>
      <c r="M49" s="1" t="str">
        <f>IF(H49&lt;=L49,"YES","NOT COVERED")</f>
        <v>YES</v>
      </c>
      <c r="N49" s="1" t="str">
        <f>_xlfn.CONCAT(B49,F49,D49,UPPER(LEFT(J49,3)),RIGHT(A49,3))</f>
        <v>FD12FCSWHI011</v>
      </c>
    </row>
    <row r="50" spans="1:14" x14ac:dyDescent="0.35">
      <c r="A50" s="1" t="s">
        <v>43</v>
      </c>
      <c r="B50" s="1" t="str">
        <f>LEFT(A50,2)</f>
        <v>GM</v>
      </c>
      <c r="C50" s="1" t="str">
        <f>VLOOKUP(B50,B$55:C$60,2,FALSE)</f>
        <v>General Motors</v>
      </c>
      <c r="D50" s="1" t="str">
        <f>MID(A50,5,3)</f>
        <v>CMR</v>
      </c>
      <c r="E50" s="1" t="str">
        <f>VLOOKUP(D50,D$55:E$65,2,FALSE)</f>
        <v>Camero</v>
      </c>
      <c r="F50" s="1" t="str">
        <f>MID(A50,3,2)</f>
        <v>14</v>
      </c>
      <c r="G50" s="1">
        <f>IF(25-F50&lt;0,100-F50+25,25-F50)</f>
        <v>11</v>
      </c>
      <c r="H50" s="2">
        <v>14289.6</v>
      </c>
      <c r="I50" s="2">
        <f>H50/G50</f>
        <v>1299.0545454545454</v>
      </c>
      <c r="J50" s="1" t="s">
        <v>19</v>
      </c>
      <c r="K50" s="1" t="s">
        <v>44</v>
      </c>
      <c r="L50">
        <v>100000</v>
      </c>
      <c r="M50" s="1" t="str">
        <f>IF(H50&lt;=L50,"YES","NOT COVERED")</f>
        <v>YES</v>
      </c>
      <c r="N50" s="1" t="str">
        <f>_xlfn.CONCAT(B50,F50,D50,UPPER(LEFT(J50,3)),RIGHT(A50,3))</f>
        <v>GM14CMRWHI016</v>
      </c>
    </row>
    <row r="51" spans="1:14" x14ac:dyDescent="0.35">
      <c r="A51" s="1" t="s">
        <v>70</v>
      </c>
      <c r="B51" s="1" t="str">
        <f>LEFT(A51,2)</f>
        <v>HO</v>
      </c>
      <c r="C51" s="1" t="str">
        <f>VLOOKUP(B51,B$55:C$60,2,FALSE)</f>
        <v>Honda</v>
      </c>
      <c r="D51" s="1" t="str">
        <f>MID(A51,5,3)</f>
        <v>CIV</v>
      </c>
      <c r="E51" s="1" t="str">
        <f>VLOOKUP(D51,D$55:E$65,2,FALSE)</f>
        <v>Civic</v>
      </c>
      <c r="F51" s="1" t="str">
        <f>MID(A51,3,2)</f>
        <v>13</v>
      </c>
      <c r="G51" s="1">
        <f>IF(25-F51&lt;0,100-F51+25,25-F51)</f>
        <v>12</v>
      </c>
      <c r="H51" s="2">
        <v>13867.6</v>
      </c>
      <c r="I51" s="2">
        <f>H51/G51</f>
        <v>1155.6333333333334</v>
      </c>
      <c r="J51" s="1" t="s">
        <v>16</v>
      </c>
      <c r="K51" s="1" t="s">
        <v>51</v>
      </c>
      <c r="L51">
        <v>75000</v>
      </c>
      <c r="M51" s="1" t="str">
        <f>IF(H51&lt;=L51,"YES","NOT COVERED")</f>
        <v>YES</v>
      </c>
      <c r="N51" s="1" t="str">
        <f>_xlfn.CONCAT(B51,F51,D51,UPPER(LEFT(J51,3)),RIGHT(A51,3))</f>
        <v>HO13CIVBLA036</v>
      </c>
    </row>
    <row r="52" spans="1:14" x14ac:dyDescent="0.35">
      <c r="A52" s="1" t="s">
        <v>38</v>
      </c>
      <c r="B52" s="1" t="str">
        <f>LEFT(A52,2)</f>
        <v>FD</v>
      </c>
      <c r="C52" s="1" t="str">
        <f>VLOOKUP(B52,B$55:C$60,2,FALSE)</f>
        <v>Ford</v>
      </c>
      <c r="D52" s="1" t="str">
        <f>MID(A52,5,3)</f>
        <v>FCS</v>
      </c>
      <c r="E52" s="1" t="str">
        <f>VLOOKUP(D52,D$55:E$65,2,FALSE)</f>
        <v>Focus</v>
      </c>
      <c r="F52" s="1" t="str">
        <f>MID(A52,3,2)</f>
        <v>13</v>
      </c>
      <c r="G52" s="1">
        <f>IF(25-F52&lt;0,100-F52+25,25-F52)</f>
        <v>12</v>
      </c>
      <c r="H52" s="2">
        <v>13682.9</v>
      </c>
      <c r="I52" s="2">
        <f>H52/G52</f>
        <v>1140.2416666666666</v>
      </c>
      <c r="J52" s="1" t="s">
        <v>16</v>
      </c>
      <c r="K52" s="1" t="s">
        <v>39</v>
      </c>
      <c r="L52">
        <v>75000</v>
      </c>
      <c r="M52" s="1" t="str">
        <f>IF(H52&lt;=L52,"YES","NOT COVERED")</f>
        <v>YES</v>
      </c>
      <c r="N52" s="1" t="str">
        <f>_xlfn.CONCAT(B52,F52,D52,UPPER(LEFT(J52,3)),RIGHT(A52,3))</f>
        <v>FD13FCSBLA013</v>
      </c>
    </row>
    <row r="53" spans="1:14" x14ac:dyDescent="0.35">
      <c r="A53" s="1" t="s">
        <v>73</v>
      </c>
      <c r="B53" s="1" t="str">
        <f>LEFT(A53,2)</f>
        <v>HO</v>
      </c>
      <c r="C53" s="1" t="str">
        <f>VLOOKUP(B53,B$55:C$60,2,FALSE)</f>
        <v>Honda</v>
      </c>
      <c r="D53" s="1" t="str">
        <f>MID(A53,5,3)</f>
        <v>ODY</v>
      </c>
      <c r="E53" s="1" t="str">
        <f>VLOOKUP(D53,D$55:E$65,2,FALSE)</f>
        <v>Odyssey</v>
      </c>
      <c r="F53" s="1" t="str">
        <f>MID(A53,3,2)</f>
        <v>14</v>
      </c>
      <c r="G53" s="1">
        <f>IF(25-F53&lt;0,100-F53+25,25-F53)</f>
        <v>11</v>
      </c>
      <c r="H53" s="2">
        <v>3708.1</v>
      </c>
      <c r="I53" s="2">
        <f>H53/G53</f>
        <v>337.09999999999997</v>
      </c>
      <c r="J53" s="1" t="s">
        <v>16</v>
      </c>
      <c r="K53" s="1" t="s">
        <v>20</v>
      </c>
      <c r="L53">
        <v>100000</v>
      </c>
      <c r="M53" s="1" t="str">
        <f>IF(H53&lt;=L53,"YES","NOT COVERED")</f>
        <v>YES</v>
      </c>
      <c r="N53" s="1" t="str">
        <f>_xlfn.CONCAT(B53,F53,D53,UPPER(LEFT(J53,3)),RIGHT(A53,3))</f>
        <v>HO14ODYBLA041</v>
      </c>
    </row>
    <row r="54" spans="1:14" x14ac:dyDescent="0.35">
      <c r="A54" s="1" t="s">
        <v>15</v>
      </c>
      <c r="B54" s="1" t="str">
        <f t="shared" ref="B3:B66" si="0">LEFT(A54,2)</f>
        <v/>
      </c>
      <c r="C54" s="1"/>
      <c r="D54" s="1" t="str">
        <f t="shared" ref="D3:D66" si="1">MID(A54,5,3)</f>
        <v/>
      </c>
      <c r="E54" s="1" t="s">
        <v>15</v>
      </c>
      <c r="F54" s="1" t="str">
        <f t="shared" ref="F3:F66" si="2">MID(A54,3,2)</f>
        <v/>
      </c>
      <c r="G54" s="1"/>
      <c r="J54" s="1" t="s">
        <v>15</v>
      </c>
      <c r="K54" s="1" t="s">
        <v>15</v>
      </c>
      <c r="M54" s="1"/>
      <c r="N54" s="1" t="str">
        <f t="shared" ref="N3:N54" si="3">_xlfn.CONCAT(B54,F54,D54,UPPER(LEFT(J54,3)),RIGHT(A54,3))</f>
        <v/>
      </c>
    </row>
    <row r="55" spans="1:14" x14ac:dyDescent="0.35">
      <c r="A55" s="1" t="s">
        <v>15</v>
      </c>
      <c r="B55" s="1" t="s">
        <v>85</v>
      </c>
      <c r="C55" s="1" t="s">
        <v>91</v>
      </c>
      <c r="D55" s="1" t="s">
        <v>97</v>
      </c>
      <c r="E55" s="1" t="s">
        <v>108</v>
      </c>
      <c r="F55" s="1" t="str">
        <f t="shared" si="2"/>
        <v/>
      </c>
      <c r="G55" s="1"/>
      <c r="J55" s="1" t="s">
        <v>15</v>
      </c>
      <c r="K55" s="1" t="s">
        <v>15</v>
      </c>
      <c r="M55" s="1"/>
      <c r="N55" s="1"/>
    </row>
    <row r="56" spans="1:14" x14ac:dyDescent="0.35">
      <c r="A56" s="1" t="s">
        <v>15</v>
      </c>
      <c r="B56" s="1" t="s">
        <v>90</v>
      </c>
      <c r="C56" s="1" t="s">
        <v>96</v>
      </c>
      <c r="D56" s="1" t="s">
        <v>102</v>
      </c>
      <c r="E56" s="1" t="s">
        <v>113</v>
      </c>
      <c r="F56" s="1" t="str">
        <f t="shared" si="2"/>
        <v/>
      </c>
      <c r="G56" s="1"/>
      <c r="J56" s="1" t="s">
        <v>15</v>
      </c>
      <c r="K56" s="1" t="s">
        <v>15</v>
      </c>
      <c r="M56" s="1"/>
      <c r="N56" s="1"/>
    </row>
    <row r="57" spans="1:14" x14ac:dyDescent="0.35">
      <c r="A57" s="1" t="s">
        <v>15</v>
      </c>
      <c r="B57" s="1" t="s">
        <v>89</v>
      </c>
      <c r="C57" s="1" t="s">
        <v>95</v>
      </c>
      <c r="D57" s="1" t="s">
        <v>103</v>
      </c>
      <c r="E57" s="1" t="s">
        <v>114</v>
      </c>
      <c r="F57" s="1" t="str">
        <f t="shared" si="2"/>
        <v/>
      </c>
      <c r="G57" s="1"/>
      <c r="J57" s="1" t="s">
        <v>15</v>
      </c>
      <c r="K57" s="1" t="s">
        <v>15</v>
      </c>
      <c r="M57" s="1"/>
      <c r="N57" s="1"/>
    </row>
    <row r="58" spans="1:14" x14ac:dyDescent="0.35">
      <c r="A58" s="1" t="s">
        <v>15</v>
      </c>
      <c r="B58" s="1" t="s">
        <v>88</v>
      </c>
      <c r="C58" s="1" t="s">
        <v>94</v>
      </c>
      <c r="D58" s="1" t="s">
        <v>100</v>
      </c>
      <c r="E58" s="1" t="s">
        <v>111</v>
      </c>
      <c r="F58" s="1" t="str">
        <f t="shared" si="2"/>
        <v/>
      </c>
      <c r="G58" s="1"/>
      <c r="J58" s="1" t="s">
        <v>15</v>
      </c>
      <c r="K58" s="1" t="s">
        <v>15</v>
      </c>
      <c r="M58" s="1"/>
      <c r="N58" s="1"/>
    </row>
    <row r="59" spans="1:14" x14ac:dyDescent="0.35">
      <c r="A59" s="1" t="s">
        <v>15</v>
      </c>
      <c r="B59" s="1" t="s">
        <v>86</v>
      </c>
      <c r="C59" s="1" t="s">
        <v>92</v>
      </c>
      <c r="D59" s="1" t="s">
        <v>101</v>
      </c>
      <c r="E59" s="1" t="s">
        <v>112</v>
      </c>
      <c r="F59" s="1" t="str">
        <f t="shared" si="2"/>
        <v/>
      </c>
      <c r="G59" s="1"/>
      <c r="J59" s="1" t="s">
        <v>15</v>
      </c>
      <c r="K59" s="1" t="s">
        <v>15</v>
      </c>
      <c r="M59" s="1"/>
      <c r="N59" s="1"/>
    </row>
    <row r="60" spans="1:14" x14ac:dyDescent="0.35">
      <c r="A60" s="1" t="s">
        <v>15</v>
      </c>
      <c r="B60" s="1" t="s">
        <v>87</v>
      </c>
      <c r="C60" s="1" t="s">
        <v>93</v>
      </c>
      <c r="D60" s="1" t="s">
        <v>98</v>
      </c>
      <c r="E60" s="1" t="s">
        <v>109</v>
      </c>
      <c r="F60" s="1" t="str">
        <f t="shared" si="2"/>
        <v/>
      </c>
      <c r="G60" s="1"/>
      <c r="J60" s="1" t="s">
        <v>15</v>
      </c>
      <c r="K60" s="1" t="s">
        <v>15</v>
      </c>
      <c r="M60" s="1"/>
      <c r="N60" s="1"/>
    </row>
    <row r="61" spans="1:14" x14ac:dyDescent="0.35">
      <c r="A61" s="1" t="s">
        <v>15</v>
      </c>
      <c r="B61" s="1" t="str">
        <f t="shared" si="0"/>
        <v/>
      </c>
      <c r="C61" s="1"/>
      <c r="D61" s="1" t="s">
        <v>99</v>
      </c>
      <c r="E61" s="1" t="s">
        <v>110</v>
      </c>
      <c r="F61" s="1" t="str">
        <f t="shared" si="2"/>
        <v/>
      </c>
      <c r="G61" s="1"/>
      <c r="J61" s="1" t="s">
        <v>15</v>
      </c>
      <c r="K61" s="1" t="s">
        <v>15</v>
      </c>
      <c r="M61" s="1"/>
      <c r="N61" s="1"/>
    </row>
    <row r="62" spans="1:14" x14ac:dyDescent="0.35">
      <c r="A62" s="1" t="s">
        <v>15</v>
      </c>
      <c r="B62" s="1" t="str">
        <f t="shared" si="0"/>
        <v/>
      </c>
      <c r="C62" s="1"/>
      <c r="D62" s="1" t="s">
        <v>104</v>
      </c>
      <c r="E62" s="1" t="s">
        <v>115</v>
      </c>
      <c r="F62" s="1" t="str">
        <f t="shared" si="2"/>
        <v/>
      </c>
      <c r="G62" s="1"/>
      <c r="J62" s="1" t="s">
        <v>15</v>
      </c>
      <c r="K62" s="1" t="s">
        <v>15</v>
      </c>
      <c r="M62" s="1"/>
      <c r="N62" s="1"/>
    </row>
    <row r="63" spans="1:14" x14ac:dyDescent="0.35">
      <c r="A63" s="1" t="s">
        <v>15</v>
      </c>
      <c r="B63" s="1" t="str">
        <f t="shared" si="0"/>
        <v/>
      </c>
      <c r="C63" s="1"/>
      <c r="D63" s="1" t="s">
        <v>105</v>
      </c>
      <c r="E63" s="1" t="s">
        <v>116</v>
      </c>
      <c r="F63" s="1" t="str">
        <f t="shared" si="2"/>
        <v/>
      </c>
      <c r="G63" s="1"/>
      <c r="J63" s="1" t="s">
        <v>15</v>
      </c>
      <c r="K63" s="1" t="s">
        <v>15</v>
      </c>
      <c r="M63" s="1"/>
      <c r="N63" s="1"/>
    </row>
    <row r="64" spans="1:14" x14ac:dyDescent="0.35">
      <c r="A64" s="1" t="s">
        <v>15</v>
      </c>
      <c r="B64" s="1" t="str">
        <f t="shared" si="0"/>
        <v/>
      </c>
      <c r="C64" s="1"/>
      <c r="D64" s="1" t="s">
        <v>106</v>
      </c>
      <c r="E64" s="1" t="s">
        <v>117</v>
      </c>
      <c r="F64" s="1" t="str">
        <f t="shared" si="2"/>
        <v/>
      </c>
      <c r="G64" s="1"/>
      <c r="J64" s="1" t="s">
        <v>15</v>
      </c>
      <c r="K64" s="1" t="s">
        <v>15</v>
      </c>
      <c r="M64" s="1"/>
      <c r="N64" s="1"/>
    </row>
    <row r="65" spans="1:14" x14ac:dyDescent="0.35">
      <c r="A65" s="1" t="s">
        <v>15</v>
      </c>
      <c r="B65" s="1" t="str">
        <f t="shared" si="0"/>
        <v/>
      </c>
      <c r="C65" s="1"/>
      <c r="D65" s="1" t="s">
        <v>107</v>
      </c>
      <c r="E65" s="1" t="s">
        <v>118</v>
      </c>
      <c r="F65" s="1" t="str">
        <f t="shared" si="2"/>
        <v/>
      </c>
      <c r="G65" s="1"/>
      <c r="J65" s="1" t="s">
        <v>15</v>
      </c>
      <c r="K65" s="1" t="s">
        <v>15</v>
      </c>
      <c r="M65" s="1"/>
      <c r="N65" s="1"/>
    </row>
    <row r="66" spans="1:14" x14ac:dyDescent="0.35">
      <c r="A66" s="1" t="s">
        <v>15</v>
      </c>
      <c r="B66" s="1" t="str">
        <f t="shared" si="0"/>
        <v/>
      </c>
      <c r="C66" s="1"/>
      <c r="D66" s="1" t="str">
        <f t="shared" si="1"/>
        <v/>
      </c>
      <c r="E66" s="1" t="s">
        <v>15</v>
      </c>
      <c r="F66" s="1" t="str">
        <f t="shared" si="2"/>
        <v/>
      </c>
      <c r="G66" s="1"/>
      <c r="J66" s="1" t="s">
        <v>15</v>
      </c>
      <c r="K66" s="1" t="s">
        <v>15</v>
      </c>
      <c r="M66" s="1"/>
      <c r="N66" s="1" t="str">
        <f t="shared" ref="N3:N66" si="4">_xlfn.CONCAT(B66,F66,D66,LEFT(J66),RIGHT(A66,3))</f>
        <v/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A7026-D977-420D-8054-767B0FC0C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car inventory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 patwari</dc:creator>
  <cp:lastModifiedBy>mahek patwari</cp:lastModifiedBy>
  <dcterms:created xsi:type="dcterms:W3CDTF">2025-06-04T09:15:57Z</dcterms:created>
  <dcterms:modified xsi:type="dcterms:W3CDTF">2025-06-04T11:35:01Z</dcterms:modified>
</cp:coreProperties>
</file>