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ahmad\Documents\CodingProjects\mekaeelgit\Quotes\"/>
    </mc:Choice>
  </mc:AlternateContent>
  <xr:revisionPtr revIDLastSave="0" documentId="8_{780B36F8-966D-462F-A50F-E458A08CD4C8}" xr6:coauthVersionLast="47" xr6:coauthVersionMax="47" xr10:uidLastSave="{00000000-0000-0000-0000-000000000000}"/>
  <bookViews>
    <workbookView xWindow="780" yWindow="780" windowWidth="21600" windowHeight="11295"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r:id="rId14"/>
  </sheets>
  <externalReferences>
    <externalReference r:id="rId15"/>
    <externalReference r:id="rId16"/>
    <externalReference r:id="rId17"/>
    <externalReference r:id="rId18"/>
    <externalReference r:id="rId19"/>
    <externalReference r:id="rId20"/>
    <externalReference r:id="rId21"/>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[1]Product!$A$80:$A$95</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[2]Comments!$B$53:$B$59</definedName>
    <definedName name="Comment_Con">[2]Comments!$B$22:$B$49</definedName>
    <definedName name="Comment_TOT">[2]Comments!$B$6:$B$18</definedName>
    <definedName name="Comments">[1]Comments!$A$4:$A$13</definedName>
    <definedName name="Conn">[1]Product!$A$101:$A$120</definedName>
    <definedName name="CustomerType" localSheetId="3">#REF!</definedName>
    <definedName name="CustomerType" localSheetId="10">#REF!</definedName>
    <definedName name="CustomerType">#REF!</definedName>
    <definedName name="Discounts">[2]Discounts!$A$2:$A$38</definedName>
    <definedName name="Discounts_CA">[2]Discounts!$A$3:$A$23</definedName>
    <definedName name="GSAMaintenance">'[1]2012 Maintenance Price List'!$A$3:$M$116</definedName>
    <definedName name="GSAProducts">'[1]2012 Product Price List'!$A$4:$AG$95</definedName>
    <definedName name="Hardware" localSheetId="3">#REF!</definedName>
    <definedName name="Hardware" localSheetId="10">#REF!</definedName>
    <definedName name="Hardware">#REF!</definedName>
    <definedName name="HW_ACCESORIES">'[3]Cost Sheet'!$A$36:$A$59</definedName>
    <definedName name="HW_Computer">'[3]Cost Sheet'!$A$5:$A$21</definedName>
    <definedName name="HW_Scanners">'[3]Cost Sheet'!$A$23:$A$34</definedName>
    <definedName name="Instal">[1]Product!$A$123:$A$147</definedName>
    <definedName name="LS4GSystems">'[1]2012 Product Price List'!$A$4:$A$11</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'[1]2012 Maintenance Price List'!$A$118:$A$120</definedName>
    <definedName name="Maintenance_Level">'[3]Maintenance Selection'!$B$4:$B$8</definedName>
    <definedName name="MaintenanceGSA">'[1]2012 Maintenance Price List'!$A$4:$A$116</definedName>
    <definedName name="Opt">[1]Product!$A$182:$A$192</definedName>
    <definedName name="Other">[2]Comments!$B$61:$B$64</definedName>
    <definedName name="PC">[1]Product!$A$68:$A$76</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'[1]2012 Product Price List'!$A$1:$P$113</definedName>
    <definedName name="Product_SW">'[1]2012 Product Price List'!$A$67:$A$85</definedName>
    <definedName name="salesperson">[2]Salesperson!$B$4:$B$11</definedName>
    <definedName name="SAM_age">'[2]SAM Program Pricing'!$R$22:$R$31</definedName>
    <definedName name="SAM_Maint">'[2]SAM Program Pricing'!$Q$22:$Q$25</definedName>
    <definedName name="SAM_pricing">'[2]SAM Program Pricing'!$A$22:$K$57</definedName>
    <definedName name="SAM_scanners">[2]Comments!$B$78:$B$81</definedName>
    <definedName name="SAM_Trans">'[2]SAM Program Pricing'!$S$22:$S$26</definedName>
    <definedName name="Scan">[1]Product!$B$47:$B$62</definedName>
    <definedName name="Services" localSheetId="3">#REF!</definedName>
    <definedName name="Services" localSheetId="10">#REF!</definedName>
    <definedName name="Services">#REF!</definedName>
    <definedName name="Services_Pricelist">'[1]2012 Maintenance Price List'!$A$1:$M$119</definedName>
    <definedName name="Shipping">[1]Product!$A$197:$A$202</definedName>
    <definedName name="Shipping_Services">'[1]2012 Product Price List'!$A$109:$A$112</definedName>
    <definedName name="Software" localSheetId="3">#REF!</definedName>
    <definedName name="Software" localSheetId="10">#REF!</definedName>
    <definedName name="Software">#REF!</definedName>
    <definedName name="SVCSLS">'[1]2012 Maintenance Price List'!$A$4:$A$7</definedName>
    <definedName name="SW">[1]Product!$A$19:$A$45</definedName>
    <definedName name="Systems" localSheetId="3">#REF!</definedName>
    <definedName name="Systems" localSheetId="10">#REF!</definedName>
    <definedName name="Systems">#REF!</definedName>
    <definedName name="transactions">[4]List!$A$6:$A$9</definedName>
    <definedName name="Type_pricelist">[2]TypePricelist!$A$6:$A$28</definedName>
    <definedName name="Warranty" localSheetId="3">#REF!</definedName>
    <definedName name="Warranty" localSheetId="10">#REF!</definedName>
    <definedName name="Warranty">#REF!</definedName>
    <definedName name="Years">[4]List!$A$11:$A$14</definedName>
    <definedName name="YESNO">[2]Comments!$A$71:$C$71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5" i="29" l="1"/>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I147" i="24"/>
  <c r="O147" i="24" s="1"/>
  <c r="U147" i="24" s="1"/>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A135" i="29" s="1"/>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92" i="24"/>
  <c r="O92" i="24" s="1"/>
  <c r="U92" i="24" s="1"/>
  <c r="A125" i="29"/>
  <c r="G125" i="29" s="1"/>
  <c r="M125" i="29" s="1"/>
  <c r="S125" i="29" s="1"/>
  <c r="I91" i="24"/>
  <c r="O91" i="24" s="1"/>
  <c r="U91" i="24" s="1"/>
  <c r="K91" i="24"/>
  <c r="A93" i="24"/>
  <c r="G93" i="24" s="1"/>
  <c r="M93" i="24" s="1"/>
  <c r="E51" i="1"/>
  <c r="D51" i="1" s="1"/>
  <c r="I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G128" i="29" s="1"/>
  <c r="M128" i="29" s="1"/>
  <c r="S128" i="29" s="1"/>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G51" i="1"/>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s="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I38" i="17" s="1"/>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K28" i="29" s="1"/>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O21" i="29"/>
  <c r="U21" i="29" s="1"/>
  <c r="K21" i="29"/>
  <c r="C21" i="29"/>
  <c r="V21" i="29" s="1"/>
  <c r="E20" i="29"/>
  <c r="K20" i="29" s="1"/>
  <c r="C20" i="29"/>
  <c r="Q20" i="29" s="1"/>
  <c r="B20" i="29"/>
  <c r="E19" i="29"/>
  <c r="K19" i="29" s="1"/>
  <c r="C19" i="29"/>
  <c r="Q19" i="29" s="1"/>
  <c r="B19" i="29"/>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I122" i="29"/>
  <c r="G122" i="29"/>
  <c r="Q122" i="29"/>
  <c r="L122" i="29"/>
  <c r="S122" i="29"/>
  <c r="O140" i="29"/>
  <c r="U140" i="29" s="1"/>
  <c r="AA39" i="17"/>
  <c r="AA38" i="17"/>
  <c r="AA36" i="17"/>
  <c r="AA37" i="17"/>
  <c r="B19" i="24"/>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29" i="17" s="1"/>
  <c r="G29" i="17" s="1"/>
  <c r="AA28" i="17"/>
  <c r="E28" i="17"/>
  <c r="D28" i="17"/>
  <c r="C28" i="17"/>
  <c r="Q28" i="17" s="1"/>
  <c r="B28" i="17"/>
  <c r="AA27" i="17"/>
  <c r="E27" i="17"/>
  <c r="D27" i="17"/>
  <c r="C27" i="17"/>
  <c r="B27" i="17"/>
  <c r="AA26" i="17"/>
  <c r="E26" i="17"/>
  <c r="D26" i="17"/>
  <c r="C26" i="17"/>
  <c r="Q26" i="17" s="1"/>
  <c r="B26" i="17"/>
  <c r="AA25" i="17"/>
  <c r="E25" i="17"/>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E44" i="1" s="1"/>
  <c r="D44" i="1" s="1"/>
  <c r="I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E218" i="26" s="1"/>
  <c r="D218" i="26" s="1"/>
  <c r="I218" i="26" s="1"/>
  <c r="P218" i="26"/>
  <c r="V217" i="26"/>
  <c r="S217" i="26"/>
  <c r="T217" i="26" s="1"/>
  <c r="P217" i="26"/>
  <c r="V216" i="26"/>
  <c r="S216" i="26"/>
  <c r="T216" i="26" s="1"/>
  <c r="P216" i="26"/>
  <c r="V215" i="26"/>
  <c r="S215" i="26"/>
  <c r="T215" i="26" s="1"/>
  <c r="P215" i="26"/>
  <c r="I215" i="26"/>
  <c r="V214" i="26"/>
  <c r="S214" i="26"/>
  <c r="T214" i="26" s="1"/>
  <c r="P214" i="26"/>
  <c r="I214" i="26"/>
  <c r="V213" i="26"/>
  <c r="E213" i="26" s="1"/>
  <c r="D213" i="26" s="1"/>
  <c r="I213" i="26" s="1"/>
  <c r="S213" i="26"/>
  <c r="T213" i="26"/>
  <c r="P213" i="26"/>
  <c r="V212" i="26"/>
  <c r="T212" i="26"/>
  <c r="I212" i="26"/>
  <c r="V211" i="26"/>
  <c r="S211" i="26"/>
  <c r="T211" i="26" s="1"/>
  <c r="E211" i="26" s="1"/>
  <c r="D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s="1"/>
  <c r="I191" i="26" s="1"/>
  <c r="E190" i="26"/>
  <c r="D190" i="26" s="1"/>
  <c r="I190" i="26" s="1"/>
  <c r="E189" i="26"/>
  <c r="D189" i="26" s="1"/>
  <c r="I189" i="26" s="1"/>
  <c r="E188" i="26"/>
  <c r="D188" i="26" s="1"/>
  <c r="I188" i="26" s="1"/>
  <c r="E187" i="26"/>
  <c r="D187" i="26" s="1"/>
  <c r="I187" i="26" s="1"/>
  <c r="E186" i="26"/>
  <c r="D186" i="26" s="1"/>
  <c r="I186" i="26" s="1"/>
  <c r="E185" i="26"/>
  <c r="D185" i="26" s="1"/>
  <c r="I185" i="26" s="1"/>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s="1"/>
  <c r="E172" i="26"/>
  <c r="D172" i="26" s="1"/>
  <c r="I172" i="26" s="1"/>
  <c r="E171" i="26"/>
  <c r="D171" i="26" s="1"/>
  <c r="I171" i="26" s="1"/>
  <c r="E170" i="26"/>
  <c r="D170" i="26" s="1"/>
  <c r="I170" i="26" s="1"/>
  <c r="E169" i="26"/>
  <c r="D169" i="26" s="1"/>
  <c r="I169" i="26" s="1"/>
  <c r="E168" i="26"/>
  <c r="D168" i="26" s="1"/>
  <c r="I168" i="26" s="1"/>
  <c r="E167" i="26"/>
  <c r="D167" i="26" s="1"/>
  <c r="I167" i="26" s="1"/>
  <c r="E166" i="26"/>
  <c r="D166" i="26" s="1"/>
  <c r="I166" i="26" s="1"/>
  <c r="E165" i="26"/>
  <c r="D165" i="26" s="1"/>
  <c r="I165" i="26" s="1"/>
  <c r="E164" i="26"/>
  <c r="D164" i="26" s="1"/>
  <c r="I164" i="26" s="1"/>
  <c r="E163" i="26"/>
  <c r="D163" i="26" s="1"/>
  <c r="I163" i="26" s="1"/>
  <c r="E162" i="26"/>
  <c r="D162" i="26" s="1"/>
  <c r="I162" i="26" s="1"/>
  <c r="I161" i="26"/>
  <c r="E161" i="26"/>
  <c r="D161" i="26" s="1"/>
  <c r="E160" i="26"/>
  <c r="D160" i="26"/>
  <c r="I160" i="26" s="1"/>
  <c r="I159" i="26"/>
  <c r="E159" i="26"/>
  <c r="D159" i="26" s="1"/>
  <c r="E158" i="26"/>
  <c r="D158" i="26" s="1"/>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I127" i="26"/>
  <c r="V126" i="26"/>
  <c r="S126" i="26"/>
  <c r="T126" i="26" s="1"/>
  <c r="I126" i="26"/>
  <c r="V125" i="26"/>
  <c r="S125" i="26"/>
  <c r="T125" i="26" s="1"/>
  <c r="V124" i="26"/>
  <c r="S124" i="26"/>
  <c r="T124" i="26" s="1"/>
  <c r="V123" i="26"/>
  <c r="S123" i="26"/>
  <c r="T123" i="26"/>
  <c r="I123" i="26"/>
  <c r="V122" i="26"/>
  <c r="S122" i="26"/>
  <c r="T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s="1"/>
  <c r="E113" i="26" s="1"/>
  <c r="D113" i="26" s="1"/>
  <c r="I113" i="26"/>
  <c r="V112" i="26"/>
  <c r="S112" i="26"/>
  <c r="T112" i="26" s="1"/>
  <c r="I112" i="26"/>
  <c r="V111" i="26"/>
  <c r="S111" i="26"/>
  <c r="T111" i="26"/>
  <c r="I111" i="26"/>
  <c r="V110" i="26"/>
  <c r="E110" i="26" s="1"/>
  <c r="D110" i="26" s="1"/>
  <c r="I110" i="26" s="1"/>
  <c r="T110" i="26"/>
  <c r="V109" i="26"/>
  <c r="S109" i="26"/>
  <c r="T109" i="26" s="1"/>
  <c r="I109" i="26"/>
  <c r="V108" i="26"/>
  <c r="S108" i="26"/>
  <c r="T108" i="26" s="1"/>
  <c r="E108" i="26" s="1"/>
  <c r="D108" i="26" s="1"/>
  <c r="I108" i="26" s="1"/>
  <c r="V107" i="26"/>
  <c r="S107" i="26"/>
  <c r="T107" i="26" s="1"/>
  <c r="V106" i="26"/>
  <c r="S106" i="26"/>
  <c r="T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s="1"/>
  <c r="V98" i="26"/>
  <c r="S98" i="26"/>
  <c r="T98" i="26" s="1"/>
  <c r="V97" i="26"/>
  <c r="T97" i="26"/>
  <c r="V96" i="26"/>
  <c r="E96" i="26" s="1"/>
  <c r="D96" i="26" s="1"/>
  <c r="I96" i="26" s="1"/>
  <c r="T96" i="26"/>
  <c r="V95" i="26"/>
  <c r="S95" i="26"/>
  <c r="T95" i="26" s="1"/>
  <c r="I95" i="26"/>
  <c r="V94" i="26"/>
  <c r="S94" i="26"/>
  <c r="T94" i="26" s="1"/>
  <c r="E94" i="26" s="1"/>
  <c r="D94" i="26" s="1"/>
  <c r="I94" i="26" s="1"/>
  <c r="V93" i="26"/>
  <c r="S93" i="26"/>
  <c r="T93" i="26" s="1"/>
  <c r="I93" i="26"/>
  <c r="V92" i="26"/>
  <c r="T92" i="26"/>
  <c r="V91" i="26"/>
  <c r="T91" i="26"/>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V60" i="26"/>
  <c r="S60" i="26"/>
  <c r="T60" i="26" s="1"/>
  <c r="E60" i="26" s="1"/>
  <c r="D60" i="26" s="1"/>
  <c r="I60" i="26" s="1"/>
  <c r="V59" i="26"/>
  <c r="T59" i="26"/>
  <c r="V58" i="26"/>
  <c r="S58" i="26"/>
  <c r="T58" i="26" s="1"/>
  <c r="E58" i="26" s="1"/>
  <c r="D58" i="26" s="1"/>
  <c r="I58" i="26" s="1"/>
  <c r="V57" i="26"/>
  <c r="S57" i="26"/>
  <c r="T57" i="26" s="1"/>
  <c r="V56" i="26"/>
  <c r="S56" i="26"/>
  <c r="T56" i="26" s="1"/>
  <c r="Q56" i="26"/>
  <c r="V55" i="26"/>
  <c r="S55" i="26"/>
  <c r="T55" i="26" s="1"/>
  <c r="P55" i="26"/>
  <c r="P209" i="26" s="1"/>
  <c r="V54" i="26"/>
  <c r="S54" i="26"/>
  <c r="T54" i="26" s="1"/>
  <c r="P54" i="26"/>
  <c r="P207" i="26" s="1"/>
  <c r="I54" i="26"/>
  <c r="V53" i="26"/>
  <c r="S53" i="26"/>
  <c r="T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V37" i="26"/>
  <c r="T37" i="26"/>
  <c r="V36" i="26"/>
  <c r="T36" i="26"/>
  <c r="V35" i="26"/>
  <c r="T35" i="26"/>
  <c r="V34" i="26"/>
  <c r="S34" i="26"/>
  <c r="T34" i="26" s="1"/>
  <c r="V33" i="26"/>
  <c r="T33" i="26"/>
  <c r="V32" i="26"/>
  <c r="T32" i="26"/>
  <c r="V31" i="26"/>
  <c r="T31" i="26"/>
  <c r="V30" i="26"/>
  <c r="T30" i="26"/>
  <c r="V29" i="26"/>
  <c r="S29" i="26"/>
  <c r="T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E10" i="26" s="1"/>
  <c r="D10" i="26" s="1"/>
  <c r="I10" i="26" s="1"/>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38" i="26"/>
  <c r="D38" i="26" s="1"/>
  <c r="I38"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V6" i="1"/>
  <c r="S6" i="1"/>
  <c r="T6" i="1" s="1"/>
  <c r="V5" i="1"/>
  <c r="S5" i="1"/>
  <c r="T5" i="1" s="1"/>
  <c r="V4" i="1"/>
  <c r="S4" i="1"/>
  <c r="T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V121" i="1"/>
  <c r="V11" i="1"/>
  <c r="V10" i="1"/>
  <c r="V9" i="1"/>
  <c r="V8" i="1"/>
  <c r="V120" i="1"/>
  <c r="V119" i="1"/>
  <c r="V115" i="1"/>
  <c r="V112" i="1"/>
  <c r="V110" i="1"/>
  <c r="V109" i="1"/>
  <c r="V108" i="1"/>
  <c r="V107" i="1"/>
  <c r="V106" i="1"/>
  <c r="V104" i="1"/>
  <c r="V103" i="1"/>
  <c r="V102" i="1"/>
  <c r="V101" i="1"/>
  <c r="V100" i="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E47" i="1" s="1"/>
  <c r="D47" i="1" s="1"/>
  <c r="I47" i="1" s="1"/>
  <c r="V46" i="1"/>
  <c r="V43" i="1"/>
  <c r="V42" i="1"/>
  <c r="V41" i="1"/>
  <c r="V40" i="1"/>
  <c r="V39" i="1"/>
  <c r="V37" i="1"/>
  <c r="V36" i="1"/>
  <c r="V35" i="1"/>
  <c r="V34" i="1"/>
  <c r="V33" i="1"/>
  <c r="V32" i="1"/>
  <c r="V31" i="1"/>
  <c r="V30" i="1"/>
  <c r="V29" i="1"/>
  <c r="E29" i="1" s="1"/>
  <c r="D29" i="1" s="1"/>
  <c r="V27" i="1"/>
  <c r="V28" i="1"/>
  <c r="V26" i="1"/>
  <c r="V25" i="1"/>
  <c r="V24" i="1"/>
  <c r="V23" i="1"/>
  <c r="V18" i="1"/>
  <c r="V17" i="1"/>
  <c r="V16" i="1"/>
  <c r="V14" i="1"/>
  <c r="S18" i="1"/>
  <c r="T18" i="1" s="1"/>
  <c r="E18" i="1" s="1"/>
  <c r="D18" i="1" s="1"/>
  <c r="I18" i="1" s="1"/>
  <c r="S17" i="1"/>
  <c r="T17" i="1" s="1"/>
  <c r="S16" i="1"/>
  <c r="T16" i="1" s="1"/>
  <c r="S14" i="1"/>
  <c r="T14" i="1" s="1"/>
  <c r="E14" i="1" s="1"/>
  <c r="D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s="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S101" i="1"/>
  <c r="T101" i="1" s="1"/>
  <c r="S102" i="1"/>
  <c r="T102" i="1" s="1"/>
  <c r="S122" i="1"/>
  <c r="T122" i="1" s="1"/>
  <c r="E122" i="1" s="1"/>
  <c r="D122" i="1" s="1"/>
  <c r="S121" i="1"/>
  <c r="T121" i="1" s="1"/>
  <c r="S11" i="1"/>
  <c r="T11" i="1" s="1"/>
  <c r="S10" i="1"/>
  <c r="T10" i="1" s="1"/>
  <c r="E10" i="1" s="1"/>
  <c r="D10" i="1" s="1"/>
  <c r="I10" i="1" s="1"/>
  <c r="S9" i="1"/>
  <c r="T9" i="1" s="1"/>
  <c r="E9" i="1" s="1"/>
  <c r="D9" i="1" s="1"/>
  <c r="I9" i="1" s="1"/>
  <c r="S8" i="1"/>
  <c r="T8" i="1" s="1"/>
  <c r="S120" i="1"/>
  <c r="T120" i="1" s="1"/>
  <c r="S119" i="1"/>
  <c r="T119" i="1" s="1"/>
  <c r="E119" i="1" s="1"/>
  <c r="D119" i="1" s="1"/>
  <c r="S115" i="1"/>
  <c r="T115" i="1" s="1"/>
  <c r="S112" i="1"/>
  <c r="T112" i="1" s="1"/>
  <c r="S110" i="1"/>
  <c r="T110" i="1"/>
  <c r="S109" i="1"/>
  <c r="T109" i="1" s="1"/>
  <c r="E109" i="1" s="1"/>
  <c r="S108" i="1"/>
  <c r="T108" i="1" s="1"/>
  <c r="S107" i="1"/>
  <c r="T107" i="1" s="1"/>
  <c r="S104" i="1"/>
  <c r="T104" i="1" s="1"/>
  <c r="E104" i="1" s="1"/>
  <c r="D104" i="1" s="1"/>
  <c r="S106" i="1"/>
  <c r="T106" i="1" s="1"/>
  <c r="S99" i="1"/>
  <c r="T99" i="1" s="1"/>
  <c r="S100" i="1"/>
  <c r="T100" i="1" s="1"/>
  <c r="S98" i="1"/>
  <c r="T98" i="1" s="1"/>
  <c r="T103" i="1"/>
  <c r="T29" i="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s="1"/>
  <c r="S95" i="1"/>
  <c r="T95" i="1" s="1"/>
  <c r="E95" i="1" s="1"/>
  <c r="D95" i="1" s="1"/>
  <c r="I95" i="1" s="1"/>
  <c r="S94" i="1"/>
  <c r="T94" i="1" s="1"/>
  <c r="S93" i="1"/>
  <c r="T93" i="1" s="1"/>
  <c r="S92" i="1"/>
  <c r="T92" i="1" s="1"/>
  <c r="T91" i="1"/>
  <c r="E91" i="1" s="1"/>
  <c r="D91" i="1" s="1"/>
  <c r="T90" i="1"/>
  <c r="S89" i="1"/>
  <c r="T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E38" i="1" s="1"/>
  <c r="D38" i="1" s="1"/>
  <c r="Q38" i="1"/>
  <c r="T39" i="1"/>
  <c r="E39" i="1" s="1"/>
  <c r="D39" i="1" s="1"/>
  <c r="I39" i="1" s="1"/>
  <c r="T37" i="1"/>
  <c r="E37" i="1" s="1"/>
  <c r="D37" i="1" s="1"/>
  <c r="T36" i="1"/>
  <c r="T35" i="1"/>
  <c r="T34" i="1"/>
  <c r="T33" i="1"/>
  <c r="E33" i="1" s="1"/>
  <c r="D33" i="1" s="1"/>
  <c r="T32" i="1"/>
  <c r="S31" i="1"/>
  <c r="T31" i="1" s="1"/>
  <c r="S27" i="1"/>
  <c r="T27" i="1" s="1"/>
  <c r="S28" i="1"/>
  <c r="T28" i="1" s="1"/>
  <c r="E28" i="1" s="1"/>
  <c r="D28" i="1" s="1"/>
  <c r="S25" i="1"/>
  <c r="T25" i="1" s="1"/>
  <c r="S26" i="1"/>
  <c r="T26" i="1" s="1"/>
  <c r="S24" i="1"/>
  <c r="T24" i="1" s="1"/>
  <c r="S23" i="1"/>
  <c r="T23" i="1" s="1"/>
  <c r="E23" i="1" s="1"/>
  <c r="D23" i="1" s="1"/>
  <c r="E73" i="1"/>
  <c r="D73" i="1" s="1"/>
  <c r="D50" i="1"/>
  <c r="I50" i="1" s="1"/>
  <c r="E100" i="1"/>
  <c r="D100" i="1" s="1"/>
  <c r="I10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42" i="29"/>
  <c r="E54" i="29"/>
  <c r="E58" i="29" s="1"/>
  <c r="Q137" i="29"/>
  <c r="I128" i="29"/>
  <c r="O128" i="29" s="1"/>
  <c r="U128" i="29" s="1"/>
  <c r="Q91" i="29"/>
  <c r="I134" i="29"/>
  <c r="O134" i="29" s="1"/>
  <c r="U134" i="29" s="1"/>
  <c r="K127" i="29"/>
  <c r="Q72" i="29"/>
  <c r="G135" i="29"/>
  <c r="M135" i="29" s="1"/>
  <c r="S135" i="29" s="1"/>
  <c r="I135" i="29"/>
  <c r="O135" i="29" s="1"/>
  <c r="U135" i="29" s="1"/>
  <c r="A25" i="17"/>
  <c r="G25" i="17" s="1"/>
  <c r="A22" i="29"/>
  <c r="G22" i="29" s="1"/>
  <c r="M22" i="29" s="1"/>
  <c r="S22" i="29" s="1"/>
  <c r="E4" i="2"/>
  <c r="G154" i="29"/>
  <c r="N42" i="24"/>
  <c r="N42" i="17"/>
  <c r="V140" i="29"/>
  <c r="I122" i="1" l="1"/>
  <c r="G122" i="1"/>
  <c r="X140" i="29"/>
  <c r="E53" i="1"/>
  <c r="D53" i="1" s="1"/>
  <c r="I53" i="1" s="1"/>
  <c r="E72" i="1"/>
  <c r="D72" i="1" s="1"/>
  <c r="I72" i="1" s="1"/>
  <c r="E99" i="1"/>
  <c r="D99" i="1" s="1"/>
  <c r="I99" i="1" s="1"/>
  <c r="E112" i="1"/>
  <c r="D112" i="1" s="1"/>
  <c r="E121" i="1"/>
  <c r="D121" i="1" s="1"/>
  <c r="I121" i="1" s="1"/>
  <c r="G170" i="1"/>
  <c r="E6" i="1"/>
  <c r="D6" i="1" s="1"/>
  <c r="I6" i="1" s="1"/>
  <c r="E29" i="26"/>
  <c r="D29" i="26" s="1"/>
  <c r="E33" i="26"/>
  <c r="D33" i="26" s="1"/>
  <c r="I33" i="26" s="1"/>
  <c r="E37" i="26"/>
  <c r="D37" i="26" s="1"/>
  <c r="I37" i="26" s="1"/>
  <c r="E56" i="26"/>
  <c r="D56" i="26" s="1"/>
  <c r="I56" i="26" s="1"/>
  <c r="E70" i="26"/>
  <c r="D70" i="26" s="1"/>
  <c r="I70" i="26" s="1"/>
  <c r="E91" i="26"/>
  <c r="D91" i="26" s="1"/>
  <c r="I91" i="26" s="1"/>
  <c r="E106" i="26"/>
  <c r="D106" i="26" s="1"/>
  <c r="I106" i="26" s="1"/>
  <c r="E109" i="26"/>
  <c r="D109" i="26" s="1"/>
  <c r="I26" i="29"/>
  <c r="O26" i="29" s="1"/>
  <c r="U26" i="29" s="1"/>
  <c r="E102" i="1"/>
  <c r="D102" i="1" s="1"/>
  <c r="E26" i="1"/>
  <c r="D26" i="1" s="1"/>
  <c r="G166" i="1"/>
  <c r="E111" i="26"/>
  <c r="D111" i="26" s="1"/>
  <c r="E42" i="1"/>
  <c r="D42" i="1" s="1"/>
  <c r="E94" i="1"/>
  <c r="D94" i="1" s="1"/>
  <c r="I94" i="1" s="1"/>
  <c r="E16" i="1"/>
  <c r="D16" i="1" s="1"/>
  <c r="I16" i="1" s="1"/>
  <c r="E124" i="1"/>
  <c r="D124" i="1" s="1"/>
  <c r="I124" i="1" s="1"/>
  <c r="P210" i="26"/>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E17" i="1"/>
  <c r="D17" i="1" s="1"/>
  <c r="I17" i="1" s="1"/>
  <c r="E7" i="1"/>
  <c r="D7" i="1" s="1"/>
  <c r="E34" i="26"/>
  <c r="D34" i="26" s="1"/>
  <c r="I34" i="26" s="1"/>
  <c r="E57" i="26"/>
  <c r="D57" i="26" s="1"/>
  <c r="I57" i="26" s="1"/>
  <c r="E124" i="26"/>
  <c r="D124" i="26" s="1"/>
  <c r="I124" i="26" s="1"/>
  <c r="E127" i="26"/>
  <c r="D127" i="26" s="1"/>
  <c r="E114" i="1"/>
  <c r="D114" i="1" s="1"/>
  <c r="I114" i="1" s="1"/>
  <c r="R33" i="2"/>
  <c r="N148" i="29"/>
  <c r="E31" i="1"/>
  <c r="D31" i="1" s="1"/>
  <c r="E48" i="1"/>
  <c r="D48" i="1" s="1"/>
  <c r="I48" i="1" s="1"/>
  <c r="E56" i="1"/>
  <c r="D56" i="1" s="1"/>
  <c r="I56" i="1" s="1"/>
  <c r="E89" i="1"/>
  <c r="D89" i="1" s="1"/>
  <c r="E108" i="1"/>
  <c r="E8" i="1"/>
  <c r="D8" i="1" s="1"/>
  <c r="E123" i="1"/>
  <c r="D123" i="1" s="1"/>
  <c r="I123" i="1" s="1"/>
  <c r="E4" i="1"/>
  <c r="D4" i="1" s="1"/>
  <c r="A38" i="17"/>
  <c r="G38" i="17" s="1"/>
  <c r="E21" i="26"/>
  <c r="D21" i="26" s="1"/>
  <c r="P208" i="26"/>
  <c r="E208" i="26" s="1"/>
  <c r="D208" i="26" s="1"/>
  <c r="E31" i="26"/>
  <c r="D31" i="26" s="1"/>
  <c r="I31" i="26" s="1"/>
  <c r="E35" i="26"/>
  <c r="D35" i="26" s="1"/>
  <c r="I35" i="26" s="1"/>
  <c r="E53" i="26"/>
  <c r="D53" i="26" s="1"/>
  <c r="I53" i="26" s="1"/>
  <c r="E61" i="26"/>
  <c r="D61" i="26" s="1"/>
  <c r="I61" i="26" s="1"/>
  <c r="E64" i="26"/>
  <c r="D64" i="26" s="1"/>
  <c r="I64" i="26" s="1"/>
  <c r="E122" i="26"/>
  <c r="D122" i="26" s="1"/>
  <c r="I122" i="26" s="1"/>
  <c r="V34" i="17"/>
  <c r="AB34" i="17" s="1"/>
  <c r="AD34" i="17" s="1"/>
  <c r="E128" i="26"/>
  <c r="D128" i="26" s="1"/>
  <c r="A19" i="24"/>
  <c r="G19" i="24" s="1"/>
  <c r="M19" i="24" s="1"/>
  <c r="S19" i="24" s="1"/>
  <c r="A19" i="29"/>
  <c r="G19" i="29" s="1"/>
  <c r="M19" i="29" s="1"/>
  <c r="S19"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25" i="24"/>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26" i="1"/>
  <c r="I65" i="1"/>
  <c r="G65" i="1"/>
  <c r="I171" i="1"/>
  <c r="G171" i="1"/>
  <c r="G36" i="1"/>
  <c r="I81" i="1"/>
  <c r="G81" i="1"/>
  <c r="I96" i="1"/>
  <c r="I91" i="1"/>
  <c r="G91" i="1"/>
  <c r="G172" i="1"/>
  <c r="G49" i="1"/>
  <c r="E2" i="17"/>
  <c r="E87" i="1"/>
  <c r="D87" i="1" s="1"/>
  <c r="G87" i="1" s="1"/>
  <c r="R27" i="2"/>
  <c r="T27" i="2" s="1"/>
  <c r="E5" i="17"/>
  <c r="E98" i="1"/>
  <c r="E212" i="1" s="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D110" i="1"/>
  <c r="G35" i="1"/>
  <c r="I35" i="1"/>
  <c r="I33" i="1"/>
  <c r="G33" i="1"/>
  <c r="I37" i="1"/>
  <c r="G37" i="1"/>
  <c r="I38" i="1"/>
  <c r="G38" i="1"/>
  <c r="I28" i="1"/>
  <c r="G28" i="1"/>
  <c r="D97" i="1"/>
  <c r="I180" i="1"/>
  <c r="G180" i="1"/>
  <c r="D67" i="1"/>
  <c r="D116" i="1"/>
  <c r="D189" i="1" s="1"/>
  <c r="E189" i="1"/>
  <c r="I112" i="1"/>
  <c r="G112" i="1"/>
  <c r="I125" i="1"/>
  <c r="G125" i="1"/>
  <c r="I70" i="1"/>
  <c r="E204" i="1"/>
  <c r="I34" i="1"/>
  <c r="G34" i="1"/>
  <c r="G27" i="1"/>
  <c r="I73" i="1"/>
  <c r="G73" i="1"/>
  <c r="E207" i="1"/>
  <c r="D108" i="1"/>
  <c r="E191" i="1"/>
  <c r="I161" i="1"/>
  <c r="G161" i="1"/>
  <c r="E208" i="1"/>
  <c r="E193" i="1"/>
  <c r="D109" i="1"/>
  <c r="I62" i="1"/>
  <c r="G62" i="1"/>
  <c r="G121" i="1"/>
  <c r="G158" i="1"/>
  <c r="I176" i="1"/>
  <c r="G176" i="1"/>
  <c r="G124" i="1"/>
  <c r="G39" i="1"/>
  <c r="I185" i="1"/>
  <c r="G186" i="1"/>
  <c r="D156" i="1"/>
  <c r="E160" i="1"/>
  <c r="D160" i="1" s="1"/>
  <c r="G160" i="1" s="1"/>
  <c r="E76" i="1"/>
  <c r="E197" i="1" s="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T139" i="29" s="1"/>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R74" i="29"/>
  <c r="T74" i="29" s="1"/>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B28" i="17"/>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57" i="24" l="1"/>
  <c r="R73" i="24"/>
  <c r="T73" i="24" s="1"/>
  <c r="R80" i="24"/>
  <c r="T80" i="24" s="1"/>
  <c r="R78" i="24"/>
  <c r="R88" i="24"/>
  <c r="T88" i="24" s="1"/>
  <c r="Y140" i="24"/>
  <c r="AA140" i="24" s="1"/>
  <c r="Y86" i="24"/>
  <c r="AA86" i="24" s="1"/>
  <c r="AB32" i="17"/>
  <c r="AD32" i="17" s="1"/>
  <c r="T30" i="29"/>
  <c r="E56" i="24"/>
  <c r="G96" i="1"/>
  <c r="Z19" i="17"/>
  <c r="X19" i="17" s="1"/>
  <c r="R125" i="29"/>
  <c r="Y125" i="29" s="1"/>
  <c r="AA125" i="29" s="1"/>
  <c r="Z30" i="2"/>
  <c r="AB30" i="2" s="1"/>
  <c r="R31" i="29"/>
  <c r="Z84" i="29"/>
  <c r="AB84" i="29" s="1"/>
  <c r="E205" i="1"/>
  <c r="E209" i="1"/>
  <c r="E194" i="1"/>
  <c r="G82" i="1"/>
  <c r="G41" i="1"/>
  <c r="D98" i="1"/>
  <c r="R77" i="24" s="1"/>
  <c r="T77" i="24" s="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Z26" i="29"/>
  <c r="AB26" i="29"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M29" i="24"/>
  <c r="S29" i="24" s="1"/>
  <c r="G29" i="24"/>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Z34" i="29"/>
  <c r="AB34" i="29" s="1"/>
  <c r="T128" i="29"/>
  <c r="D193" i="1"/>
  <c r="G193" i="1" s="1"/>
  <c r="D194" i="1"/>
  <c r="G194" i="1" s="1"/>
  <c r="D209" i="1"/>
  <c r="D208" i="1"/>
  <c r="S44" i="2"/>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R20" i="17"/>
  <c r="T20" i="17" s="1"/>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Y19" i="29" l="1"/>
  <c r="AA19"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X77" i="24"/>
  <c r="AD31" i="17"/>
  <c r="R31" i="17"/>
  <c r="T31" i="17" s="1"/>
  <c r="AD19" i="17"/>
  <c r="X96" i="29"/>
  <c r="X21" i="29"/>
  <c r="R35" i="17"/>
  <c r="T35" i="17" s="1"/>
  <c r="X72" i="29"/>
  <c r="X75" i="24" l="1"/>
  <c r="X74" i="29"/>
  <c r="T129" i="29"/>
  <c r="Y129" i="29"/>
  <c r="AA129" i="29" s="1"/>
  <c r="X148" i="29" s="1"/>
  <c r="S148" i="29" s="1"/>
  <c r="I200" i="1"/>
  <c r="G196" i="1"/>
  <c r="X23" i="17"/>
  <c r="AB23" i="17"/>
  <c r="T76" i="29"/>
  <c r="Y76" i="29"/>
  <c r="AA76" i="29" s="1"/>
  <c r="X95" i="29" s="1"/>
  <c r="Z23" i="29"/>
  <c r="AB23" i="29" s="1"/>
  <c r="X43" i="29" s="1"/>
  <c r="R43" i="29" s="1"/>
  <c r="Y23" i="29"/>
  <c r="AA23" i="29" s="1"/>
  <c r="X42" i="29" s="1"/>
  <c r="R42" i="29" s="1"/>
  <c r="T23" i="29"/>
  <c r="T23" i="2"/>
  <c r="Y23" i="2"/>
  <c r="AA23" i="2" s="1"/>
  <c r="X42" i="2" s="1"/>
  <c r="R42" i="2" s="1"/>
  <c r="D92" i="24"/>
  <c r="R92" i="24" s="1"/>
  <c r="T92" i="24" s="1"/>
  <c r="I210" i="1"/>
  <c r="G210" i="1"/>
  <c r="X23" i="24"/>
  <c r="X131" i="24"/>
  <c r="X97" i="24"/>
  <c r="S97" i="24" s="1"/>
  <c r="V97" i="24" s="1"/>
  <c r="X19" i="24"/>
  <c r="G211" i="1"/>
  <c r="I211" i="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S43" i="29" l="1"/>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X76" i="29"/>
  <c r="X98" i="29" s="1"/>
  <c r="S98" i="29" s="1"/>
  <c r="S94" i="29"/>
  <c r="X129" i="29"/>
  <c r="X151" i="29" s="1"/>
  <c r="S151" i="29" s="1"/>
  <c r="S147" i="29"/>
  <c r="S96" i="29"/>
  <c r="S149" i="29"/>
  <c r="D147" i="24"/>
  <c r="R147" i="24" s="1"/>
  <c r="T147" i="24" s="1"/>
  <c r="D93" i="24"/>
  <c r="R93" i="24" s="1"/>
  <c r="T93" i="24" s="1"/>
  <c r="T145" i="24"/>
  <c r="R146" i="24"/>
  <c r="T146" i="24" s="1"/>
  <c r="R97" i="24"/>
  <c r="S42" i="2"/>
  <c r="R150" i="24"/>
  <c r="X99" i="24"/>
  <c r="S99" i="24" s="1"/>
  <c r="X45" i="24"/>
  <c r="S45" i="24" s="1"/>
  <c r="S42" i="24"/>
  <c r="V42" i="24" s="1"/>
  <c r="R96" i="24"/>
  <c r="X153" i="24"/>
  <c r="S153" i="24" s="1"/>
  <c r="R151" i="24"/>
  <c r="F37" i="24"/>
  <c r="F36" i="24"/>
  <c r="F38" i="24"/>
  <c r="T144" i="24"/>
  <c r="S43" i="24"/>
  <c r="V43" i="24" s="1"/>
  <c r="T90" i="24"/>
  <c r="V43" i="29" l="1"/>
  <c r="V42" i="2"/>
  <c r="V42" i="29"/>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AE37" i="17"/>
  <c r="Z37" i="17"/>
  <c r="X37" i="17" s="1"/>
  <c r="AD37" i="17"/>
  <c r="S150" i="29"/>
  <c r="S152" i="29" s="1"/>
  <c r="S97" i="29"/>
  <c r="S99" i="29" s="1"/>
  <c r="S44" i="24"/>
  <c r="S46" i="24" s="1"/>
  <c r="S44" i="17" l="1"/>
  <c r="S46" i="17" s="1"/>
  <c r="AA42" i="17"/>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<sst xmlns="http://schemas.openxmlformats.org/spreadsheetml/2006/main" count="4784" uniqueCount="1958">
  <si>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</si>
  <si>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</si>
  <si>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</si>
  <si>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</si>
  <si>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</si>
  <si>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</si>
  <si>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</si>
  <si>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</si>
  <si>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</si>
  <si>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</si>
  <si>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</si>
  <si>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</si>
  <si>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City, State Zip</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</si>
  <si>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</si>
  <si>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</si>
  <si>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</si>
  <si>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</si>
  <si>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</si>
  <si>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</si>
  <si>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</si>
  <si>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</si>
  <si>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</si>
  <si>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</si>
  <si>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</si>
  <si>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</si>
  <si>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</si>
  <si>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</si>
  <si>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</si>
  <si>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</si>
  <si>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</si>
  <si>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</si>
  <si>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</si>
  <si>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</si>
  <si>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</si>
  <si>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</si>
  <si>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</si>
  <si>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</si>
  <si>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</si>
  <si>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</si>
  <si>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</si>
  <si>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</si>
  <si>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</si>
  <si>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</si>
  <si>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</si>
  <si>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</si>
  <si>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</si>
  <si>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</si>
  <si>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</si>
  <si>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</si>
  <si>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</si>
  <si>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CA App LiveScan</t>
  </si>
  <si>
    <t>Quote Sent</t>
  </si>
  <si>
    <t>sales@biometrics4all.com</t>
  </si>
  <si>
    <t>echen@biometrics4all.com</t>
  </si>
  <si>
    <t xml:space="preserve"> </t>
  </si>
  <si>
    <t>Pricing Type</t>
  </si>
  <si>
    <t>App CA Private</t>
  </si>
  <si>
    <t xml:space="preserve">Pricing Method: </t>
  </si>
  <si>
    <t>Company / Agency</t>
  </si>
  <si>
    <t xml:space="preserve">HW Off List: </t>
  </si>
  <si>
    <t xml:space="preserve">QUOTE ACCEPTED </t>
  </si>
  <si>
    <t>Billing Contact</t>
  </si>
  <si>
    <t>Non-HW Off List:</t>
  </si>
  <si>
    <t>Contact Email | Phone</t>
  </si>
  <si>
    <t xml:space="preserve">HW Cost Plus: </t>
  </si>
  <si>
    <t>Biometrics4ALL, Inc. (U.S. FEIN: 20-2609462)</t>
  </si>
  <si>
    <t>(Sign Here):</t>
  </si>
  <si>
    <t>Bill To Address</t>
  </si>
  <si>
    <t xml:space="preserve">Non-HW Cost Plus: </t>
  </si>
  <si>
    <t>18300 Von Karman Ave, Suite 700, Irvine, CA 92612</t>
  </si>
  <si>
    <t>Phone: 714-568-9888 Option 3 (Sales)</t>
  </si>
  <si>
    <t>(Print Name):                                                 Date:</t>
  </si>
  <si>
    <t>Shipping Contact</t>
  </si>
  <si>
    <r>
      <t xml:space="preserve">Replacement? </t>
    </r>
    <r>
      <rPr>
        <sz val="11"/>
        <color rgb="FFC00000"/>
        <rFont val="Calibri"/>
        <family val="2"/>
        <scheme val="minor"/>
      </rPr>
      <t>(Enter LSID)</t>
    </r>
  </si>
  <si>
    <t>Ship Email | Phone</t>
  </si>
  <si>
    <t xml:space="preserve"> Bill To:</t>
  </si>
  <si>
    <t xml:space="preserve"> Ship To:</t>
  </si>
  <si>
    <t>Ship To Address</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</si>
  <si>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</si>
  <si>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t>Sales Tax Rate</t>
  </si>
  <si>
    <t>*** Auto Calculated using the Shipping City and State</t>
  </si>
  <si>
    <t>EC</t>
  </si>
  <si>
    <t>Shipping Method</t>
  </si>
  <si>
    <t>Ground</t>
  </si>
  <si>
    <t>T&amp;C</t>
  </si>
  <si>
    <t>Date</t>
  </si>
  <si>
    <t>Estimate Number</t>
  </si>
  <si>
    <t>Representitive</t>
  </si>
  <si>
    <t>Net Terms</t>
  </si>
  <si>
    <t>Delivery</t>
  </si>
  <si>
    <t>Std. Contract (if Applicable)</t>
  </si>
  <si>
    <t>Contract Number</t>
  </si>
  <si>
    <t>Part Number</t>
  </si>
  <si>
    <t>Description</t>
  </si>
  <si>
    <t>Qty</t>
  </si>
  <si>
    <t>Price Override</t>
  </si>
  <si>
    <t>Custom Description</t>
  </si>
  <si>
    <t>Unit Price</t>
  </si>
  <si>
    <t>Extended Price</t>
  </si>
  <si>
    <t>Tax</t>
  </si>
  <si>
    <t>Sales Tax</t>
  </si>
  <si>
    <t>Taxed Disc</t>
  </si>
  <si>
    <t>No Tax Disc</t>
  </si>
  <si>
    <t>Ext T Disc</t>
  </si>
  <si>
    <t>Ext NT Disc</t>
  </si>
  <si>
    <t>B4ALL Part Num</t>
  </si>
  <si>
    <t>Hardware-Laptop-Standard with Windows Home Edition</t>
  </si>
  <si>
    <t>Standard with Windows 11</t>
  </si>
  <si>
    <t>LiveScan 4th Gen Software-Applicant CA TOT Module</t>
  </si>
  <si>
    <t>Hardware-Scanner-Crossmatch Patrol</t>
  </si>
  <si>
    <t>Must be Scanner</t>
  </si>
  <si>
    <t>Hardware-Magnetic Strip Reader</t>
  </si>
  <si>
    <t>Auto populate personal information with a swipe of a driver's license from anywhere on the screen</t>
  </si>
  <si>
    <t>LiveScan 4th Gen Software-Driver License and ID Reading software</t>
  </si>
  <si>
    <t>Services-Configuration-CA PSP Setup</t>
  </si>
  <si>
    <t>Pick ONE of the following capture methods at the time of capture (TWO DIFFERENT BUTTONS on the screen):</t>
  </si>
  <si>
    <t>Transaction Fee - Traditional FLATS and ROLLS Method (1 to 10 minutes method): $0.75 per transaction with $150 per monthly cap</t>
  </si>
  <si>
    <t>Transaction Fee - NEW FLATS ONLY Method (10 to 15 second fingerprinting): $4.00 per transaction with no cap ($2.80 per trans for 501(c)(3) organizations)</t>
  </si>
  <si>
    <t>Services-Installation and Training Session 4hrs (see Service Method for price)</t>
  </si>
  <si>
    <t>Services Method-Remote (Phone)</t>
  </si>
  <si>
    <t xml:space="preserve">To perform services shown in the line above. </t>
  </si>
  <si>
    <t>Shipping-Ground for Large Package</t>
  </si>
  <si>
    <t>Maintenance-Initial Year Warranty</t>
  </si>
  <si>
    <t>Cross Ship</t>
  </si>
  <si>
    <t>Pick one of the following 2 Maintenance options in the 12th month.  We recommend picking 2nd line if processing more than 1,200 transactions per year.</t>
  </si>
  <si>
    <t>Maintenance-9X5 Software Only Support Applicant</t>
  </si>
  <si>
    <t>Software Only coverage, per system</t>
  </si>
  <si>
    <t>Maintenance-9 X 5 (8am - 5pm, M-F) Remote with Cross Ship</t>
  </si>
  <si>
    <t>Software and Hardware Coverage, per system</t>
  </si>
  <si>
    <t>For additional assistance, please contact our sales team
Phone: (714) 568-9888, Option 2
Fax: (866) 888-8768
Email: sales@biometrics4ALL.com
Website: www.Biometrics4ALL.com</t>
  </si>
  <si>
    <t>QS: 20191222</t>
  </si>
  <si>
    <t>Sub Total:</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</si>
  <si>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</si>
  <si>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r>
      <rPr>
        <sz val="8"/>
        <color theme="1"/>
        <rFont val="Calibri"/>
        <family val="2"/>
        <scheme val="minor"/>
      </rPr>
      <t xml:space="preserve">(subject to change) </t>
    </r>
    <r>
      <rPr>
        <b/>
        <sz val="10"/>
        <color theme="1"/>
        <rFont val="Calibri"/>
        <family val="2"/>
        <scheme val="minor"/>
      </rPr>
      <t>Sales Tax:</t>
    </r>
  </si>
  <si>
    <t>Total:</t>
  </si>
  <si>
    <t>Channel Resale</t>
  </si>
  <si>
    <t>AUTHORIZED DISTRIBUTOR QUOTE</t>
  </si>
  <si>
    <t>Address Line 2</t>
  </si>
  <si>
    <t>For additional assistance, please contact our sales team
Phone: (714) 568-9888, Option 3
Fax: (866) 888-8768
Email: sales@biometrics4ALL.com
Website: www.Biometrics4ALL.com</t>
  </si>
  <si>
    <r>
      <t xml:space="preserve">QUOTE ACCEPTED </t>
    </r>
    <r>
      <rPr>
        <b/>
        <sz val="14"/>
        <color theme="1"/>
        <rFont val="Calibri"/>
        <family val="2"/>
        <scheme val="minor"/>
      </rPr>
      <t>(or send purchase order)</t>
    </r>
  </si>
  <si>
    <t>Hardware-Scanner-Crossmatch Guardian 200</t>
  </si>
  <si>
    <t>Hardware-Scanner-IBT Kojak</t>
  </si>
  <si>
    <t>Foreign</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</si>
  <si>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</si>
  <si>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Private</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</si>
  <si>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</si>
  <si>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Public</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</si>
  <si>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</si>
  <si>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General: 3m
Std Elec: 2m
Warranty Sens: 1m</t>
  </si>
  <si>
    <t>Based on W"xL" (H is not considered)</t>
  </si>
  <si>
    <t>$24K/Mo Rent (8500SF), Stack 3 levels</t>
  </si>
  <si>
    <t>Bulk, Std,
Pickup,
Search</t>
  </si>
  <si>
    <t>$30/Hr | Bulk: 0min | Std:10 min | Pickup: 10 min | Search: 30 min</t>
  </si>
  <si>
    <t>Customer Product Description</t>
  </si>
  <si>
    <t>Current Parts Description (incl. SKU Numbers)</t>
  </si>
  <si>
    <t>List Price</t>
  </si>
  <si>
    <t>Net Cost</t>
  </si>
  <si>
    <t>Taxable</t>
  </si>
  <si>
    <t>Contract NY</t>
  </si>
  <si>
    <t>NY Part #</t>
  </si>
  <si>
    <t>Contract FL</t>
  </si>
  <si>
    <t>FL Part #</t>
  </si>
  <si>
    <t>Contract LA</t>
  </si>
  <si>
    <t>LA Part #</t>
  </si>
  <si>
    <t>Contract WA</t>
  </si>
  <si>
    <t>WA Part #</t>
  </si>
  <si>
    <t>Base Cost</t>
  </si>
  <si>
    <t>Shipping</t>
  </si>
  <si>
    <t>Storage Time (Month)</t>
  </si>
  <si>
    <t>Shelf Space</t>
  </si>
  <si>
    <t>Storage Cost</t>
  </si>
  <si>
    <t>Order Type</t>
  </si>
  <si>
    <t>Order Process Cost</t>
  </si>
  <si>
    <t>Notes</t>
  </si>
  <si>
    <t>Old BOM</t>
  </si>
  <si>
    <t>CMS-1,000 additional monthly transaction throughput software license</t>
  </si>
  <si>
    <t>CMS-1000Trans</t>
  </si>
  <si>
    <t>1,000 additional monthly transaction throughput license for CMS Software</t>
  </si>
  <si>
    <t>No</t>
  </si>
  <si>
    <t>Std</t>
  </si>
  <si>
    <t>CMS-10 additional LiveScan connections license software license</t>
  </si>
  <si>
    <t>CMS-10Connect</t>
  </si>
  <si>
    <t>10 additional LiveScan connections license for CMS Software</t>
  </si>
  <si>
    <t>CMS-5,000 additional transaction storage for software license. (During Initial Purchase only)</t>
  </si>
  <si>
    <t>CMS-5000Store</t>
  </si>
  <si>
    <t>5,000 additional transaction storage for CMS Software.</t>
  </si>
  <si>
    <t>CMS-Configuration-Services</t>
  </si>
  <si>
    <t>Svcs-Cfg-CMS</t>
  </si>
  <si>
    <t>Configure CMS</t>
  </si>
  <si>
    <t>CMS-Data interface with foreign systems for one way data exchange (input or output)</t>
  </si>
  <si>
    <t>CMS-Int1</t>
  </si>
  <si>
    <t>CMS data interface with foreign systems for one way data exchange (input or output)</t>
  </si>
  <si>
    <t>CMS-Data interface with foreign systems for two way data exchange (input and output)</t>
  </si>
  <si>
    <t>CMS-Int2</t>
  </si>
  <si>
    <t>CMS data interface with foreign systems for two way data exchange (input and output)</t>
  </si>
  <si>
    <t>HW - SERVER - Standard CMS</t>
  </si>
  <si>
    <t>CMS-Hardware-Base (Window Server OS Std Ed, SQL Std Ed, 1TB Mirrored HDD, 16GB RAM)</t>
  </si>
  <si>
    <t>HW-Server-Base</t>
  </si>
  <si>
    <t>Hardware SERVER CMS Base  (Window Server OS Std Ed, SQL Std Ed, 1TB Mirrored HDD, 16GB RAM)</t>
  </si>
  <si>
    <t>Yes</t>
  </si>
  <si>
    <t>HW - SERVER - Enterprise CMS</t>
  </si>
  <si>
    <t>CMS-Hardware-Enterprise (Window Server OS Std Ed, SQL Std Ed, RAID 5 with 4TB HDD, 128GB RAM)</t>
  </si>
  <si>
    <t>HW-Server-Ent</t>
  </si>
  <si>
    <t>Hardware SERVER CMS Enterprise (Window Server OS Std Ed, SQL Std Ed, RAID 5 with 4TB HDD, 128GB RAM)</t>
  </si>
  <si>
    <t>HW - SERVER - Performance CMS</t>
  </si>
  <si>
    <t>CMS-Hardware-Performance  (Window Server OS Std Ed, SQL Std Ed, RAID 5 with 2TB HDD, 64GB RAM)</t>
  </si>
  <si>
    <t>HW-Server-Perf</t>
  </si>
  <si>
    <t>Hardware SERVER CMS Performance  (Window Server OS Std Ed, SQL Std Ed, RAID 5 with 2TB HDD, 64GB RAM)</t>
  </si>
  <si>
    <t>HW - SERVER - General</t>
  </si>
  <si>
    <t>CMS-Hardware-Standard (Window Server OS Std Ed, SQL Std Ed, RAID 5 with 1TB HDD, 32GB RAM)</t>
  </si>
  <si>
    <t>HW-Server-Std</t>
  </si>
  <si>
    <t>Hardware SERVER CMS Standard (Window Server OS Std Ed, SQL Std Ed, RAID 5 with 1TB HDD, 32GB RAM)</t>
  </si>
  <si>
    <t>CMS-Printing Software License for Standard Print Formats.</t>
  </si>
  <si>
    <t>CMS-Print</t>
  </si>
  <si>
    <t>CMS Printer Software License for Standard Print Formats.</t>
  </si>
  <si>
    <t>SVCS - NYSP CMS Server Setup</t>
  </si>
  <si>
    <t>CMS-Software-Base (up to 15 Clients or 15,000 Transactions Per Year)</t>
  </si>
  <si>
    <t>CMS-Base</t>
  </si>
  <si>
    <t>CMS-Base (up to 15 LiveScans or 15,000 Transactions Per Year)</t>
  </si>
  <si>
    <t>CMS-Software-DoubleTake Replication Software (must purchase in packs of 2)</t>
  </si>
  <si>
    <t>CMS-DoubleTake</t>
  </si>
  <si>
    <t>CMS-Software-Enterprise (over 120 Clients or over 120,000 Transactions Per Year)</t>
  </si>
  <si>
    <t>CMS-Enterprise</t>
  </si>
  <si>
    <t>CMS-Enterprise (over 150 LiveScans or over 150,000 Transactions Per Year)</t>
  </si>
  <si>
    <t>CMS-Software-High Performance (up to 120 Clients or 120,000 Transactions Per Year)</t>
  </si>
  <si>
    <t>CMS-High Performance</t>
  </si>
  <si>
    <t>CMS-Performance (up to 150 LiveScans or 150,000 Transactions Per Year)</t>
  </si>
  <si>
    <t>CMS-Software-Performance (up to 60 Clients or 60,000 Transactions Per Year)</t>
  </si>
  <si>
    <t>CMS-Performance</t>
  </si>
  <si>
    <t>CMS-Standard (up to 75 LiveScans or 75,000 Transactions Per Year)</t>
  </si>
  <si>
    <t>CMS-Software-Standard (up to 30 Clients or 30,000 Transactions Per Year)</t>
  </si>
  <si>
    <t>CMS-Standard</t>
  </si>
  <si>
    <t>SAM Profit Sharing Refundable Deposit</t>
  </si>
  <si>
    <t>Deposit</t>
  </si>
  <si>
    <t>Discount-One Time-Off of non-taxable Items</t>
  </si>
  <si>
    <t>Discount-Non Taxable</t>
  </si>
  <si>
    <t>Special one time discount off non-taxable items</t>
  </si>
  <si>
    <t>Discount-One Time-Off of taxable Items</t>
  </si>
  <si>
    <t>Discount-Taxable</t>
  </si>
  <si>
    <t>Special one time discount off taxable items</t>
  </si>
  <si>
    <t>Hardware-1D Barcode Reader</t>
  </si>
  <si>
    <t>HW-Barcode1</t>
  </si>
  <si>
    <t>Hardware 1D Barcode Reader</t>
  </si>
  <si>
    <t>HW - OTHER - 1D Barcode Reader</t>
  </si>
  <si>
    <t>Hardware-2D Barcode Reader</t>
  </si>
  <si>
    <t>HW-Barcode2</t>
  </si>
  <si>
    <t>Hardware 2D Barcode Reader</t>
  </si>
  <si>
    <t>HW - OTHER - 2D Barcode Reader</t>
  </si>
  <si>
    <t>Hardware-Basic Power Inverter Transformer</t>
  </si>
  <si>
    <t>HW-PowerTrans</t>
  </si>
  <si>
    <t>Hardware Basic Power Inverter Transformer</t>
  </si>
  <si>
    <t>HW - OTHER - Power Transformer</t>
  </si>
  <si>
    <t>Hardware-Battery (4)</t>
  </si>
  <si>
    <t>HW-BatteryAA4</t>
  </si>
  <si>
    <t>Hardware Battery (4)</t>
  </si>
  <si>
    <t>HW - POWER - Rechargeable Batteries</t>
  </si>
  <si>
    <t>Hardware-Battery Charger</t>
  </si>
  <si>
    <t>HW-BatteryChrg</t>
  </si>
  <si>
    <t>Hardware Battery Charger</t>
  </si>
  <si>
    <t>HW - POWER - Charger and 4 Batteries</t>
  </si>
  <si>
    <t>Hardware-Battery Charger and 4 Batteries</t>
  </si>
  <si>
    <t>HW-BatteryAA4Chrg</t>
  </si>
  <si>
    <t>Hardware Battery Charger and 4 Batteries</t>
  </si>
  <si>
    <t>HW - POWER - Battery Charger</t>
  </si>
  <si>
    <t>Hardware-Battery for Laptop</t>
  </si>
  <si>
    <t>HW-BatteryLT</t>
  </si>
  <si>
    <t>Hardware Battery for Laptop</t>
  </si>
  <si>
    <t>HW - POWER - Laptop Battery</t>
  </si>
  <si>
    <t>Hardware-Cabinet-Electric Height Adjustable Cabinet/Kiosk</t>
  </si>
  <si>
    <t>HW-Cab</t>
  </si>
  <si>
    <t>Hardware Cabinet Electric Height Adjustable Cabinet/Kiosk</t>
  </si>
  <si>
    <t>HW - CABINET - Height Adjustable Kiosk</t>
  </si>
  <si>
    <t>Hardware-Cabinet-Parts-Camera Enclosure for Camera and Ring Flash</t>
  </si>
  <si>
    <t>HW-Cab-CamBox</t>
  </si>
  <si>
    <t>Hardware Cabinet Parts Camera Enclosure for Camera and Ring Flash</t>
  </si>
  <si>
    <t>HW - CABINET - Camera Enclosure</t>
  </si>
  <si>
    <t>Hardware-Cabinet-Parts-Power Supply Controller (110V)</t>
  </si>
  <si>
    <t>HW-Cab-PS110V</t>
  </si>
  <si>
    <t>Hardware Cabinet Parts Power Supply Controller (110V)</t>
  </si>
  <si>
    <t>HW - CABINET - 110V Power Supply</t>
  </si>
  <si>
    <t>Hardware-Cabinet-Parts-Power Supply Controller (220V)</t>
  </si>
  <si>
    <t>HW-Cab-PS220V</t>
  </si>
  <si>
    <t>Hardware Cabinet Parts Power Supply Controller (220V)</t>
  </si>
  <si>
    <t>HW - CABINET - 220V Power Supply</t>
  </si>
  <si>
    <t>Hardware-Cable-Ethernet Cable (10ft)</t>
  </si>
  <si>
    <t>HW-Cable-Cat5L</t>
  </si>
  <si>
    <t>Hardware Cable Ethernet Cable (10ft)</t>
  </si>
  <si>
    <t>Bulk</t>
  </si>
  <si>
    <t>HW - CABLE - Extra Long Ethernet</t>
  </si>
  <si>
    <t>Hardware-Cable-Ethernet Cable (5-6ft)</t>
  </si>
  <si>
    <t>HW-Cable-Cat5S</t>
  </si>
  <si>
    <t>Hardware Cable Ethernet Cable (5 6ft)</t>
  </si>
  <si>
    <t>HW - CABLE - Standard Ethernet</t>
  </si>
  <si>
    <t>Hardware-Cable-Firewire</t>
  </si>
  <si>
    <t>HW-Cable-FireWire</t>
  </si>
  <si>
    <t>Hardware Cable Firewire</t>
  </si>
  <si>
    <t>HW - SCANNER - CABLE - Firewire</t>
  </si>
  <si>
    <t>Hardware-Cable-Monitor Cable (e.g. HDMI, DVI, VGA, etc.)</t>
  </si>
  <si>
    <t>HW-Cable-Monitor</t>
  </si>
  <si>
    <t>Hardware Cable Monitor Cable (e.g. HDMI, DVI, VGA, etc.)</t>
  </si>
  <si>
    <t>HW - MONITOR - CABLE - VGA / DVI / HDMI</t>
  </si>
  <si>
    <t>Hardware-Cable-USB A to B connector  (10ft)</t>
  </si>
  <si>
    <t>HW-Cable-USBAB10</t>
  </si>
  <si>
    <t>Hardware Cable USB A to B connector  (10ft)</t>
  </si>
  <si>
    <t>HW - CABLE - USB</t>
  </si>
  <si>
    <t>Hardware-Cable-USB A to B connector  (5-6ft)</t>
  </si>
  <si>
    <t>HW-Cable-USBAB6</t>
  </si>
  <si>
    <t>Hardware Cable USB A to B connector  (5-6ft)</t>
  </si>
  <si>
    <t>HW - SCANNER - CABLE - USB</t>
  </si>
  <si>
    <t>Hardware-Cable-USB A to Mini connector</t>
  </si>
  <si>
    <t>HW-Cable-USBAM</t>
  </si>
  <si>
    <t>Hardware Cable USB A to Mini connector</t>
  </si>
  <si>
    <t>HW-USB-AMini</t>
  </si>
  <si>
    <t>Hardware-Camera-Camera Power Supply</t>
  </si>
  <si>
    <t>HW-CamDSLRPower</t>
  </si>
  <si>
    <t>Hardware Camera Camera Power Supply</t>
  </si>
  <si>
    <t>HW - CAMERA - POWER - Canon EOS</t>
  </si>
  <si>
    <t>Hardware-Camera-Digital SLR Camera</t>
  </si>
  <si>
    <t>HW-CamDSLR</t>
  </si>
  <si>
    <t>Hardware Camera Digital SLR Camera</t>
  </si>
  <si>
    <t>Search</t>
  </si>
  <si>
    <t>HW - CAMERA - Canon EOS</t>
  </si>
  <si>
    <t>Hardware-Camera-Gray Backdrop</t>
  </si>
  <si>
    <t>HW-Backdrop</t>
  </si>
  <si>
    <t>Hardware Camera Gray Backdrop</t>
  </si>
  <si>
    <t>HW - CAMERA - 18% Gray Backdrop</t>
  </si>
  <si>
    <t>Hardware-Camera-Hot Shoe</t>
  </si>
  <si>
    <t>HW-CamHotShoe</t>
  </si>
  <si>
    <t>Hardware Camera Hot Shoe</t>
  </si>
  <si>
    <t>HW - CAMERA - Hot Shoe</t>
  </si>
  <si>
    <t>Hardware-Camera-Flash Dispersing Filter</t>
  </si>
  <si>
    <t>HW-CamFlashFilter</t>
  </si>
  <si>
    <t>Hardware Camera Flash Dispersing Filter</t>
  </si>
  <si>
    <t>HW - CAMERA - On-Camera Ring Flash</t>
  </si>
  <si>
    <t>Hardware-Camera-Package (DSLR Camera, Power Adapter, Tripod, Flash Dispersing Filter)</t>
  </si>
  <si>
    <t>HW-CamPackage</t>
  </si>
  <si>
    <t>Hardware-Camera-Package Cabinet (DSLR Camera, Power Adapter, High Power Ring Flash, Camera Enclosure )</t>
  </si>
  <si>
    <t>HW-CamPackageC</t>
  </si>
  <si>
    <t>Hardware-Camera-Package Cabinet (DSLR Camera, Power Adapter, High Power Ring Flash)</t>
  </si>
  <si>
    <t>Hardware-Camera-Professional High Power Ring Flash</t>
  </si>
  <si>
    <t>HW-CamFlashRing</t>
  </si>
  <si>
    <t>Hardware Camera Professional High Power Ring Flash</t>
  </si>
  <si>
    <t>HW - CAMERA - Large Ring Flash</t>
  </si>
  <si>
    <t>Hardware-Camera-Tripod</t>
  </si>
  <si>
    <t>HW-CamTripod</t>
  </si>
  <si>
    <t>Hardware Camera Tripod</t>
  </si>
  <si>
    <t>HW - CAMERA - Tripod</t>
  </si>
  <si>
    <t>Hardware-Camera-Webcam Package (mini tripod, ring light, configuration and integration)</t>
  </si>
  <si>
    <t>HW-CamWebcam</t>
  </si>
  <si>
    <t>Hardware Camera Webcam Package (mini tripod, ring light, configuration and integration)</t>
  </si>
  <si>
    <t>HW - CAMERA - Web Cam</t>
  </si>
  <si>
    <t>Hardware-Camera-Webcam-4K-Package (mini tripod, ring light, configuration and integration)</t>
  </si>
  <si>
    <t>HW-CamWebcam-4K</t>
  </si>
  <si>
    <t>Hardware Camera 4K Webcam Package (mini tripod, ring light, configuration and integration)</t>
  </si>
  <si>
    <t>Hardware-Camera-Zoom Lens</t>
  </si>
  <si>
    <t>HW-CamLensExt</t>
  </si>
  <si>
    <t>Hardware Camera Zoom Lens</t>
  </si>
  <si>
    <t>HW - CAMERA - Extended Zoom Lens</t>
  </si>
  <si>
    <t>Hardware-Case-Backpack for tenprint scanner and laptop</t>
  </si>
  <si>
    <t>HW-Case-Backpack</t>
  </si>
  <si>
    <t>Hardware Case Backpack for tenprint scanner and laptop</t>
  </si>
  <si>
    <t>HW - CASE - Backpack</t>
  </si>
  <si>
    <t>Hardware-Case-Rugged Case for Palmprint Portable System and operation inside the case including mounting and battery</t>
  </si>
  <si>
    <t>HW-Case-InCase</t>
  </si>
  <si>
    <t>Hardware Case Rugged Case for Palmprint Portable System and operation inside the case including mounting and battery</t>
  </si>
  <si>
    <t>SKB 1SKB19-RSF4U, Including tray</t>
  </si>
  <si>
    <t>HW - CASE - Palmprint "In-Case Operation"</t>
  </si>
  <si>
    <t>Hardware-Case-Rugged Roller Case for Tenprint Portable System</t>
  </si>
  <si>
    <t>HW-Case-TP</t>
  </si>
  <si>
    <t>Hardware Case Rugged Roller Case for Tenprint Portable System</t>
  </si>
  <si>
    <t>Pelican 1560, Victory Foams - Ordered in set of 10.</t>
  </si>
  <si>
    <t>HW - CASE - Tenprint Roller Case</t>
  </si>
  <si>
    <t>Hardware-Case-Rugged Roller Case for Transporting Palmprint Portable System</t>
  </si>
  <si>
    <t>HW-Case-PP</t>
  </si>
  <si>
    <t>Hardware Case Rugged Roller Case for Transporting Palmprint Portable System</t>
  </si>
  <si>
    <r>
      <t xml:space="preserve">SKB 3R1919-14B-EW, </t>
    </r>
    <r>
      <rPr>
        <sz val="11"/>
        <color rgb="FFFF0000"/>
        <rFont val="Calibri"/>
        <family val="2"/>
        <scheme val="minor"/>
      </rPr>
      <t>NO</t>
    </r>
    <r>
      <rPr>
        <sz val="11"/>
        <color theme="1"/>
        <rFont val="Calibri"/>
        <family val="2"/>
        <scheme val="minor"/>
      </rPr>
      <t xml:space="preserve"> Foam cost</t>
    </r>
  </si>
  <si>
    <t>HW - CASE - Palmprint Roller Case</t>
  </si>
  <si>
    <t>Hardware-Case-Rugged Small Hand Carry Case</t>
  </si>
  <si>
    <t>HW-Case-Small</t>
  </si>
  <si>
    <t>Hardware Case Rugged Small Hand Carry Case</t>
  </si>
  <si>
    <t>Small Case Pelican 1470</t>
  </si>
  <si>
    <t>HW - CASE - Others</t>
  </si>
  <si>
    <t>Hardware-Computer RAM 4GB for Desktop</t>
  </si>
  <si>
    <t>HW-RAM-4GBDT</t>
  </si>
  <si>
    <t>Hardware Computer RAM 4GB for Desktop</t>
  </si>
  <si>
    <t>HW - OTHER - Memory</t>
  </si>
  <si>
    <t>Hardware-Computer RAM 4GB for Laptop</t>
  </si>
  <si>
    <t>HW-RAM-4GBLT</t>
  </si>
  <si>
    <t>Hardware Computer RAM 4GB for Laptop</t>
  </si>
  <si>
    <t>Hardware-Crossmatch Silicon Pad 5 Pack (Guardian 200)</t>
  </si>
  <si>
    <t>HW-CMT-Silicon-G</t>
  </si>
  <si>
    <t>Hardware Crossmatch Silicon Pad 5 Pack Guardian 200(900424-001)</t>
  </si>
  <si>
    <t>HW - OTHER - Crossmatch Silicon Pad</t>
  </si>
  <si>
    <t>Hardware-Crossmatch Silicon Pad 5 Pack (LS500 or 1000)</t>
  </si>
  <si>
    <t>HW-CMT-Silicon-PP</t>
  </si>
  <si>
    <t>Hardware Crossmatch Silicon Pad 5 Pack LS500|1000 (900280)</t>
  </si>
  <si>
    <t>Hardware-Crossmatch Silicon Pad 5 Pack (Patrol)</t>
  </si>
  <si>
    <t>HW-CMT-Silicon</t>
  </si>
  <si>
    <t>Hardware Crossmatch Silicon Pad 5 Pack Patrol (900242)</t>
  </si>
  <si>
    <t>Hardware-Crossmatch Silicon Pad 20 Pack (Guardian)</t>
  </si>
  <si>
    <t>HW-CMT-Silicon-20</t>
  </si>
  <si>
    <t>Hardware Crossmatch Silicon Pad 20 Pack Guardian (900424-002)</t>
  </si>
  <si>
    <t>Hardware-Crossmatch Silicon Pad 20 Pack (LS500 or 1000)</t>
  </si>
  <si>
    <t>HW-CMT-Silicon-PP-20</t>
  </si>
  <si>
    <t>Hardware Crossmatch Silicon Pad 20 Pack LS500|1000 (900281)</t>
  </si>
  <si>
    <t>Hardware-Desktop-High Performance with Windows Home (No Monitor)</t>
  </si>
  <si>
    <t>HW-DT-HP-Home</t>
  </si>
  <si>
    <t>Hardware Desktop High Performance with Windows Home (No Monitor)</t>
  </si>
  <si>
    <t>HW - DESKTOP - High Performance Home Edition</t>
  </si>
  <si>
    <t>Hardware-Desktop-High Performance with Windows Home (with 20-22" Monitor)</t>
  </si>
  <si>
    <t>HW-DT-HP-Mon-Home</t>
  </si>
  <si>
    <t>Hardware Desktop High Performance with Windows Home (with 20-22" Monitor)</t>
  </si>
  <si>
    <t>Hardware-Desktop-High Performance with Windows Pro (No Monitor)</t>
  </si>
  <si>
    <t>HW-DT-HP-Pro</t>
  </si>
  <si>
    <t>Hardware Desktop HighPerformance with Windows Pro (No Monitor)</t>
  </si>
  <si>
    <t>HW - DESKTOP - HighPerformance Pro Edition</t>
  </si>
  <si>
    <t>Hardware-Desktop-High Performance with Windows Pro (with 20-22" Monitor)</t>
  </si>
  <si>
    <t>HW-DT-HP-Mon-Pro</t>
  </si>
  <si>
    <t>Hardware Desktop HighPerformance with Windows Pro (with 20-22" Monitor)</t>
  </si>
  <si>
    <t>Hardware-Desktop-Performance with Windows Home (No Monitor)</t>
  </si>
  <si>
    <t>HW-DT-P-Home</t>
  </si>
  <si>
    <t>Hardware Desktop Performance with Windows Home (No Monitor)</t>
  </si>
  <si>
    <t>HW - DESKTOP - Performance Home Edition</t>
  </si>
  <si>
    <t>Hardware-Desktop-Performance with Windows Home (with 20-22" Monitor)</t>
  </si>
  <si>
    <t>HW-DT-P-Mon-Home</t>
  </si>
  <si>
    <t>Hardware Desktop Performance with Windows Home (with 20-22" Monitor)</t>
  </si>
  <si>
    <t>Hardware-Desktop-Performance with Windows Pro (No Monitor)</t>
  </si>
  <si>
    <t>HW-DT-P-Pro</t>
  </si>
  <si>
    <t>Hardware-Desktop-Performance with Windows Pro (with 20-22" Monitor)</t>
  </si>
  <si>
    <t>HW-DT-P-Mon-Pro</t>
  </si>
  <si>
    <t>Hardware Desktop Performance with Windows Pro (with 20-22" Monitor)</t>
  </si>
  <si>
    <t>680-48-00-035640 (line 10)</t>
  </si>
  <si>
    <t>HW - DESKTOP - Performance Pro Edition</t>
  </si>
  <si>
    <t>Hardware-Desktop-Standard with Windows Home (No Monitor)</t>
  </si>
  <si>
    <t>HW-DT-Std-Home</t>
  </si>
  <si>
    <t>Hardware Desktop Standard with Windows Home (No Monitor)</t>
  </si>
  <si>
    <t>HW - DESKTOP - Standard Home Edition</t>
  </si>
  <si>
    <t>Hardware-Desktop-Standard with Windows Home (with 20-22" Monitor)</t>
  </si>
  <si>
    <t>HW-DT-Std-Mon-Home</t>
  </si>
  <si>
    <t>Hardware Desktop Standard with Windows Home (with 20-22" Monitor)</t>
  </si>
  <si>
    <t>Hardware-Desktop-Standard with Windows Pro (No Monitor)</t>
  </si>
  <si>
    <t>HW-DT-Std-Pro</t>
  </si>
  <si>
    <t>Hardware Desktop Standard with Windows Pro (No Monitor)</t>
  </si>
  <si>
    <t>HW - DESKTOP - Standard Pro Edition</t>
  </si>
  <si>
    <t>Hardware-Desktop-Standard with Windows Pro (with 20-22" Monitor)</t>
  </si>
  <si>
    <t>HW-DT-Std-Mon-Pro</t>
  </si>
  <si>
    <t>Hardware Desktop Standard with Windows Pro (with 20-22" Monitor)</t>
  </si>
  <si>
    <t>Hardware-Electronic Signature Pad</t>
  </si>
  <si>
    <t>HW-SignPad</t>
  </si>
  <si>
    <t>Hardware Electronic Signature Pad</t>
  </si>
  <si>
    <t>HW - OTHER - Electronic Signature Pad</t>
  </si>
  <si>
    <t>Hardware-Epson V600 Flatbed Scanner</t>
  </si>
  <si>
    <t>HW-Flatbed-V600</t>
  </si>
  <si>
    <t>Hardware Epson V600 Flatbed Scanner</t>
  </si>
  <si>
    <t>HW - OTHER - Epson Flatbed Scanner</t>
  </si>
  <si>
    <t>Hardware-Epson V800 Flatbed Scanner</t>
  </si>
  <si>
    <t>HW-Flatbed-V800</t>
  </si>
  <si>
    <t>Hardware Epson V800 Flatbed Scanner</t>
  </si>
  <si>
    <t>Hardware-Ethernet PCI Card for Desktop</t>
  </si>
  <si>
    <t>HW-Ether-DT</t>
  </si>
  <si>
    <t>Hardware Ethernet PCI Card for Desktop</t>
  </si>
  <si>
    <t>HW - OTHER - Ethernet Adapter</t>
  </si>
  <si>
    <t>Hardware-Ethernet PCI Card for Servers</t>
  </si>
  <si>
    <t>HW-Ether-Svr</t>
  </si>
  <si>
    <t>Hardware Ethernet PCI Card for Servers</t>
  </si>
  <si>
    <t>HW - OTHER - Ethernet Adapter (Server)</t>
  </si>
  <si>
    <t>Hardware-Firewire Card (Custom Quote)</t>
  </si>
  <si>
    <t>HW-FW-DT</t>
  </si>
  <si>
    <t>Hardware Firewire Card for Desktops</t>
  </si>
  <si>
    <t>HW - OTHER - Firewire Card (PCI)</t>
  </si>
  <si>
    <t>Hardware-Foot Pedal with USB Connector</t>
  </si>
  <si>
    <t>HW-FootPedal</t>
  </si>
  <si>
    <t>Hardware Foot Pedal with USB Connector</t>
  </si>
  <si>
    <t>HW - OTHER - Foot Pedal (Small)</t>
  </si>
  <si>
    <t>Hardware-Hard Drive 500+GB for Desktop</t>
  </si>
  <si>
    <t>HW-HD-DT</t>
  </si>
  <si>
    <t>Hardware Hard Drive 500+GB for Desktop</t>
  </si>
  <si>
    <t>HW - OTHER - Hard Drive</t>
  </si>
  <si>
    <t>Hardware-Hard Drive 500+GB for Laptop</t>
  </si>
  <si>
    <t>HW-HD-LT</t>
  </si>
  <si>
    <t>Hardware Hard Drive 500+GB for Laptop</t>
  </si>
  <si>
    <t xml:space="preserve">Hardware-Hard Drive 200+GB Solid State (SSD) </t>
  </si>
  <si>
    <t>HW-HD-SSD200</t>
  </si>
  <si>
    <t>Hardware-iPhone</t>
  </si>
  <si>
    <t>HW-Mobile-iPhone</t>
  </si>
  <si>
    <t>Hardware Laptop Standard with Windows Pro Edition</t>
  </si>
  <si>
    <t>HW - LAPTOP - Standard Pro Edition</t>
  </si>
  <si>
    <t>Hardware-Laptop-High Performance with Windows Home Edition</t>
  </si>
  <si>
    <t>HW-LT-HP-Home</t>
  </si>
  <si>
    <t>Hardware Laptop High Performance with Windows Home Edition</t>
  </si>
  <si>
    <t>HW - LAPTOP - High Performance Home Edition</t>
  </si>
  <si>
    <t>Hardware-Laptop-High Performance with Windows Pro Edition</t>
  </si>
  <si>
    <t>HW-LT-HP-Pro</t>
  </si>
  <si>
    <t>Hardware Laptop High Performance with Windows Pro Edition</t>
  </si>
  <si>
    <t>HW - LAPTOP - High Performance Pro Edition</t>
  </si>
  <si>
    <t>Hardware-Laptop-Parts-Power Supply</t>
  </si>
  <si>
    <t>HW-LT-Power</t>
  </si>
  <si>
    <t>Hardware Laptop Parts Power Supply</t>
  </si>
  <si>
    <t>HW - LAPTOP - POWER</t>
  </si>
  <si>
    <t>Hardware-Laptop-Parts-Security Lock</t>
  </si>
  <si>
    <t>HW-LT-SecurLock</t>
  </si>
  <si>
    <t>Hardware Laptop Parts Security Lock</t>
  </si>
  <si>
    <t>HW - LAPTOP - Security Lock</t>
  </si>
  <si>
    <t>Hardware-Laptop-Performance with Windows Home Edition</t>
  </si>
  <si>
    <t>HW-LT-P-Home</t>
  </si>
  <si>
    <t>Hardware Laptop Performance with Windows Home Edition</t>
  </si>
  <si>
    <t>HW - LAPTOP - Performance Home Edition</t>
  </si>
  <si>
    <t>Hardware-Laptop-Performance with Windows Pro Edition</t>
  </si>
  <si>
    <t>HW-LT-P-Pro</t>
  </si>
  <si>
    <t>Hardware Laptop Performance with Windows Pro Edition</t>
  </si>
  <si>
    <t>680-48-00-046916 (line 11)</t>
  </si>
  <si>
    <t>HW - LAPTOP - Performance Pro Edition</t>
  </si>
  <si>
    <t>Hardware-Laptop-Rugged High Performance with Windows Pro Edition</t>
  </si>
  <si>
    <t>HW-LT-RHP-Home</t>
  </si>
  <si>
    <t>Hardware Laptop Rugged High Performance with Windows Pro Edition</t>
  </si>
  <si>
    <t>HW - LAPTOP - Rugged for Palmprint Pro Edition</t>
  </si>
  <si>
    <t>Hardware-Laptop-Rugged Standard with Windows Pro Edition</t>
  </si>
  <si>
    <t>HW-LT-RStd-Pro</t>
  </si>
  <si>
    <t>Hardware Laptop Rugged Standard with Windows Pro Edition</t>
  </si>
  <si>
    <t>HW - LAPTOP - Rugged for Tenprint Pro Edition</t>
  </si>
  <si>
    <t>HW-LT-Std-Home</t>
  </si>
  <si>
    <t>Hardware Laptop Standard with Windows Home Edition</t>
  </si>
  <si>
    <t>HW - LAPTOP - Standard Home Edition</t>
  </si>
  <si>
    <t>Hardware-Laptop-Standard with Windows Pro Edition</t>
  </si>
  <si>
    <t>HW-LT-Std-Pro</t>
  </si>
  <si>
    <t>HW-Magtrip</t>
  </si>
  <si>
    <t>Hardware Magnetic Strip Reader</t>
  </si>
  <si>
    <t xml:space="preserve">680-48-00-035641 </t>
  </si>
  <si>
    <t>HW - OTHER - Magnetic Strip Reader</t>
  </si>
  <si>
    <t>Hardware-Monitor-23" or larger depending on stock at the time of delivery</t>
  </si>
  <si>
    <t>HW-Monitor23</t>
  </si>
  <si>
    <t>Hardware Monitor 23" or larger depending on stock at the time of delivery</t>
  </si>
  <si>
    <t>HW - MONITOR - 23" and up</t>
  </si>
  <si>
    <t>Hardware-Monitor-Between 20-22" depending on stock at the time of delivery</t>
  </si>
  <si>
    <t>HW-Monitor20</t>
  </si>
  <si>
    <t>Hardware Monitor Between 20 22" depending on stock at the time of delivery</t>
  </si>
  <si>
    <t>HW - MONITOR - 20"-22"</t>
  </si>
  <si>
    <t>Hardware-Monitor-Touch Screen-Size 23" or larger depending on stock at the time of delivery</t>
  </si>
  <si>
    <t>HW-Monitor23T</t>
  </si>
  <si>
    <t>Hardware Monitor Touch Screen Size 23" or larger depending on stock at the time of delivery</t>
  </si>
  <si>
    <t>HW - MONITOR - Touch Screen 24" and up</t>
  </si>
  <si>
    <t>Hardware-Monitor-Touch Screen-Size between 20"-22" depending on stock at the time of delivery</t>
  </si>
  <si>
    <t>HW-Monitor20T</t>
  </si>
  <si>
    <t>Hardware Monitor Touch Screen Size between 20" 22" depending on stock at the time of delivery</t>
  </si>
  <si>
    <t>HW - MONITOR - Touch Screen</t>
  </si>
  <si>
    <t>Hardware-Power Supply for Laptops</t>
  </si>
  <si>
    <t>HW-PowerLaptop</t>
  </si>
  <si>
    <t>Hardware Power Supply for Laptops</t>
  </si>
  <si>
    <t>HW - POWER - PC Power Cord</t>
  </si>
  <si>
    <t>Hardware-Printer-Duplex (Requires High Performance Computer and 16GB RAM)</t>
  </si>
  <si>
    <t>HW-PrinterDuplex</t>
  </si>
  <si>
    <t>Hardware Printer Duplex (Basic) (Requires High Performance Computer and 16GB RAM)</t>
  </si>
  <si>
    <t>HW - PRINTER - Duplex</t>
  </si>
  <si>
    <t>Hardware-Printer-Duplex (Heavy) (Requires High Performance Computer and 16GB RAM)</t>
  </si>
  <si>
    <t>HW-PrinterDuplexHD</t>
  </si>
  <si>
    <t>Hardware Printer Duplex (Heavy Duty) (Requires High Performance Computer and 16GB RAM)</t>
  </si>
  <si>
    <t>Hardware-Printer-Simplex (Basic) (Requires  Performance Computer and 12GB RAM)</t>
  </si>
  <si>
    <t>HW-PrinterSimplex</t>
  </si>
  <si>
    <t>Hardware Printer Simplex (Basic) (Requires Performance Computer and 12GB RAM)</t>
  </si>
  <si>
    <t>HW - PRINTER - Simplex</t>
  </si>
  <si>
    <t>Hardware-Printer-Simplex (Heavy Duty) (Requires  Performance Computer and 12GB RAM)</t>
  </si>
  <si>
    <t>HW-PrinterSimplexHD</t>
  </si>
  <si>
    <t>Hardware Printer Simplex (Heavy Duty)</t>
  </si>
  <si>
    <t>HW - PRINTER - High Volume Duplex</t>
  </si>
  <si>
    <t>Hardware-Scanner-Crossmatch 1000 (USB Connector)</t>
  </si>
  <si>
    <t>HW-Scan-1000</t>
  </si>
  <si>
    <t>Hardware Scanner Crossmatch 1000 (920190-00US)</t>
  </si>
  <si>
    <t>Hardware-Scanner-Crossmatch 500 (USB Connector)</t>
  </si>
  <si>
    <t>HW-Scan-500</t>
  </si>
  <si>
    <t>Hardware Scanner Crossmatch 500 (920189-00US)</t>
  </si>
  <si>
    <t>HW-Scan-200</t>
  </si>
  <si>
    <t>Hardware Scanner Crossmatch Guardian 200 (920191-00)</t>
  </si>
  <si>
    <t>680-48-00-046916 (Line 12 with 1 or 2)</t>
  </si>
  <si>
    <t>HW - SCANNER - Crossmatch Guardian MD</t>
  </si>
  <si>
    <t>Hardware-Scanner-Crossmatch Guardian 200 with Silicon Pad</t>
  </si>
  <si>
    <t>HW-Scan-200-Pad</t>
  </si>
  <si>
    <t>Hardware Scanner Crossmatch Guardian 200 with Pad (920191-01)</t>
  </si>
  <si>
    <t>Hardware-Scanner-Crossmatch Guardian Module</t>
  </si>
  <si>
    <t>HW-Scan-Module</t>
  </si>
  <si>
    <t>Hardware Scanner Crossmatch Guardian Module (920185-004)</t>
  </si>
  <si>
    <t>HW - SCANNER - Crossmatch Guardian Module</t>
  </si>
  <si>
    <t>HW-Scan-Patrol</t>
  </si>
  <si>
    <t>Hardware Scanner Crossmatch Patrol (920162-003)</t>
  </si>
  <si>
    <t>HW - SCANNER - Crossmatch Patrol</t>
  </si>
  <si>
    <t>Hardware-Scanner-Crossmatch Patrol (Pad)</t>
  </si>
  <si>
    <t>HW-Scan-Patrol-Sili</t>
  </si>
  <si>
    <t>Hardware Scanner Crossmatch Patrol (TAA+Pad) (920162-004)</t>
  </si>
  <si>
    <t>Hardware-Scanner-Crossmatch-Power Supply</t>
  </si>
  <si>
    <t>HW-Scan-CMTPower</t>
  </si>
  <si>
    <t>Hardware Scanner Crossmatch Power Supply</t>
  </si>
  <si>
    <t>HW - SCANNER - POWER</t>
  </si>
  <si>
    <t>HW-Scan-Kojak</t>
  </si>
  <si>
    <t>Hardware Scanner IBT Kojak Tenprint</t>
  </si>
  <si>
    <t>680-48-00-035640 (line 9)</t>
  </si>
  <si>
    <t>Hardware-Scanner-IBT Watson</t>
  </si>
  <si>
    <t>HW-Scan-Watson</t>
  </si>
  <si>
    <t>Hardware Scanner IBT Watson 2 Finger</t>
  </si>
  <si>
    <t>Hardware-Scanner-NeoScan45</t>
  </si>
  <si>
    <t>HW-Scan-NeoScan45</t>
  </si>
  <si>
    <t>Hardware Scanner NEC NeoScan 45</t>
  </si>
  <si>
    <t>Hardware-Scanner-Suprema G10 Tenprint</t>
  </si>
  <si>
    <t>HW-Scan-G10</t>
  </si>
  <si>
    <t>Hardware Scanner Suprema G10 Tenprint</t>
  </si>
  <si>
    <t>HW - SCANNER - Suprema Tenprint</t>
  </si>
  <si>
    <t>Hardware-Scanner-Suprema Real Scan F Tenprint/Palmprint</t>
  </si>
  <si>
    <t>HW-Scan-RSF</t>
  </si>
  <si>
    <t>Hardware Scanner Suprema Real Scan F Tenprint/Palmprint</t>
  </si>
  <si>
    <t>HW - SCANNER - Suprema Palmprint</t>
  </si>
  <si>
    <t>Hardware-Speaker</t>
  </si>
  <si>
    <t>HW-Speaker</t>
  </si>
  <si>
    <t>Hardware Speaker Small</t>
  </si>
  <si>
    <t>HW - OTHER - Computer Speaker</t>
  </si>
  <si>
    <t>Hardware-Suprema Passport Reader (Standard)</t>
  </si>
  <si>
    <t>HW-PassportSupStd</t>
  </si>
  <si>
    <t>Hardware Suprema Passport Reader (Standard)</t>
  </si>
  <si>
    <t>HW - READER - Suprema Passport</t>
  </si>
  <si>
    <t>Hardware-UPS Battery</t>
  </si>
  <si>
    <t>HW-BatteryUPS</t>
  </si>
  <si>
    <t>Hardware UPS Battery</t>
  </si>
  <si>
    <t>HW - POWER - UPS</t>
  </si>
  <si>
    <t>Internal-Hardware-Basic Network Switch</t>
  </si>
  <si>
    <t>INT-HW-Ether-Switch</t>
  </si>
  <si>
    <t>Internal Hardware Basic Network Switch</t>
  </si>
  <si>
    <t>HW - OTHER - Network Switch</t>
  </si>
  <si>
    <t>Internal-Hardware-Misc Accessories</t>
  </si>
  <si>
    <t>INT-HW-Misc</t>
  </si>
  <si>
    <t>Internal Hardware Misc Accessories</t>
  </si>
  <si>
    <t>HW - OTHER - Misc Accessories</t>
  </si>
  <si>
    <t>Internal-Hardware-Printer Toner</t>
  </si>
  <si>
    <t>INT-HW-Printer-Toner</t>
  </si>
  <si>
    <t>Internal Hardware Printer Toner</t>
  </si>
  <si>
    <t>HW - OTHER - Printer Toner</t>
  </si>
  <si>
    <t>LiveScan 4th Gen Software- Add-on Single TOT Module</t>
  </si>
  <si>
    <t>LS4G-AddSingleTOT</t>
  </si>
  <si>
    <t>LiveScan 4th Gen Software Single TOT Module</t>
  </si>
  <si>
    <t>SW - LS4G - NY Applicant</t>
  </si>
  <si>
    <t>LS4G-Applicant-CA</t>
  </si>
  <si>
    <t>SW - LS4G - NV APP</t>
  </si>
  <si>
    <t>LiveScan 4th Gen Software-Applicant TOT Module</t>
  </si>
  <si>
    <t>LS4G-Applicant</t>
  </si>
  <si>
    <t>LiveScan 4th Gen Software-Applicant TOTs Module</t>
  </si>
  <si>
    <t>LiveScan 4th Gen Software-Barcode Reading Software</t>
  </si>
  <si>
    <t>LS4G-BC</t>
  </si>
  <si>
    <t>LiveScan 4th Gen Software Barcode Reading Software</t>
  </si>
  <si>
    <t>SW - LS4G - CardScan</t>
  </si>
  <si>
    <t>LiveScan 4th Gen Software-CardScan Module</t>
  </si>
  <si>
    <t>LS4G-CardScan</t>
  </si>
  <si>
    <t>LiveScan 4th Gen Software CardScan Module</t>
  </si>
  <si>
    <t>LiveScan 4th Gen Software-Child ID Module</t>
  </si>
  <si>
    <t>LS4G-Child</t>
  </si>
  <si>
    <t>LiveScan 4th Gen Software Child ID Module</t>
  </si>
  <si>
    <t>SW - LS4G - Child ID</t>
  </si>
  <si>
    <t>LiveScan 4th Gen Software-Criminal TOT Module</t>
  </si>
  <si>
    <t>LS4G-Criminal</t>
  </si>
  <si>
    <t>LiveScan 4th Gen Software Criminal TOTs Module</t>
  </si>
  <si>
    <t>SW - LS4G - NY Admission</t>
  </si>
  <si>
    <t>LiveScan 4th Gen Software-Data 1 Way</t>
  </si>
  <si>
    <t>LS4G-Data-1Way</t>
  </si>
  <si>
    <t>LiveScan 4th Gen Software Data 1 Way Interchange</t>
  </si>
  <si>
    <t>SW - LS4G - Data Export</t>
  </si>
  <si>
    <t>LiveScan 4th Gen Software-Data 1 Way (Existing)</t>
  </si>
  <si>
    <t>LS4G-Data-1WayExist</t>
  </si>
  <si>
    <t>LiveScan 4th Gen Software Data 1 Way Existing</t>
  </si>
  <si>
    <t>SW - LS4G - Data Import</t>
  </si>
  <si>
    <t>LiveScan 4th Gen Software-Data 2 Way</t>
  </si>
  <si>
    <t>LS4G-Data-2Way</t>
  </si>
  <si>
    <t>LiveScan 4th Gen Software Data 2 Way Interchange</t>
  </si>
  <si>
    <t>LS4G-IDCard</t>
  </si>
  <si>
    <t>LiveScan 4th Gen Software-Electronic Signature Module</t>
  </si>
  <si>
    <t>LS4G-SIG</t>
  </si>
  <si>
    <t>LiveScan 4th Gen Software Electronic Signature Module</t>
  </si>
  <si>
    <t>SW - LS4G - NY Signature</t>
  </si>
  <si>
    <t>LiveScan 4th Gen Software-LiveScan to CMS Connection Module</t>
  </si>
  <si>
    <t>LS4G-LS2CMS</t>
  </si>
  <si>
    <t>LiveScan 4th Gen Software LiveScan to CMS Connection Module</t>
  </si>
  <si>
    <t>SW - LS4G - CMS Workflow Interface</t>
  </si>
  <si>
    <t>LiveScan 4th Gen Software-Photo Module</t>
  </si>
  <si>
    <t>LS4G-Photo</t>
  </si>
  <si>
    <t>LiveScan 4th Gen Software Photo Module</t>
  </si>
  <si>
    <t>SW - LS4G - Photo</t>
  </si>
  <si>
    <t>LiveScan 4th Gen Software-Practice Mode</t>
  </si>
  <si>
    <t>LS4G-Practice</t>
  </si>
  <si>
    <t>LiveScan 4th Gen Software Practice Mode</t>
  </si>
  <si>
    <t>SW - LS4G - Practice Mode</t>
  </si>
  <si>
    <t>LiveScan 4th Gen Software-Printing Module</t>
  </si>
  <si>
    <t>LS4G-Printing</t>
  </si>
  <si>
    <t>LiveScan 4th Gen Software Printing Module</t>
  </si>
  <si>
    <t>SW - LS4G - Printing</t>
  </si>
  <si>
    <t>LiveScan 4th Gen Software-Service Affiliate Member (SAM) Module</t>
  </si>
  <si>
    <t>LS4G-SAM</t>
  </si>
  <si>
    <t>LiveScan 4th Gen Software Service Affiliate Member (SAM) Module</t>
  </si>
  <si>
    <t>SW - LS4G - Service Affiliate Member (SAM)</t>
  </si>
  <si>
    <t>LS4G Mobile LiveScan Software License: single Type of Transaction (TOT), single submission package</t>
  </si>
  <si>
    <t>LS4G-Mobile</t>
  </si>
  <si>
    <t>Maintenance-24 X 7 Onsite</t>
  </si>
  <si>
    <t>Maint-24X7-Onsite</t>
  </si>
  <si>
    <t>Maintenance-24 X 7 Onsite and with 7 Year Technology Refresh</t>
  </si>
  <si>
    <t>Maintenance-24 X 7 Remote with Cross Ship</t>
  </si>
  <si>
    <t>Maint-24X7-Remote</t>
  </si>
  <si>
    <t>Maintenance-24 X 7 Remote with Cross Ship and with 7 Year Technology Refresh</t>
  </si>
  <si>
    <t>Maint-24X7-Remote-7</t>
  </si>
  <si>
    <t>Maintenance-24 X 7 Remote with Cross Ship 7 Year Refresh</t>
  </si>
  <si>
    <t>Maintenance-9 X 5 (8am - 5pm, M-F) Onsite</t>
  </si>
  <si>
    <t>Maint-9X5-Onsite</t>
  </si>
  <si>
    <t>Maintenance-9 X 5 (8am - 5pm, M-F) Remote with 7 Year Technology Refresh</t>
  </si>
  <si>
    <t>Maint-9X5-7Year</t>
  </si>
  <si>
    <t>Maint-9X5-Remote</t>
  </si>
  <si>
    <t>680-48-00-040416 (Line 8)</t>
  </si>
  <si>
    <t>Maint-9X5-SW-App</t>
  </si>
  <si>
    <t>Maintenance-9X5 Software Only Support Criminal</t>
  </si>
  <si>
    <t>Maint-9X5-SW-Crim</t>
  </si>
  <si>
    <t>Maint-Warr</t>
  </si>
  <si>
    <t>SUPPORT - Warranty</t>
  </si>
  <si>
    <t>Maint-Warr-3Yr</t>
  </si>
  <si>
    <t>Maintenance-Initial 3 Year Warranty</t>
  </si>
  <si>
    <t>Services Method-On Site Additional Day</t>
  </si>
  <si>
    <t>Svcs-OnsiteAdd</t>
  </si>
  <si>
    <t>Add-on day to any onsite service</t>
  </si>
  <si>
    <t>SVCS - On-Site</t>
  </si>
  <si>
    <t>Services Method-One Day Onsite in the U.S. Free as part of a system purchase per contract</t>
  </si>
  <si>
    <t>Svcs-OnsiteUS-Free</t>
  </si>
  <si>
    <t>Onsite Service anywhere in the U.S. - Free as a part of System Purchase Per Contract.  Incl. travel costs</t>
  </si>
  <si>
    <t>Services Method-One Day Onsite International (Travel and Expenses not included)</t>
  </si>
  <si>
    <t>Svcs-OnsiteIntl</t>
  </si>
  <si>
    <t>Onsite Service anywhere in the world (customer pays expenses)</t>
  </si>
  <si>
    <t>Services Method-One Day Onsite Service anywhere in the U.S. (includes Travel and Expenses)</t>
  </si>
  <si>
    <t>Svcs-OnsiteUS</t>
  </si>
  <si>
    <t>Onsite Service anywhere in the U.S.</t>
  </si>
  <si>
    <t>Services Method-Three Day Onsite Service anywhere in the U.S. (includes Travel and Expenses)</t>
  </si>
  <si>
    <t>Svcs-OnsiteUS-3</t>
  </si>
  <si>
    <t>3 Days Onsite Service anywhere in the U.S.</t>
  </si>
  <si>
    <t>Services Method-One Day Onsite Service in California (Includes Travel and Expenses)</t>
  </si>
  <si>
    <t>Svcs-OnsiteCA</t>
  </si>
  <si>
    <t>Onsite Service anywhere in California</t>
  </si>
  <si>
    <t>Included</t>
  </si>
  <si>
    <t>SVCS - Installation</t>
  </si>
  <si>
    <t>Svcs-Phone</t>
  </si>
  <si>
    <t>Remote Service by Phone</t>
  </si>
  <si>
    <t>SVCS - Remote (Phone)</t>
  </si>
  <si>
    <t>Services-Active Directory (AD) Setup</t>
  </si>
  <si>
    <t>Svcs-Cfg-AD</t>
  </si>
  <si>
    <t>Services Active Directory (AD) Setup</t>
  </si>
  <si>
    <t>SW - LS4G - Active Directory (AD)</t>
  </si>
  <si>
    <t>Services-Configuration</t>
  </si>
  <si>
    <t>Svcs-Cfg</t>
  </si>
  <si>
    <t>Configuration Services (generic)</t>
  </si>
  <si>
    <t>SVCS - Configuration</t>
  </si>
  <si>
    <t>Services-Configuration-Applicant Systems</t>
  </si>
  <si>
    <t>Svcs-Cfg-Applicant</t>
  </si>
  <si>
    <t>Svcs-Cfg-CAPSP</t>
  </si>
  <si>
    <t>Services Configuration CA PSP Setup</t>
  </si>
  <si>
    <t>SVCS - CA PSP Setup</t>
  </si>
  <si>
    <t>Services-Configuration-CAL-DOJ Direct Setup</t>
  </si>
  <si>
    <t>Svcs-Cfg-CADir</t>
  </si>
  <si>
    <t>Configure for Cal-DOJ direct submission</t>
  </si>
  <si>
    <t>SVCS - CAL-DOJ Direct Setup</t>
  </si>
  <si>
    <t>Services-Configuration-Copy NIST or Fingerprint Files to designated local folder</t>
  </si>
  <si>
    <t>Svcs-Cfg-Copy</t>
  </si>
  <si>
    <t>Configure for NIST file or Fingerprint File to copy out to local folder</t>
  </si>
  <si>
    <t>SVCS - Automatic 30 Day Transaction Purge</t>
  </si>
  <si>
    <t>Services-Configuration-Lock down Windows from users</t>
  </si>
  <si>
    <t>Svcs-Cfg-LockDown</t>
  </si>
  <si>
    <t>Lockdown LiveScan for Kiosk mode operation</t>
  </si>
  <si>
    <t>SW - LS4G - Copy Out Fingerprints</t>
  </si>
  <si>
    <t>Services-Configuration-NCR Setup</t>
  </si>
  <si>
    <t>Svcs-Cfg-NCR</t>
  </si>
  <si>
    <t>Configure for NCR Submission via CMS</t>
  </si>
  <si>
    <t>SVCS - FL PSP Setup</t>
  </si>
  <si>
    <t>Services-Configuration-NIGC PSP Setup</t>
  </si>
  <si>
    <t>Svcs-Cfg-NIGC</t>
  </si>
  <si>
    <t>Configure for NIGC Connection and Submission</t>
  </si>
  <si>
    <t>SVCS - In-office</t>
  </si>
  <si>
    <t>Services-Configuration-NV S&amp;F Setup</t>
  </si>
  <si>
    <t>Svcs-Cfg-NVApp</t>
  </si>
  <si>
    <t>Configure for NV Applicant S&amp;F Submission</t>
  </si>
  <si>
    <t>Services-Configuration-Printing</t>
  </si>
  <si>
    <t>Svcs-Cfg-Printer</t>
  </si>
  <si>
    <t>Setup Printer and Configure Cards</t>
  </si>
  <si>
    <t>SW - LS4G - Lock down</t>
  </si>
  <si>
    <t>Services-Configuration-Reconfig</t>
  </si>
  <si>
    <t>Svcs-Cfg-Reconfiguration</t>
  </si>
  <si>
    <t>Transfer of Ownership or System Reconfiguration</t>
  </si>
  <si>
    <t>Services-Configuration-Setup for auto record purge</t>
  </si>
  <si>
    <t>Svcs-Cfg-Clean</t>
  </si>
  <si>
    <t>Configure for X number of days to automatically purge records</t>
  </si>
  <si>
    <t>SVCS - NCR Setup</t>
  </si>
  <si>
    <t>Services-Configuration-Submission Setup</t>
  </si>
  <si>
    <t>Svcs-Cfg-Submission</t>
  </si>
  <si>
    <t>Configure for Submission</t>
  </si>
  <si>
    <t>SVCS - NIGC PSP Setup</t>
  </si>
  <si>
    <t>Services-In-office</t>
  </si>
  <si>
    <t>Svcs-Office</t>
  </si>
  <si>
    <t>Customer comes to Biometrics4ALL office</t>
  </si>
  <si>
    <t>SVCS - NV S&amp;F Setup</t>
  </si>
  <si>
    <t>Svcs-InstallTrain</t>
  </si>
  <si>
    <t>Services-Installation and Training Session 4hrs (Must add a Service Method, e.g. Onsite or Remote)</t>
  </si>
  <si>
    <t xml:space="preserve">962-46-00-039542 and 924-35-00-035649 </t>
  </si>
  <si>
    <t>SVCS - Printing Configuration</t>
  </si>
  <si>
    <t>Services-Installation Session 4hrs (Also see Service Method)</t>
  </si>
  <si>
    <t>Svcs-Install</t>
  </si>
  <si>
    <t>Services-Installation Session 4hrs (Must add Service Method, e.g. Onsite or Remote)</t>
  </si>
  <si>
    <t>680-48-00-035640
(Line 5)</t>
  </si>
  <si>
    <t>SVCS - Training</t>
  </si>
  <si>
    <t>Services-Starter Paperwork</t>
  </si>
  <si>
    <t>Svcs-Paperwork</t>
  </si>
  <si>
    <t>Getting Started Paperwork</t>
  </si>
  <si>
    <t>SW - LS4G - No Palm Setup</t>
  </si>
  <si>
    <t>Services-Training-4hrs (Also see Service Method) Max 3 People</t>
  </si>
  <si>
    <t>Svcs-Training</t>
  </si>
  <si>
    <t>680-48-00-035640 (Line 6)</t>
  </si>
  <si>
    <t>SW - Starter Paperwork</t>
  </si>
  <si>
    <t>Shipping-Ground for Cabinet</t>
  </si>
  <si>
    <t>Ship-Cab</t>
  </si>
  <si>
    <t>FedEx Freight for Cabinet</t>
  </si>
  <si>
    <t>Shipping-Ground for Extra Large Package (e.g. Printer)</t>
  </si>
  <si>
    <t>Ship-XL</t>
  </si>
  <si>
    <t>FedEx Ground (Printer Size Box)</t>
  </si>
  <si>
    <t>Ship-L</t>
  </si>
  <si>
    <t>FedEx Ground (Large Box)</t>
  </si>
  <si>
    <t>Shipping-Ground for Medium Package</t>
  </si>
  <si>
    <t>Ship-M</t>
  </si>
  <si>
    <t>FedEx Ground (Medium Box)</t>
  </si>
  <si>
    <t>SHIPPING - Std Ground</t>
  </si>
  <si>
    <t>Shipping-Ground for Small Package</t>
  </si>
  <si>
    <t>Ship-S</t>
  </si>
  <si>
    <t>FedEx Ground (Small Box)</t>
  </si>
  <si>
    <t>Shipping-Overnight System</t>
  </si>
  <si>
    <t>Ship-1DSys</t>
  </si>
  <si>
    <t>FedEx Overnight Standard</t>
  </si>
  <si>
    <t>SHIPPING - Overnight</t>
  </si>
  <si>
    <t>Software-SMTP Email Relay Software</t>
  </si>
  <si>
    <t>SW-SMTP</t>
  </si>
  <si>
    <t>3rd Party SMTP software</t>
  </si>
  <si>
    <t>SW - SMTP Relay</t>
  </si>
  <si>
    <t>System-2 Finger TOT-IBT Watson Scanner-Standard Pro Desktop</t>
  </si>
  <si>
    <t>Sys-2F-DT</t>
  </si>
  <si>
    <t>LS4G 2 Finger Software | Standard Desktop | IBT Watson | 21"+ LED</t>
  </si>
  <si>
    <t>System-2 Finger TOT-IBT Watson Scanner-Standard Pro Laptop</t>
  </si>
  <si>
    <t>Sys-2F-LT</t>
  </si>
  <si>
    <t>LS4G 2 Finger Software | Laptop | IBT Watson</t>
  </si>
  <si>
    <t>System-ALL TOTs-Crossmatch 1000 Scanner-High Performance Desktop-Touchscreen-Photo SW-Camera-AB Ring Flash-Printer SW-Signature Pad-Magstrip-1D Onsite-3yr 24/7-Cabinet-Ship</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</si>
  <si>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</si>
  <si>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</si>
  <si>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System-ALL TOTs-Crossmatch 1000 Scanner-High Performance Desktop-Touchscreen-Photo SW-Camera-Tripod-Printer SW-Signature Pad-Magstrip-1D Onsite-3yr 24/7-Ship</t>
  </si>
  <si>
    <t>Sys-1000-DT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</si>
  <si>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</si>
  <si>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System-ALL TOTs-Crossmatch 500 Scanner-High Performance Desktop-Touchscreen-Photo SW-Camera-AB Ring Flash-Printer SW-Signature Pad-Magstrip-1D Onsite-3yr 24/7-Cabinet-Ship</t>
  </si>
  <si>
    <t>Sys-500-CAB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</si>
  <si>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</si>
  <si>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t>System-ALL TOTs-Crossmatch 500 Scanner-High Performance Desktop-Touchscreen-Photo SW-Camera-Tripod-Printer SW-Signature Pad-Magstrip-1D Onsite-3yr 24/7-Ship</t>
  </si>
  <si>
    <t>Sys-500-DT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</si>
  <si>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</si>
  <si>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t>System-ALL TOTs-Suprema RSF Scanner-High Performance Desktop-Touchscreen-Photo SW-Camera-Tripod-Printer SW-Signature Pad-Magstrip-1D Onsite-3yr 24/7</t>
  </si>
  <si>
    <t>Sys-RSF-DT</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</si>
  <si>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</si>
  <si>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System-Applicant TOT-Desktop Pro-Crossmatch Guardian 200 Scanner-Magstrip-ID Module</t>
  </si>
  <si>
    <t>Sys-App-DTP-Guard</t>
  </si>
  <si>
    <t>LS4G Applicant | Standard Desktop Pro | Guardian 200 | Magstrip Reader | 21"+ LED</t>
  </si>
  <si>
    <t>System-Applicant-LiveScan SW-Desktop Pro-Crossmatch Guardian 200 Scanner-Magstrip-ID Module-Cabinet</t>
  </si>
  <si>
    <t>Sys-App-DTP-Guard-Cab</t>
  </si>
  <si>
    <t>LS4G Applicant | Standard Desktop Pro | Guardian 200 | Cabinet | Magstrip Reader | 21"+ LED</t>
  </si>
  <si>
    <t>System-Applicant-LiveScan SW-Desktop Pro-Crossmatch Patrol Scanner-Magstrip-ID Module</t>
  </si>
  <si>
    <t>Sys-App-DTP-Patrol</t>
  </si>
  <si>
    <t>LS4G Applicant | Standard Desktop Pro | Patrol | Magstrip Reader | 21"+ LED</t>
  </si>
  <si>
    <t>System-Applicant-LiveScan SW-Desktop Pro-IBT Kojak Scanner-Magstrip-ID Module</t>
  </si>
  <si>
    <t>Sys-App-DTP-Kojak</t>
  </si>
  <si>
    <t>LS4G Applicant | Standard Desktop Pro IBT Kojak | Magstrip Reader | 21"+ LED</t>
  </si>
  <si>
    <t>System-Applicant-LiveScan SW-Desktop Pro SSD-IBT Kojak Scanner-Magstrip-ID Module</t>
  </si>
  <si>
    <t>Sys-App-DTP-SSD-Kojak</t>
  </si>
  <si>
    <t>LS4G Applicant | Standard Desktop Pro SSD | IBT Kojak | Magstrip Reader | 21"+ LED</t>
  </si>
  <si>
    <t>Sys-App-DTPP-Kojak (line 1)</t>
  </si>
  <si>
    <t>System-Applicant-LiveScan SW-Desktop Pro-Suprema G10 Scanner-Magstrip-ID Module</t>
  </si>
  <si>
    <t>Sys-App-DTP-G10</t>
  </si>
  <si>
    <t>LS4G Applicant | Standard Desktop Pro  Suprema G10 | Magstrip Reader | 21"+ LED</t>
  </si>
  <si>
    <t>System-Applicant-LiveScan SW-Laptop Home-Crossmatch Guardian 200 Scanner-Magstrip-ID Module</t>
  </si>
  <si>
    <t>Sys-App-LT-Guard</t>
  </si>
  <si>
    <t>LS4G Applicant | Standard Lapotp Home | Guardian 200 | Magstrip Reader</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</si>
  <si>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</si>
  <si>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</si>
  <si>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</si>
  <si>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</si>
  <si>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</si>
  <si>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</si>
  <si>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System-Applicant-LiveScan SW-Laptop Pro SSD-IBT Kojak Scanner-Magstrip-ID Module-Backpack</t>
  </si>
  <si>
    <t>Sys-App-LTP-SSD-Kojak-Case</t>
  </si>
  <si>
    <t>LS4G Applicant | Standard Laptop Pro | SSD | IBT Kojak | Magstrip Reader | Backpack Case</t>
  </si>
  <si>
    <t>Sys-App-LTPP-Kojak-Case (line 2)</t>
  </si>
  <si>
    <t>System-CRM TOTs-Crossmatch 1000 Scanner-High Performance Desktop-Touchscreen-Photo SW-Camera-AB Ring Flash-Cabinet</t>
  </si>
  <si>
    <t>Sys-CRM-1000-HPDT-PH-CAB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</si>
  <si>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</si>
  <si>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</si>
  <si>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</si>
  <si>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</si>
  <si>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System-CRM TOTs-Crossmatch 500 Scanner-High Performance Desktop-Touchscreen-Photo SW-Camera-AB Ring Flash-Cabinet</t>
  </si>
  <si>
    <t>Sys-CRM-500-HPDT-PH-CAB</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</si>
  <si>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</si>
  <si>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</si>
  <si>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</si>
  <si>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</si>
  <si>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System-Mobile ID SW- NEC NeoScan 45 two Finger Scanner</t>
  </si>
  <si>
    <t>Sys-MID-NEC45</t>
  </si>
  <si>
    <t>LS4G Mobile LiveScan System: LiveScan Software, Submission Software
NEC NeoScan45 Scanner</t>
  </si>
  <si>
    <t>System-Single TOT-LiveScan SW-Desktop Pro-Crossmatch Guardian 200 Scanner</t>
  </si>
  <si>
    <t>Sys-1TOT-DT-Guard</t>
  </si>
  <si>
    <t>Standard Desktop | Guardian 200 | Magstrip Reader | 21"+ LED</t>
  </si>
  <si>
    <t>System-Single TOT-LiveScan SW-Laptop Home-Crossmatch Guardian 200 Scanner</t>
  </si>
  <si>
    <t>Sys-1TOT-LT-Guard</t>
  </si>
  <si>
    <t>Transaction-Relay Fees-Per Transaction</t>
  </si>
  <si>
    <t>Trans-Relay</t>
  </si>
  <si>
    <t>Transaction Relay Fee (Per Transaction)</t>
  </si>
  <si>
    <t>680-48-00-035640 (Line 7)</t>
  </si>
  <si>
    <t>NY Price</t>
  </si>
  <si>
    <t>LS4G-Data-2WayExist</t>
  </si>
  <si>
    <t>Pricing Types</t>
  </si>
  <si>
    <t>Pricing Method</t>
  </si>
  <si>
    <t>HW Off List</t>
  </si>
  <si>
    <t>Non-HW Off List</t>
  </si>
  <si>
    <t>HW Cost Plus</t>
  </si>
  <si>
    <t>Non-HW Cost Plus</t>
  </si>
  <si>
    <t>Contract (If Applicable)</t>
  </si>
  <si>
    <t>App CA Large</t>
  </si>
  <si>
    <t>CA PSP Private Sector Large</t>
  </si>
  <si>
    <t>Discount Based</t>
  </si>
  <si>
    <t>Net 10</t>
  </si>
  <si>
    <t>CA PSP Private Sector Customers</t>
  </si>
  <si>
    <t>Due on Rcpt</t>
  </si>
  <si>
    <t>App CA Public</t>
  </si>
  <si>
    <t>CA PSP Public Sector Customers</t>
  </si>
  <si>
    <t>Net 30</t>
  </si>
  <si>
    <t>App Federal</t>
  </si>
  <si>
    <t>Federal Applicant</t>
  </si>
  <si>
    <t>App Other</t>
  </si>
  <si>
    <t>Out of State App</t>
  </si>
  <si>
    <t>Budget US Lg</t>
  </si>
  <si>
    <t>Budgetary Quote for U.S. Large Customers</t>
  </si>
  <si>
    <t>Budget US Sm</t>
  </si>
  <si>
    <t>Budgetary Quote for U.S. Small Customers</t>
  </si>
  <si>
    <t>FDLE-019-16</t>
  </si>
  <si>
    <t>Los Angeles Contract</t>
  </si>
  <si>
    <t>MA-IS-1840286-8</t>
  </si>
  <si>
    <t>PT65343</t>
  </si>
  <si>
    <t>1110-14-PAP</t>
  </si>
  <si>
    <t>Custom Cost</t>
  </si>
  <si>
    <t>Custom Pricing Cost Based</t>
  </si>
  <si>
    <t>Cost Based</t>
  </si>
  <si>
    <t>Custom Disc L</t>
  </si>
  <si>
    <t>Greater than $500K</t>
  </si>
  <si>
    <t>Custom Disc M</t>
  </si>
  <si>
    <t>Greater than $150K</t>
  </si>
  <si>
    <t>Custom Disc S</t>
  </si>
  <si>
    <t>Less than $150K</t>
  </si>
  <si>
    <t>Custom Super</t>
  </si>
  <si>
    <t>Super Competitive Situation</t>
  </si>
  <si>
    <t>Intl Easy</t>
  </si>
  <si>
    <t>International Easy</t>
  </si>
  <si>
    <t>L/C</t>
  </si>
  <si>
    <t>Intl Hard</t>
  </si>
  <si>
    <t>International Hard or Budgetary</t>
  </si>
  <si>
    <t>Intl Medium</t>
  </si>
  <si>
    <t>International Medium</t>
  </si>
  <si>
    <t>Parts Sale</t>
  </si>
  <si>
    <t>Parts Sale to Customer Not Under Maint.</t>
  </si>
  <si>
    <t>FL Part Number</t>
  </si>
  <si>
    <t>Contract Price</t>
  </si>
  <si>
    <t xml:space="preserve">Maintenance for Year 4              </t>
  </si>
  <si>
    <t xml:space="preserve">Maintenance for Year 5             </t>
  </si>
  <si>
    <t xml:space="preserve">Maintenance for Year 6              </t>
  </si>
  <si>
    <t>1,000 additional monthly transaction throughput for CMS Software</t>
  </si>
  <si>
    <t>10 additional LiveScan connections for CMS Software</t>
  </si>
  <si>
    <t>Central Management Server Software - Processes up to 1,000 transactions per month (scalable to 500,000 transactions per month) and license to connect up to 10 LS-Series LiveScan systems (scalable to 1,000 units). Up to 5,000 transaction archive storage management.</t>
  </si>
  <si>
    <t>Central Management Server (CMS) Software; basic Central Management Server Software, Manages up to 10 (ten) "Fewer than 10 Print Mobile Devices"</t>
  </si>
  <si>
    <t>CMS Printer Software for Standard Print Formats.</t>
  </si>
  <si>
    <t>1D barcode reader</t>
  </si>
  <si>
    <t>2D barcode reader</t>
  </si>
  <si>
    <t>LS400 ergonomically designed Electronic Height Adjustable all steel cabinet for any LiveScan system</t>
  </si>
  <si>
    <t>All steel camera enclosure for ACC-KIOSK, includes high-output ring flash</t>
  </si>
  <si>
    <t>Commercial-of-the-Shelf (COTS) High-Resolution Still Camera, integrated with LiveScan Software</t>
  </si>
  <si>
    <t>Commercial-of-the-Shelf (COTS) High-Resolution DSLR Camera, Tripod, Ring Flash, HW Integration</t>
  </si>
  <si>
    <t>Clearinghouse TOT Package:  Integration with Clearinghouse Scheduling System, Photo Capture Software for LS-Series Applicant LiveScan System, DSLR Camera and Tripod to mount Camera and Flash integrated into Photo Capture Software.</t>
  </si>
  <si>
    <t>High Performance Desktop Computer with 20" or larger LCD Monitor, Windows 7 or Windows 8.1</t>
  </si>
  <si>
    <t>USB Foot Pedal for hands free operation</t>
  </si>
  <si>
    <t>High Performance Notebook Computer for LiveScan System</t>
  </si>
  <si>
    <t>Notebook Computer for LiveScan System, Windows 7 or Windows 8.1</t>
  </si>
  <si>
    <t>USB Magstrip Reader for Driver</t>
  </si>
  <si>
    <t>Apple iPhone</t>
  </si>
  <si>
    <t>20"+ Touch Screen LCD Monitor</t>
  </si>
  <si>
    <t>FBI Certified  Fingerprint Card Printer: Dual-Sided Printer</t>
  </si>
  <si>
    <t>FBI Certified  Fingerprint Card Printer: Heavy-Duty Dual-Sided Printer</t>
  </si>
  <si>
    <t>FBI Certified  Fingerprint Card Printer: Single-Sided Printer</t>
  </si>
  <si>
    <t>1000ppi Tenprint and Palmprint Scanner: Cross Match 1000</t>
  </si>
  <si>
    <t>500ppi Tenprint Scanner: Cross Match Guardian 200, integrated with LS4G</t>
  </si>
  <si>
    <t>500ppi Tenprint and Palmprint Scanner: Cross Match 500</t>
  </si>
  <si>
    <t>500ppi Tenprint Scanner: Suprema-RealScan-10</t>
  </si>
  <si>
    <t>HW-Scan-i3Mini</t>
  </si>
  <si>
    <t>500ppi Tenprint Scanner: I3 DigID Mini</t>
  </si>
  <si>
    <t>NEC NeoScan45 Mobile Scanner</t>
  </si>
  <si>
    <t>500ppi Tenprint Scanner: Cross Match Patrol</t>
  </si>
  <si>
    <t>500ppi Tenprint and Palmprint Scanner: Suprema-RealScan-F</t>
  </si>
  <si>
    <t>500ppi 2 Finger Scanner, IBT-Watson 2 Finger Scanner</t>
  </si>
  <si>
    <t>HW-SIG</t>
  </si>
  <si>
    <t>Digital Signature Pad</t>
  </si>
  <si>
    <t>Additional Type of Transaction (TOT), must be combined with LS-Series LiveScan system</t>
  </si>
  <si>
    <t>LS4G FL Applicant LiveScan Software: Florida Level II Transaction (TOT), FDLE Submission package</t>
  </si>
  <si>
    <t>Software to process barcode</t>
  </si>
  <si>
    <t>LS4G FDLE Criminal LiveScan Software: single Type of Transaction (TOT), single submission package</t>
  </si>
  <si>
    <t>LiveScan data interface with foreign systems for one way data exchange (input or output)</t>
  </si>
  <si>
    <t>LS4G-Data1WayExist</t>
  </si>
  <si>
    <t>Interfaces after 16s of SW-DataEx-1 or SW-DataEx-2 have been exhausted</t>
  </si>
  <si>
    <t>LiveScan data interface with foreign systems for two way data exchange (input and output)</t>
  </si>
  <si>
    <t>LS4G Mobile LiveScan Software: single Type of Transaction (TOT), single submission package</t>
  </si>
  <si>
    <t>Additional Photo Capture Software, must be combined with LS-Series LiveScan system.</t>
  </si>
  <si>
    <t>LS4G-Photo-Only</t>
  </si>
  <si>
    <t>Integrated Photo Capture Software (When ordered without Booking Module)</t>
  </si>
  <si>
    <t xml:space="preserve">Printer Software </t>
  </si>
  <si>
    <t>Integrated Signature Capture Software</t>
  </si>
  <si>
    <t>LSMID-NEC45</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</si>
  <si>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</si>
  <si>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Cabinet Shipping</t>
  </si>
  <si>
    <t>LS-Series LiveScan System Shipping</t>
  </si>
  <si>
    <t>LS-Series LiveScan Component Shipping</t>
  </si>
  <si>
    <t>LS-Series LiveScan System Configuration</t>
  </si>
  <si>
    <t>Professional Services</t>
  </si>
  <si>
    <t>LS LiveScan Series Basic Configuration, Installation &amp; Training (1 day on-site). Maximum of 5 trainees</t>
  </si>
  <si>
    <t>LS-Series LiveScan System Installation  (1 day on-site)</t>
  </si>
  <si>
    <t>LS-Series On-Site Training. Training for a maximum of 5 Trainees</t>
  </si>
  <si>
    <t>CMS Server Basic Configuration, Installation &amp; Training (1 days on-site at any Contiguous US location). Training for a maximum of 5 people.</t>
  </si>
  <si>
    <t>CMS Server Basic Configuration, Installation &amp; Training (3 days on-site at any Contiguous US location). Training for a maximum of 5 people.</t>
  </si>
  <si>
    <t>LS LiveScan Series Remote Training. Training for a maximum of 3 Trainees</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</si>
  <si>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</si>
  <si>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</si>
  <si>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</si>
  <si>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t>Sys-500-Cab</t>
  </si>
  <si>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</si>
  <si>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</si>
  <si>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t>Sys-App-DT i3</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</si>
  <si>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</si>
  <si>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t>Sys-App-DT-G10</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</si>
  <si>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</si>
  <si>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t>Sys-App-DT-Guard</t>
  </si>
  <si>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</si>
  <si>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t>Sys-App-DT-Guard-Cab</t>
  </si>
  <si>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</si>
  <si>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</si>
  <si>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</si>
  <si>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t>New Part Number</t>
  </si>
  <si>
    <t>SW-CMS1000TP</t>
  </si>
  <si>
    <t>SW-CMS10CON</t>
  </si>
  <si>
    <t>SW-CMS5000S</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</si>
  <si>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</si>
  <si>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</si>
  <si>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</si>
  <si>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SW-CMSINT1</t>
  </si>
  <si>
    <t>SW-CMSINT2</t>
  </si>
  <si>
    <t>SW-CMSLSPS</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</si>
  <si>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</si>
  <si>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</si>
  <si>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</si>
  <si>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</si>
  <si>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</si>
  <si>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</si>
  <si>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</si>
  <si>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</si>
  <si>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</si>
  <si>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</si>
  <si>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HW-DT-HP</t>
  </si>
  <si>
    <t>ACC-Foot-USB</t>
  </si>
  <si>
    <t>HW-LT-HP</t>
  </si>
  <si>
    <t>HW-LT-STD</t>
  </si>
  <si>
    <t>ACC-Mag</t>
  </si>
  <si>
    <t>USB Magstripe Reader for Driver License</t>
  </si>
  <si>
    <t>HW-PDA-Apple</t>
  </si>
  <si>
    <t>Apple i-Phone</t>
  </si>
  <si>
    <t>ACC-Monitor-T</t>
  </si>
  <si>
    <t>ACC-Print-D</t>
  </si>
  <si>
    <t>ACC-Print-D-HD</t>
  </si>
  <si>
    <t>ACC-Print-S</t>
  </si>
  <si>
    <t>1000ppi Tenprint and PalmPrint Scanner: Cross Match 1000</t>
  </si>
  <si>
    <t>500ppi TenPrint Scanner: Cross Match Guardian 200, integrated with LS4G</t>
  </si>
  <si>
    <t>500ppi Tenprint and PalmPrint Scanner: Cross Match 500</t>
  </si>
  <si>
    <t>HW-Scan-RS10</t>
  </si>
  <si>
    <t>500ppi TenPrint Scanner: Suprema-RealScan-10</t>
  </si>
  <si>
    <t>HW-Scan-i3</t>
  </si>
  <si>
    <t>500ppi TenPrint Scanner: I3 DigID Mini</t>
  </si>
  <si>
    <t>HW-Scan-NEC45</t>
  </si>
  <si>
    <t>HW-Scan-PatroNTAA</t>
  </si>
  <si>
    <t>500ppi TenPrint Scanner: Cross Match Patrol</t>
  </si>
  <si>
    <t>500ppi TenPrint and PalmPrint Scanner: Suprema-RealScan-F</t>
  </si>
  <si>
    <t>ACC-SigPad</t>
  </si>
  <si>
    <t>SW-TOT-ADD</t>
  </si>
  <si>
    <t>Additional Type of Transaction (TOT), must be combined with LS-Series LiveScan system.</t>
  </si>
  <si>
    <t>SW-LS4G-FL-APP</t>
  </si>
  <si>
    <t>LS4G FL Applicant LiveScan Software License: Florida Level II Transaction (TOT), FDLE Submission package</t>
  </si>
  <si>
    <t>SW-BC</t>
  </si>
  <si>
    <t>Software License to process barcode</t>
  </si>
  <si>
    <t>SW-LS4G-FL-CRM</t>
  </si>
  <si>
    <t>LS4G FDLE Criminal LiveScan Software License: single Type of Transaction (TOT), single submission package</t>
  </si>
  <si>
    <t>SW-DataEx-1</t>
  </si>
  <si>
    <t>LiveScan data interface with foreign systems for one way data exchange (input or output). Covers up to 16 licenses</t>
  </si>
  <si>
    <t>SW-DataEx-Add</t>
  </si>
  <si>
    <t>Interface Licenses after 16 licenses of SW-DataEx-1 or SW-DataEx-2 have been exhaused</t>
  </si>
  <si>
    <t>SW-DataEx-2</t>
  </si>
  <si>
    <t>LiveScan data interface with foreign systems for two way data exchange (input and output). Covers up to 16 licenses</t>
  </si>
  <si>
    <t>SW-LS4G-MOB</t>
  </si>
  <si>
    <t>SW-Photo</t>
  </si>
  <si>
    <t>Integrated Photo Capture Software License</t>
  </si>
  <si>
    <t>SW-Photo-ADD</t>
  </si>
  <si>
    <t>SW-Print</t>
  </si>
  <si>
    <t xml:space="preserve">Printer Software License </t>
  </si>
  <si>
    <t>SW-Signature</t>
  </si>
  <si>
    <t>Integrated Signature Capture Software License</t>
  </si>
  <si>
    <t>LSMID-FL-NEC45</t>
  </si>
  <si>
    <t>LS4G FDLE Mobile LiveScan System: LiveScan Software License, Rapid ID, Submission to FDLE, One Day On-Site Installation and Training, 3 Year 24/7 Warranty*.
NEC NeoScan45 Scanner</t>
  </si>
  <si>
    <t>SVCS-SHP-CAB</t>
  </si>
  <si>
    <t>SVCS-SHP</t>
  </si>
  <si>
    <t>SVCS-SHP-MOB</t>
  </si>
  <si>
    <t>SVCS-CFG</t>
  </si>
  <si>
    <t>SVCS-PROF</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</si>
  <si>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</si>
  <si>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</si>
  <si>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</si>
  <si>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</si>
  <si>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SVCS-Train-OS</t>
  </si>
  <si>
    <t>LS-Series On-Site Training. Training for a maximum of 5 people.</t>
  </si>
  <si>
    <t>SCVS-Onsite-CMS</t>
  </si>
  <si>
    <t>SVCS-Train-RM</t>
  </si>
  <si>
    <t>LS LiveScan Series Remote Training. Training for a maximum of 3 people.</t>
  </si>
  <si>
    <t>SVCS-TR-REM-MOB</t>
  </si>
  <si>
    <t>LS Mobile LiveScan Series Remote Training. Training for a maximum of 3 people.</t>
  </si>
  <si>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</si>
  <si>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</si>
  <si>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</si>
  <si>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</si>
  <si>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</si>
  <si>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</si>
  <si>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</si>
  <si>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</si>
  <si>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</si>
  <si>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</si>
  <si>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</si>
  <si>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</si>
  <si>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</si>
  <si>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</si>
  <si>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</si>
  <si>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</si>
  <si>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</si>
  <si>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</si>
  <si>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</si>
  <si>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</si>
  <si>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</si>
  <si>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</si>
  <si>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Current Part Num</t>
  </si>
  <si>
    <t xml:space="preserve">Product/Model Number </t>
  </si>
  <si>
    <t xml:space="preserve"> Product Description </t>
  </si>
  <si>
    <t>NYS Net Price</t>
  </si>
  <si>
    <t>CMS</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</si>
  <si>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</si>
  <si>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ACC-BarC1</t>
  </si>
  <si>
    <t>ACC-BarC2</t>
  </si>
  <si>
    <t>ACC-KIOSK</t>
  </si>
  <si>
    <t>LS400 ergonomically designed all steel cabinet for any LS-Series LiveScan system.</t>
  </si>
  <si>
    <t>ACC-KIOSK-CE</t>
  </si>
  <si>
    <t>ACC-CAM</t>
  </si>
  <si>
    <t>ACC-CC-L</t>
  </si>
  <si>
    <t>Large Pelican Case for LiveScan System (laptop only), with Anti-Static Foam Padding.</t>
  </si>
  <si>
    <t>ACC-CC-S</t>
  </si>
  <si>
    <t>Small Pelican Case for TP LiveScan System (tenprint with laptop) with Anti-Static Foam Padding.</t>
  </si>
  <si>
    <t>ACC-CC-M</t>
  </si>
  <si>
    <t>Medium Pelican Case for TPP LiveScan System (laptop only), with Anti-Static Foam Padding.</t>
  </si>
  <si>
    <t>HW-HPDT</t>
  </si>
  <si>
    <t>High Performance Desktop Computer with 17" or larger LCD Monitor</t>
  </si>
  <si>
    <t>HW-UPG-HPCOMPUTER</t>
  </si>
  <si>
    <t>High Performance Computer Upgrade for LiveScan System (mandatory for 1,000ppi operation, optional for 500ppi)</t>
  </si>
  <si>
    <t>HW-DT</t>
  </si>
  <si>
    <t>Desktop Computer for LiveScan system with 17" or larger LCD Monitor</t>
  </si>
  <si>
    <t>HW-Flatbed</t>
  </si>
  <si>
    <t>HW-FBS</t>
  </si>
  <si>
    <t>Flatbed Scanner</t>
  </si>
  <si>
    <t>ACC-USB-PEDAL</t>
  </si>
  <si>
    <t>HW-HPLT</t>
  </si>
  <si>
    <t>HW-RDLT</t>
  </si>
  <si>
    <t>Rugged laptop Computer for LiveScan System Meets MIL-STD-810F, IP65</t>
  </si>
  <si>
    <t>HW-LT</t>
  </si>
  <si>
    <t>Notebook Computer for LiveScan System</t>
  </si>
  <si>
    <t>ACC-UPG-21T</t>
  </si>
  <si>
    <t>Upgrade to 21" Touch Screen LCD Monitor</t>
  </si>
  <si>
    <t>ACC-21T</t>
  </si>
  <si>
    <t>21" Touch Screen LCD Monitor</t>
  </si>
  <si>
    <t>ACC-PD</t>
  </si>
  <si>
    <t>ACC-PS</t>
  </si>
  <si>
    <t>HW-TPP-1000PPI</t>
  </si>
  <si>
    <t>1000ppi Tenprint and PalmPrint scanner: Cross Match 1000</t>
  </si>
  <si>
    <t>HW-TPP-500PPI</t>
  </si>
  <si>
    <t>500ppi Tenprint and PalmPrint scanner: Cross Match 500</t>
  </si>
  <si>
    <t>HW-TP-500PPI</t>
  </si>
  <si>
    <t>500ppi TenPrint scanner: Cross Match Guardian</t>
  </si>
  <si>
    <t>HW-CMSServer</t>
  </si>
  <si>
    <t>Server Computer with Windows Server 2003 OS (or higher version), for use with CMS software, up to 5,000 transactions storage capacity</t>
  </si>
  <si>
    <t>HW-CMSServerStorUPGR</t>
  </si>
  <si>
    <t>CMS Archive Storage Hardware Upgrade - per additional 20,000 transactions.  Must purchase in conjunction with HW-CMSServer or CMS.</t>
  </si>
  <si>
    <t>SW-LS-ADD-TOT</t>
  </si>
  <si>
    <t>SW-LS200</t>
  </si>
  <si>
    <t>LS200 Applicant LiveScan Software License: single Type of Transaction (TOT), single submission package</t>
  </si>
  <si>
    <t>SW-LS-ADD-FBS</t>
  </si>
  <si>
    <t>Additional Flatbed Scanning Software, must be combined with LS-Series LiveScan system.</t>
  </si>
  <si>
    <t>SW-LS300</t>
  </si>
  <si>
    <t>LS 300 Criminal LiveScan Software License: single Type of Transaction (TOT), single submission package</t>
  </si>
  <si>
    <t>SW-LSINT1</t>
  </si>
  <si>
    <t>LiveScan data interface with foreign systems for one way data exchange (input or output) - $3,995 license fee minimum per interface</t>
  </si>
  <si>
    <t>SW-LSINT2</t>
  </si>
  <si>
    <t>LiveScan data interface with foreign systems for two way data exchange (input and output) - $4,995 license fee minimum per interface</t>
  </si>
  <si>
    <t>SW-LSID</t>
  </si>
  <si>
    <t>Software License to process identification (Driver's License, State ID's, etc…) for any LS-Series LiveScan system.</t>
  </si>
  <si>
    <t>SW-LSCON</t>
  </si>
  <si>
    <t>Additional Connectivity and/or Submission license for any LS-Series LiveScan system.</t>
  </si>
  <si>
    <t>SW-LSPC</t>
  </si>
  <si>
    <t>Integrated Photo Capture Software License for any LS-Series LiveScan system.</t>
  </si>
  <si>
    <t>SW-LSPS</t>
  </si>
  <si>
    <t>Printer Software License for Standard Print Formats for any LS-Series LiveScan system.</t>
  </si>
  <si>
    <t>SW-LSSC</t>
  </si>
  <si>
    <t>Integrated Signature Capture Software License for any LS-Series LiveScan system.</t>
  </si>
  <si>
    <t>LS-Series LiveScan System configuration</t>
  </si>
  <si>
    <t>SCVS-CFGINSTTRCMS</t>
  </si>
  <si>
    <t>CMS Server Basic Configuration, Installation &amp; Training (3 days on-site at any Contiguous US location)</t>
  </si>
  <si>
    <t>SCVS-CFGINSTTRLSADD</t>
  </si>
  <si>
    <t>LS Livescan Series Basic Configuration, Installation &amp; Training (Additional day add-on to SCVS-CFGINSTRLS)</t>
  </si>
  <si>
    <t>SCVS-CFGINSTTRLS</t>
  </si>
  <si>
    <t>LS Livescan Series Basic Configuration, Installation &amp; Training (1 day on-site at any Contiguous US location)</t>
  </si>
  <si>
    <t>SVCS-INST</t>
  </si>
  <si>
    <t>LS-4G Lite-Ue</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</si>
  <si>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</si>
  <si>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</si>
  <si>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</si>
  <si>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HW-UPG-Ue-500P</t>
  </si>
  <si>
    <t>Upgrade the Lite-Ue scanner of any LS-G4 system to a 500P scanner. Must purchase in conjunction with LS-4G Lite-Ue.</t>
  </si>
  <si>
    <t>No Charge</t>
  </si>
  <si>
    <t>HW-UPG-Xe-Guardian</t>
  </si>
  <si>
    <t>Upgrade the Lite-Xe scanner of any LS-G4 system to a Cross Match Guardian scanner. Must purchase in conjunction with LS-4G Lite-Xe.</t>
  </si>
  <si>
    <t>LS-4G-JKLite-Ue</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</si>
  <si>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</si>
  <si>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LS-4G-JKGuardian</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</si>
  <si>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</si>
  <si>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LS-4G-Lite-Xe</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</si>
  <si>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</si>
  <si>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</si>
  <si>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</si>
  <si>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</si>
  <si>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</si>
  <si>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</si>
  <si>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</si>
  <si>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SVCS-SOS-HW-TPP-1000PPI</t>
  </si>
  <si>
    <t>12 months on-site maintenance for 1000ppi Tenprint and PalmPrint scanner: Cross Match 1000PX</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</si>
  <si>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</si>
  <si>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</si>
  <si>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</si>
  <si>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</si>
  <si>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SVCS-SOS-HW-TPP-500PPI</t>
  </si>
  <si>
    <t>12 months on-site maintenance for 500ppi Tenprint and PalmPrint scanner: Cross Match 500P</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</si>
  <si>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</si>
  <si>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</si>
  <si>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</si>
  <si>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</si>
  <si>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HW-UPG-Ue-1000PX</t>
  </si>
  <si>
    <t>Upgrade the Lite-Ue scanner of any LS-G4 system to a 1000PX scanner. Must purchase in conjunction with LS-4G Lite-Ue.</t>
  </si>
  <si>
    <t>SVCS-SW-SOS-CMSINT2</t>
  </si>
  <si>
    <t>12 months on-site support for LS Series Livescan, includes: help-desk support and software upgrades for CMS data interface with foreign systems for two way data exchange (input and output)</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</si>
  <si>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</si>
  <si>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</si>
  <si>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</si>
  <si>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</si>
  <si>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SVCS-SR-HW-TPP-1000PPI</t>
  </si>
  <si>
    <t>12 months remote maintenance and cross ship support for 1000ppi Tenprint and PalmPrint scanner: Cross Match 1000PX</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</si>
  <si>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</si>
  <si>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</si>
  <si>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SVCS-SR-HW-TPP-500PPI</t>
  </si>
  <si>
    <t>12 months remote maintenance and cross ship support for 500ppi Tenprint and PalmPrint scanner: Cross Match 500P</t>
  </si>
  <si>
    <t>SVCS-SOS-HW-TP-500PPI</t>
  </si>
  <si>
    <t>12 months on-site maintenance for 500ppi TenPrint scanner: Cross Match Guardian</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</si>
  <si>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</si>
  <si>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</si>
  <si>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SVCS-SW-SOS-CMSINT1</t>
  </si>
  <si>
    <t>12 months on-site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</si>
  <si>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</si>
  <si>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</si>
  <si>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</si>
  <si>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</si>
  <si>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SVCS-SOS-HW-RDLT</t>
  </si>
  <si>
    <t>12 months on-site maintenance for Rugged laptop Computer for LiveScan System Meets MIL-STD-810F, IP65</t>
  </si>
  <si>
    <t>SVCS-ACC-SOS-KIOSK</t>
  </si>
  <si>
    <t>12 months on-site support for LS400 ergonomically designed all steel cabinet for any LS-Series LiveScan system.</t>
  </si>
  <si>
    <t>SW-LS-ADD-PC</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</si>
  <si>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</si>
  <si>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</si>
  <si>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</si>
  <si>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</si>
  <si>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SVCS-SOS-HW-CMSServer</t>
  </si>
  <si>
    <t>12 months on-site maintenance for Server Computer with Windows Server 2003 OS (or higher version), for use with CMS software, up to 5,000 transactions storage capacity</t>
  </si>
  <si>
    <t>SVCS-SR-HW-TP-500PPI</t>
  </si>
  <si>
    <t>12 months remote maintenance and cross ship support for 500ppi TenPrint scanner: Cross Match Guardian</t>
  </si>
  <si>
    <t>SVCS-SW-SR-CMSINT1</t>
  </si>
  <si>
    <t>12 months remote support for LS Series Livescan, includes: help-desk support and software upgrades for CMS data interface with foreign systems for one way data exchange (input or output)</t>
  </si>
  <si>
    <t>SVCS-SW-SOS-LSPC</t>
  </si>
  <si>
    <t>12 months on-site support for LS Series Livescan, includes: help-desk support and software upgrades for Integrated Photo Capture Software License for any LS-Series LiveScan system.</t>
  </si>
  <si>
    <t>SVCS-SR-HW-RDLT</t>
  </si>
  <si>
    <t>12 months remote maintenance and cross ship support for Rugged laptop Computer for LiveScan System Meets MIL-STD-810F, IP65</t>
  </si>
  <si>
    <t>SVCS-ACC-SR-KIOSK</t>
  </si>
  <si>
    <t>12 months remote maintenance and cross ship support for LS400 ergonomically designed all steel cabinet for any LS-Series LiveScan system.</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</si>
  <si>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</si>
  <si>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</si>
  <si>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</si>
  <si>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</si>
  <si>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SVCS-SR-HW-CMSServer</t>
  </si>
  <si>
    <t>12 months remote maintenance and cross ship support for Server Computer with Windows Server 2003 OS (or higher version), for use with CMS software, up to 5,000 transactions storage capacity</t>
  </si>
  <si>
    <t>SVCS-SW-SR-LSPC</t>
  </si>
  <si>
    <t>12 months remote support for LS Series Livescan, includes: help-desk support and software upgrades for Integrated Photo Capture Software License for any LS-Series LiveScan system.</t>
  </si>
  <si>
    <t>SVCS-ACC-SOS-PD</t>
  </si>
  <si>
    <t>12 months on-site support for FBI Certified  Fingerprint Card Printer: Dual-Sided Printer</t>
  </si>
  <si>
    <t>SVCS-SW-SOS-CMS10CON</t>
  </si>
  <si>
    <t>12 months on-site support for LS Series Livescan, includes: help-desk support and software upgrades for 10 additional LiveScan connections license for CMS Software</t>
  </si>
  <si>
    <t>SVCS-SOS-HW-HPDT</t>
  </si>
  <si>
    <t>12 months on-site maintenance for High Performance Desktop Computer with 17" or larger LCD Monitor</t>
  </si>
  <si>
    <t>SVCS-SOS-HW-HPLT</t>
  </si>
  <si>
    <t>12 months on-site maintenance for High Performance Notebook Computer for LiveScan System</t>
  </si>
  <si>
    <t>SVCS-ACC-SOS-CAM</t>
  </si>
  <si>
    <t>12 months on-site support for Commercial-of-the-Shelf (COTS) High-Resolution Still Camera, integrated with Livescan Software</t>
  </si>
  <si>
    <t>SVCS-ACC-SOS-KIOSK-CE</t>
  </si>
  <si>
    <t>12 months on-site support for All steel camera enclosure for ACC-KIOSK, includes high-output ring flash</t>
  </si>
  <si>
    <t>SVCS-SW-SOS-LS-ADD-FBS</t>
  </si>
  <si>
    <t>12 months on-site support for LS Series Livescan, includes: help-desk support and software upgrades for Flatbed Scanning, must be combined with LS-Series LiveScan system.</t>
  </si>
  <si>
    <t>SVCS-SW-SOS-LS-ADD-PC</t>
  </si>
  <si>
    <t>12 months on-site support for LS Series Livescan, includes: help-desk support and software upgrades for Photo Capture, must be combined with LS-Series LiveScan system.</t>
  </si>
  <si>
    <t>SVCS-SW-SOS-LS-ADD-TOT</t>
  </si>
  <si>
    <t>12 months on-site support for LS Series Livescan, includes: help-desk support and software upgrades for Additional Type of Transaction (TOT), must be combined with LS-Series LiveScan system.</t>
  </si>
  <si>
    <t>SVCS-ACC-SOS-CC-L</t>
  </si>
  <si>
    <t>12 months on-site support for Large Pelican Case for LiveScan System (laptop only), with Anti-Static Foam Padding.</t>
  </si>
  <si>
    <t>SVCS-SOS-HW-DT</t>
  </si>
  <si>
    <t>12 months on-site maintenance for Desktop Computer for LiveScan system with 17" or larger LCD Monitor</t>
  </si>
  <si>
    <t>SVCS-SOS-HW-LT</t>
  </si>
  <si>
    <t>12 months on-site maintenance for Notebook Computer for LiveScan System</t>
  </si>
  <si>
    <t>SVCS-ACC-SOS-PS</t>
  </si>
  <si>
    <t>12 months on-site support for FBI Certified  Fingerprint Card Printer: Single-Sided Printer</t>
  </si>
  <si>
    <t>SVCS-ACC-SR-PD</t>
  </si>
  <si>
    <t>12 months remote maintenance and cross ship support for FBI Certified  Fingerprint Card Printer: Dual-Sided Printer</t>
  </si>
  <si>
    <t>SVCS-ACC-SOS-CC-M</t>
  </si>
  <si>
    <t>12 months on-site support for Medium Pelican Case for TPP LiveScan System (laptop only), with Anti-Static Foam Padding.</t>
  </si>
  <si>
    <t>SVCS-SW-SR-CMS10CON</t>
  </si>
  <si>
    <t>12 months remote support for LS Series Livescan, includes: help-desk support and software upgrades for 10 additional LiveScan connections license for CMS Software</t>
  </si>
  <si>
    <t>SVCS-SR-HW-HPDT</t>
  </si>
  <si>
    <t>12 months remote maintenance and cross ship support for High Performance Desktop Computer with 17" or larger LCD Monitor</t>
  </si>
  <si>
    <t>SVCS-SR-HW-HPLT</t>
  </si>
  <si>
    <t>12 months remote maintenance and cross ship support for High Performance Notebook Computer for LiveScan System</t>
  </si>
  <si>
    <t>SVCS-SW-SOS-CMS1000TP</t>
  </si>
  <si>
    <t>12 months on-site support for LS Series Livescan, includes: help-desk support and software upgrades for 1,000 additional monthly transaction throughput license for CMS Software</t>
  </si>
  <si>
    <t>SVCS-ACC-SR-CAM</t>
  </si>
  <si>
    <t>12 months remote maintenance and cross ship support for Commercial-of-the-Shelf (COTS) High-Resolution Still Camera, integrated with Livescan Software</t>
  </si>
  <si>
    <t>SVCS-ACC-SR-KIOSK-CE</t>
  </si>
  <si>
    <t>12 months remote maintenance and cross ship support for All steel camera enclosure for ACC-KIOSK, includes high-output ring flash</t>
  </si>
  <si>
    <t>SVCS-SW-SR-LS-ADD-FBS</t>
  </si>
  <si>
    <t>12 months remote support for LS Series Livescan, includes: help-desk support and software upgrades for Flatbed Scanning, must be combined with LS-Series LiveScan system.</t>
  </si>
  <si>
    <t>SVCS-SW-SR-LS-ADD-PC</t>
  </si>
  <si>
    <t>12 months remote support for LS Series Livescan, includes: help-desk support and software upgrades for Photo Capture, must be combined with LS-Series LiveScan system.</t>
  </si>
  <si>
    <t>SVCS-SW-SR-LS-ADD-TOT</t>
  </si>
  <si>
    <t>12 months remote support for LS Series Livescan, includes: help-desk support and software upgrades for Additional Type of Transaction (TOT), must be combined with LS-Series LiveScan system.</t>
  </si>
  <si>
    <t>SVCS-ACC-SOS-CC-S</t>
  </si>
  <si>
    <t>12 months on-site support for Small Pelican Case for TP LiveScan System (tenprint with laptop) with Anti-Static Foam Padding.</t>
  </si>
  <si>
    <t>SVCS-ACC-SOS-UPG-21T</t>
  </si>
  <si>
    <t>12 months on-site support for Upgrade to 21" Touch Screen LCD Monitor</t>
  </si>
  <si>
    <t>SVCS-SOS-HW-CMSServerStorUPGR</t>
  </si>
  <si>
    <t>12 months on-site maintenance for CMS Archive Storage Hardware Upgrade - per additional 20,000 transactions.</t>
  </si>
  <si>
    <t>SVCS-ACC-SR-CC-L</t>
  </si>
  <si>
    <t>12 months remote maintenance and cross ship support for Large Pelican Case for LiveScan System (laptop only), with Anti-Static Foam Padding.</t>
  </si>
  <si>
    <t>SVCS-SR-HW-DT</t>
  </si>
  <si>
    <t>12 months remote maintenance and cross ship support for Desktop Computer for LiveScan system with 17" or larger LCD Monitor</t>
  </si>
  <si>
    <t>SVCS-SR-HW-LT</t>
  </si>
  <si>
    <t>12 months remote maintenance and cross ship support for Notebook Computer for LiveScan System</t>
  </si>
  <si>
    <t>SVCS-ACC-SOS-SigPad</t>
  </si>
  <si>
    <t>12 months on-site support for Digital Signature Pad</t>
  </si>
  <si>
    <t>SVCS-ACC-SR-PS</t>
  </si>
  <si>
    <t>12 months remote maintenance and cross ship support for FBI Certified  Fingerprint Card Printer: Single-Sided Printer</t>
  </si>
  <si>
    <t>SVCS-ACC-SR-CC-M</t>
  </si>
  <si>
    <t>12 months remote maintenance and cross ship support for Medium Pelican Case for TPP LiveScan System (laptop only), with Anti-Static Foam Padding.</t>
  </si>
  <si>
    <t>SVCS-SW-SOS-LSINT2</t>
  </si>
  <si>
    <t>12 months on-site support for LS Series Livescan, includes: help-desk support and software upgrades for LiveScan data interface with foreign systems for two way data exchange (input and output) - Configuration fee may apply on low volume</t>
  </si>
  <si>
    <t>SVCS-ACC-SOS-BarC2</t>
  </si>
  <si>
    <t>12 months on-site support for 2D barcode reader</t>
  </si>
  <si>
    <t>SVCS-ACC-SOS-21T</t>
  </si>
  <si>
    <t>12 months on-site support for 21" Touch Screen LCD Monitor</t>
  </si>
  <si>
    <t>SVCS-SW-SR-CMS1000TP</t>
  </si>
  <si>
    <t>12 months remote support for LS Series Livescan, includes: help-desk support and software upgrades for 1,000 additional monthly transaction throughput license for CMS Software</t>
  </si>
  <si>
    <t>SVCS-SW-SOS-LSCON</t>
  </si>
  <si>
    <t>12 months on-site support for LS Series Livescan, includes: help-desk support and software upgrades for Additional Connectivity and/or Submission license for any LS-Series LiveScan system.</t>
  </si>
  <si>
    <t>SVCS-ACC-SR-CC-S</t>
  </si>
  <si>
    <t>12 months remote maintenance and cross ship support for Small Pelican Case for TP LiveScan System (tenprint with laptop) with Anti-Static Foam Padding.</t>
  </si>
  <si>
    <t>SVCS-ACC-SR-UPG-21T</t>
  </si>
  <si>
    <t>12 months remote maintenance and cross ship support for Upgrade to 21" Touch Screen LCD Monitor</t>
  </si>
  <si>
    <t>SVCS-SR-HW-CMSServerStorUPGR</t>
  </si>
  <si>
    <t>12 months remote maintenance and cross ship support for CMS Archive Storage Hardware Upgrade - per additional 20,000 transactions.</t>
  </si>
  <si>
    <t>SVCS-SW-SOS-CMS5000S</t>
  </si>
  <si>
    <t>12 months on-site support for LS Series Livescan, includes: help-desk support and software upgrades for 5,000 additional transaction storage for CMS Software.</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</si>
  <si>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</si>
  <si>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</si>
  <si>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SVCS-SW-SOS-LSPS</t>
  </si>
  <si>
    <t>12 months on-site support for LS Series Livescan, includes: help-desk support and software upgrades for Printer Software License for Standard Print Formats for any LS-Series LiveScan system.</t>
  </si>
  <si>
    <t>SVCS-ACC-SR-SigPad</t>
  </si>
  <si>
    <t>12 months remote maintenance and cross ship support for Digital Signature Pad</t>
  </si>
  <si>
    <t>SVCS-SW-SR-LSINT2</t>
  </si>
  <si>
    <t>12 months remote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</si>
  <si>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</si>
  <si>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</si>
  <si>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SVCS-ACC-SR-BarC2</t>
  </si>
  <si>
    <t>12 months remote maintenance and cross ship support for 2D barcode reader</t>
  </si>
  <si>
    <t>SVCS-ACC-SOS-BarC1</t>
  </si>
  <si>
    <t>12 months on-site support for 1D barcode reader</t>
  </si>
  <si>
    <t>SVCS-ACC-SR-21T</t>
  </si>
  <si>
    <t>12 months remote maintenance and cross ship support for 21" Touch Screen LCD Monitor</t>
  </si>
  <si>
    <t>SVCS-ACC-SOS-USB-PEDAL</t>
  </si>
  <si>
    <t>12 months on-site support for USB Foot Pedal for hands free operation</t>
  </si>
  <si>
    <t>SVCS-SW-SR-LSCON</t>
  </si>
  <si>
    <t>12 months remote support for LS Series Livescan, includes: help-desk support and software upgrades for Additional Connectivity and/or Submission license for any LS-Series LiveScan system.</t>
  </si>
  <si>
    <t>SVCS-SW-SR-CMS5000S</t>
  </si>
  <si>
    <t>12 months remote support for LS Series Livescan, includes: help-desk support and software upgrades for 5,000 additional transaction storage for CMS Software.</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</si>
  <si>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</si>
  <si>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</si>
  <si>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SVCS-SW-SR-LSPS</t>
  </si>
  <si>
    <t>12 months remote support for LS Series Livescan, includes: help-desk support and software upgrades for Printer Software License for Standard Print Formats for any LS-Series LiveScan system.</t>
  </si>
  <si>
    <t>SVCS-SW-SR-LSID</t>
  </si>
  <si>
    <t>12 months remote support for LS Series Livescan, includes: help-desk support and software upgrades for Software License to process identification (Driver's License, State ID's, etc…) for any LS-Series LiveScan system.</t>
  </si>
  <si>
    <t>SVCS-ACC-SR-BarC1</t>
  </si>
  <si>
    <t>12 months remote maintenance and cross ship support for 1D barcode reader</t>
  </si>
  <si>
    <t>SVCS-ACC-SR-USB-PEDAL</t>
  </si>
  <si>
    <t>12 months remote maintenance and cross ship support for USB Foot Pedal for hands free operation</t>
  </si>
  <si>
    <t>SVCS-ACC-SOS-Mag</t>
  </si>
  <si>
    <t>12 months on-site support for USB Magstripe Reader for Driver License</t>
  </si>
  <si>
    <t>SVCS-SW-SOS-LSSC</t>
  </si>
  <si>
    <t>12 months on-site support for LS Series Livescan, includes: help-desk support and software upgrades for Integrated Signature Capture Software License for any LS-Series LiveScan system.</t>
  </si>
  <si>
    <t>SVCS-ACC-SR-Mag</t>
  </si>
  <si>
    <t>12 months remote maintenance and cross ship support for USB Magstripe Reader for Driver License</t>
  </si>
  <si>
    <t>SVCS-SW-SR-LSSC</t>
  </si>
  <si>
    <t>12 months remote support for LS Series Livescan, includes: help-desk support and software upgrades for Integrated Signature Capture Software License for any LS-Series LiveScan system.</t>
  </si>
  <si>
    <t>Product/Model Number</t>
  </si>
  <si>
    <t>Product Description</t>
  </si>
  <si>
    <t>Unit of Measurement</t>
  </si>
  <si>
    <t>Category / Group (identifier if applicable)</t>
  </si>
  <si>
    <t>List Price / MSRP</t>
  </si>
  <si>
    <t>Percentage Discount</t>
  </si>
  <si>
    <t>Each</t>
  </si>
  <si>
    <t>Systems</t>
  </si>
  <si>
    <t>Hardware</t>
  </si>
  <si>
    <t>LS4G - Cabinet ergonomically designed all steel cabinet for any LS-Series LiveScan system.</t>
  </si>
  <si>
    <t>Tripod to mount camera, and ring flash with software integration into LS4G mugshot SW</t>
  </si>
  <si>
    <t>Tripod to mount camera</t>
  </si>
  <si>
    <t>Small Pelican Case for TP LiveScan System (tenprint with laptop) with Anti- Static Foam Padding.</t>
  </si>
  <si>
    <t>USB Magstrip Reader for Driver License</t>
  </si>
  <si>
    <t>1000ppi Tenprint and PalmPrint scanner: Crossmatch 1000 (Palm)</t>
  </si>
  <si>
    <t>Crossmatch 500 ppi TenPrint scanner: Crossmatch Guardian</t>
  </si>
  <si>
    <t>Crossmatch 500 ppi Tenprint and PalmPrint scanner: Crossmatch 500 (Palm)</t>
  </si>
  <si>
    <t>500ppi TenPrint scanner: Suprema G10</t>
  </si>
  <si>
    <t>500ppi TenPrint scanner: IBT Kojak</t>
  </si>
  <si>
    <t xml:space="preserve">500ppi TenPrint scanner: Crossmatch Patrol (Non-TAA) </t>
  </si>
  <si>
    <t>500ppi TenPrint and PalmPrint scanner: Suprema Real Scan F</t>
  </si>
  <si>
    <t>HW-UPG-21T</t>
  </si>
  <si>
    <t>High Performance Computer Upgrade for LiveScan System (mandatory for 1,000ppi operation, optional for Crossmatch 500 ppi)</t>
  </si>
  <si>
    <t>LS-4G-1000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</si>
  <si>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</si>
  <si>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</si>
  <si>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</si>
  <si>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Software</t>
  </si>
  <si>
    <t>LS4G Applicant LiveScan Software License: single Type of Transaction (TOT), single submission package</t>
  </si>
  <si>
    <t>LS4G Criminal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</si>
  <si>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</si>
  <si>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</si>
  <si>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</si>
  <si>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</si>
  <si>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</si>
  <si>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</si>
  <si>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</si>
  <si>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Services</t>
  </si>
  <si>
    <t>Trip</t>
  </si>
  <si>
    <t>Session</t>
  </si>
  <si>
    <t>SCVS-SW-SR-CMS-PS-9-5-M-F</t>
  </si>
  <si>
    <t>12 months 9 to 5, Monday to Friday remote maintenance for Printer Software License for Standard Print Formats for any LS-Series LiveScan system.</t>
  </si>
  <si>
    <t>SVCS-ACC-SOS-21T-9-5-M-F</t>
  </si>
  <si>
    <t>12 months 9 to 5, Monday to Friday on-site support for 21" Touch Screen LCD Monitor</t>
  </si>
  <si>
    <t>Year</t>
  </si>
  <si>
    <t>Hardware Maint</t>
  </si>
  <si>
    <t>SVCS-ACC-SOS-BarC1-9-5-M-F</t>
  </si>
  <si>
    <t>12 months 9 to 5, Monday to Friday on-site support for 1D barcode reader</t>
  </si>
  <si>
    <t>SVCS-ACC-SOS-BarC2-9-5-M-F</t>
  </si>
  <si>
    <t>12 months 9 to 5, Monday to Friday on-site support for 2D barcode reader</t>
  </si>
  <si>
    <t>SVCS-ACC-SOS-CAM-9-5-M-F</t>
  </si>
  <si>
    <t>12 months 9 to 5, Monday to Friday on-site support for Commercial-of-the- Shelf (COTS) High-Resolution Still Camera, integrated with Livescan Software</t>
  </si>
  <si>
    <t>SVCS-ACC-SOS-CC-L-9-5-M-F</t>
  </si>
  <si>
    <t>12 months 9 to 5, Monday to Friday on-site support for Large Pelican Case for LiveScan System (laptop only), with Anti-Static Foam Padding.</t>
  </si>
  <si>
    <t>SVCS-ACC-SOS-CC-M-9-5-M-F</t>
  </si>
  <si>
    <t>12 months 9 to 5, Monday to Friday on-site support for Medium Pelican Case for TPP LiveScan System (laptop only), with Anti-Static Foam Padding.</t>
  </si>
  <si>
    <t>SVCS-ACC-SOS-CC-S-9-5-M-F</t>
  </si>
  <si>
    <t>12 months 9 to 5, Monday to Friday on-site support for Small Pelican Case for TP LiveScan System (tenprint with laptop) with Anti-Static Foam Padding.</t>
  </si>
  <si>
    <t>SVCS-ACC-SOS-KIOSK-9-5-M-F</t>
  </si>
  <si>
    <t>12 months 9 to 5, Monday to Friday on-site support for LS400 ergonomically designed all steel cabinet for any LS-Series LiveScan system.</t>
  </si>
  <si>
    <t>SVCS-ACC-SOS-KIOSK-CE-9-5-M- F</t>
  </si>
  <si>
    <t>12 months 9 to 5, Monday to Friday on-site support for All steel camera enclosure for ACC-KIOSK, includes high-output ring flash</t>
  </si>
  <si>
    <t>SVCS-ACC-SOS-Mag-9-5-M-F</t>
  </si>
  <si>
    <t>12 months 9 to 5, Monday to Friday on-site support for USB Magstripe Reader for Driver License</t>
  </si>
  <si>
    <t>SVCS-ACC-SOS-PD-9-5-M-F</t>
  </si>
  <si>
    <t>12 months 9 to 5, Monday to Friday on-site support for FBI Certified Fingerprint Card Printer: Dual-Sided Printer</t>
  </si>
  <si>
    <t>SVCS-ACC-SOS-PS-9-5-M-F</t>
  </si>
  <si>
    <t>12 months 9 to 5, Monday to Friday on-site support for FBI Certified Fingerprint Card Printer: Single-Sided Printer</t>
  </si>
  <si>
    <t>SVCS-ACC-SOS-SigPad-9-5-M-F</t>
  </si>
  <si>
    <t>12 months 9 to 5, Monday to Friday on-site support for Digital Signature Pad</t>
  </si>
  <si>
    <t>SVCS-ACC-SOS-TRI-9-5-M-F</t>
  </si>
  <si>
    <t>12 months 9 to 5, Monday to Friday on-site maintenance and cross ship support for Tripod to mount camera</t>
  </si>
  <si>
    <t>SVCS-ACC-SOS-TRI-RFL-9-5-M-F</t>
  </si>
  <si>
    <t>12 months 9 to 5, Monday to Friday on-site maintenance and cross ship support for tripod to mount camera, and ring flash with software integration into LS200 mugshot SW</t>
  </si>
  <si>
    <t>SVCS-ACC-SOS-UPG-21T-9-5-M- F</t>
  </si>
  <si>
    <t>12 months 9 to 5, Monday to Friday on-site support for Upgrade to 21" Touch Screen LCD Monitor</t>
  </si>
  <si>
    <t>SVCS-ACC-SOS-USB-PEDAL-9-5- M-F</t>
  </si>
  <si>
    <t>12 months 9 to 5, Monday to Friday on-site support for USB Foot Pedal for hands free operation</t>
  </si>
  <si>
    <t>SVCS-ACC-SR-21T-24/7</t>
  </si>
  <si>
    <t>12 months 24/7 remote maintenance and cross ship support for 21" Touch Screen LCD Monitor</t>
  </si>
  <si>
    <t>SVCS-ACC-SR-21T-9-5-M-F</t>
  </si>
  <si>
    <t>12 months 9 to 5, Monday to Friday remote maintenance and cross ship support for 21" Touch Screen LCD Monitor</t>
  </si>
  <si>
    <t>SVCS-ACC-SR-BarC1-24/7</t>
  </si>
  <si>
    <t>12 months 24/7 remote maintenance and cross ship support for 1D barcode reader</t>
  </si>
  <si>
    <t>SVCS-ACC-SR-BarC1-9-5-M-F</t>
  </si>
  <si>
    <t>12 months 9 to 5, Monday to Friday remote maintenance and cross ship support for 1D barcode reader</t>
  </si>
  <si>
    <t>SVCS-ACC-SR-BarC2-24/7</t>
  </si>
  <si>
    <t>12 months 24/7 remote maintenance and cross ship support for 2D barcode reader</t>
  </si>
  <si>
    <t>SVCS-ACC-SR-BarC2-9-5-M-F</t>
  </si>
  <si>
    <t>12 months 9 to 5, Monday to Friday remote maintenance and cross ship support for 2D barcode reader</t>
  </si>
  <si>
    <t>SVCS-ACC-SR-CAM-24/7</t>
  </si>
  <si>
    <t>12 months 24/7 remote maintenance and cross ship support for Commercial-of-the-Shelf (COTS) High-Resolution Still Camera, integrated with Livescan Software</t>
  </si>
  <si>
    <t>SVCS-ACC-SR-CAM-9-5-M-F</t>
  </si>
  <si>
    <t>12 months 9 to 5, Monday to Friday remote maintenance and cross ship support for Commercial-of-the-Shelf (COTS) High-Resolution Still Camera, integrated with Livescan Software</t>
  </si>
  <si>
    <t>SVCS-ACC-SR-CC-L-24/7</t>
  </si>
  <si>
    <t>12 months 24/7 remote maintenance and cross ship support for Large Pelican Case for LiveScan System (laptop only), with Anti-Static Foam Padding.</t>
  </si>
  <si>
    <t>SVCS-ACC-SR-CC-L-9-5-M-F</t>
  </si>
  <si>
    <t>12 months 9 to 5, Monday to Friday remote maintenance and cross ship support for Large Pelican Case for LiveScan System (laptop only), with Anti- Static Foam Padding.</t>
  </si>
  <si>
    <t>SVCS-ACC-SR-CC-M-24/7</t>
  </si>
  <si>
    <t>12 months 24/7 remote maintenance and cross ship support for Medium Pelican Case for TPP LiveScan System (laptop only), with Anti-Static Foam Padding.</t>
  </si>
  <si>
    <t>SVCS-ACC-SR-CC-M-9-5-M-F</t>
  </si>
  <si>
    <t>12 months 9 to 5, Monday to Friday remote maintenance and cross ship support for Medium Pelican Case for TPP LiveScan System (laptop only), with Anti-Static Foam Padding.</t>
  </si>
  <si>
    <t>SVCS-ACC-SR-CC-S-24/7</t>
  </si>
  <si>
    <t>12 months 24/7 remote maintenance and cross ship support for Small Pelican Case for TP LiveScan System (tenprint with laptop) with Anti-Static Foam Padding.</t>
  </si>
  <si>
    <t>SVCS-ACC-SR-CC-S-9-5-M-F</t>
  </si>
  <si>
    <t>12 months 9 to 5, Monday to Friday remote maintenance and cross ship support for Small Pelican Case for TP LiveScan System (tenprint with laptop) with Anti-Static Foam Padding.</t>
  </si>
  <si>
    <t>SVCS-ACC-SR-KIOSK-24/7</t>
  </si>
  <si>
    <t>12 months 24/7 remote maintenance and cross ship support for LS400 ergonomically designed all steel cabinet for any LS-Series LiveScan system.</t>
  </si>
  <si>
    <t>SVCS-ACC-SR-KIOSK-9-5-M-F</t>
  </si>
  <si>
    <t>12 months 9 to 5, Monday to Friday remote maintenance and cross ship support for LS400 ergonomically designed all steel cabinet for any LS-Series LiveScan system.</t>
  </si>
  <si>
    <t>SVCS-ACC-SR-KIOSK-CE-24/7</t>
  </si>
  <si>
    <t>12 months 24/7 remote maintenance and cross ship support for All steel camera enclosure for ACC-KIOSK, includes high-output ring flash</t>
  </si>
  <si>
    <t>SVCS-ACC-SR-KIOSK-CE-9-5-M-F</t>
  </si>
  <si>
    <t>12 months 9 to 5, Monday to Friday remote maintenance and cross ship support for All steel camera enclosure for ACC-KIOSK, includes high-output ring flash</t>
  </si>
  <si>
    <t>SVCS-ACC-SR-Mag-24/7</t>
  </si>
  <si>
    <t>12 months 24/7 remote maintenance and cross ship support for USB Magstripe Reader for Driver License</t>
  </si>
  <si>
    <t>SVCS-ACC-SR-Mag-9-5-M-F</t>
  </si>
  <si>
    <t>12 months 9 to 5, Monday to Friday remote maintenance and cross ship support for USB Magstripe Reader for Driver License</t>
  </si>
  <si>
    <t>SVCS-ACC-SR-PD-24/7</t>
  </si>
  <si>
    <t>12 months 24/7 remote maintenance and cross ship support for FBI Certified  Fingerprint Card Printer: Dual-Sided Printer</t>
  </si>
  <si>
    <t>SVCS-ACC-SR-PD-9-5-M-F</t>
  </si>
  <si>
    <t>12 months 9 to 5, Monday to Friday remote maintenance and cross ship support for FBI Certified  Fingerprint Card Printer: Dual-Sided Printer</t>
  </si>
  <si>
    <t>SVCS-ACC-SR-PS-24/7</t>
  </si>
  <si>
    <t>12 months 24/7 remote maintenance and cross ship support for FBI Certified  Fingerprint Card Printer: Single-Sided Printer</t>
  </si>
  <si>
    <t>SVCS-ACC-SR-PS-9-5-M-F</t>
  </si>
  <si>
    <t>12 months 9 to 5, Monday to Friday remote maintenance and cross ship support for FBI Certified  Fingerprint Card Printer: Single-Sided Printer</t>
  </si>
  <si>
    <t>SVCS-ACC-SR-SigPad-24/7</t>
  </si>
  <si>
    <t>12 months 24/7 remote maintenance and cross ship support for Digital Signature Pad</t>
  </si>
  <si>
    <t>SVCS-ACC-SR-SigPad-9-5-M-F</t>
  </si>
  <si>
    <t>12 months 9 to 5, Monday to Friday remote maintenance and cross ship support for Digital Signature Pad</t>
  </si>
  <si>
    <t>SVCS-ACC-SR-TRI-24/7</t>
  </si>
  <si>
    <t>12 months 24/7 remote maintenance and cross ship support for  Tripod to mount camera</t>
  </si>
  <si>
    <t>SVCS-ACC-SR-TRI-9-5-M-F</t>
  </si>
  <si>
    <t>12 months 9 to 5, Monday to Friday remote maintenance and cross ship support for Tripod to mount camera</t>
  </si>
  <si>
    <t>SVCS-ACC-SR-TRI-RFL-9-5-M-F</t>
  </si>
  <si>
    <t>12 months 9 to 5, Monday to Friday remote maintenance and cross ship support for Tripod to mount camera, and ring flash with software integration into LS200 mugshot SW</t>
  </si>
  <si>
    <t>SVCS-ACC-SR-UPG-21T-24/7</t>
  </si>
  <si>
    <t>12 months 24/7 remote maintenance and cross ship support for Upgrade to 21" Touch Screen LCD Monitor</t>
  </si>
  <si>
    <t>SVCS-ACC-SR-UPG-21T-9-5-M-F</t>
  </si>
  <si>
    <t>12 months 9 to 5, Monday to Friday remote maintenance and cross ship support for Upgrade to 21" Touch Screen LCD Monitor</t>
  </si>
  <si>
    <t>SVCS-ACC-SR-USB-PEDAL-24/7</t>
  </si>
  <si>
    <t>12 months 24/7 remote maintenance and cross ship support for USB Foot Pedal for hands free operation</t>
  </si>
  <si>
    <t>SVCS-ACC-SR-USB-PEDAL-9-5-M- F</t>
  </si>
  <si>
    <t>12 months 9 to 5, Monday to Friday remote maintenance and cross ship support for USB Foot Pedal for hands free operation</t>
  </si>
  <si>
    <t>Hour</t>
  </si>
  <si>
    <t>SVCS-SOS-CMS-9-5-M-F</t>
  </si>
  <si>
    <t>12 months 9 to 5, Monday to Friday on-site maintenance for CMS Server (Contiguous US), including: help-desk support, software upgrades, and hardware support</t>
  </si>
  <si>
    <t>System Maint</t>
  </si>
  <si>
    <t>SVCS-SOS-HW-CMSServer-9-5- M-F</t>
  </si>
  <si>
    <t>12 months 9 to 5, Monday to Friday on-site maintenance for Server Computer with Windows Server 2003 OS (or higher version), for use with CMS software, up to 5,000 transactions storage capacity</t>
  </si>
  <si>
    <t>SVCS-SOS-HW-CMSServerStorUPGR-9-5-M-F</t>
  </si>
  <si>
    <t>12 months 9 to 5, Monday to Friday on-site maintenance for CMS Archive Storage Hardware Upgrade - per additional 20,000 transactions.</t>
  </si>
  <si>
    <t>SVCS-SOS-HW-DT-9-5-M-F</t>
  </si>
  <si>
    <t>12 months 9 to 5, Monday to Friday on-site maintenance for Desktop Computer for LiveScan system with 17" or larger LCD Monitor</t>
  </si>
  <si>
    <t>SVCS-SOS-HW-HPDT-9-5-M-F</t>
  </si>
  <si>
    <t>12 months 9 to 5, Monday to Friday on-site maintenance for High Performance Desktop Computer with 17" or larger LCD Monitor</t>
  </si>
  <si>
    <t>SVCS-SOS-HW-HPLT-9-5-M-F</t>
  </si>
  <si>
    <t>12 months 9 to 5, Monday to Friday on-site maintenance for High Performance Notebook Computer for LiveScan System</t>
  </si>
  <si>
    <t>SVCS-SOS-HW-LT-9-5-M-F</t>
  </si>
  <si>
    <t>12 months 9 to 5, Monday to Friday on-site maintenance for Notebook Computer for LiveScan System</t>
  </si>
  <si>
    <t>SVCS-SOS-HW-RDLT-9-5-M-F</t>
  </si>
  <si>
    <t>12 months 9 to 5, Monday to Friday on-site maintenance for Rugged laptop Computer for LiveScan System Meets MIL-STD-810F, IP65</t>
  </si>
  <si>
    <t>SVCS-SOS-HW-TP-500PPI-9-5-M- F</t>
  </si>
  <si>
    <t>12 months 9 to 5, Monday to Friday on-site maintenance for 500ppi TenPrint scanner: Cross Match Guardian</t>
  </si>
  <si>
    <t>SVCS-SOS-HW-TPP-1000PPI-9-5- M-F</t>
  </si>
  <si>
    <t>12 months 9 to 5, Monday to Friday on-site maintenance for 1000ppi Tenprint and PalmPrint scanner: Cross Match 1000PX</t>
  </si>
  <si>
    <t>SVCS-SOS-HW-TPP-500PPI-9-5- M-F</t>
  </si>
  <si>
    <t>12 months 9 to 5, Monday to Friday on-site maintenance for 500ppi Tenprint and PalmPrint scanner: Cross Match 500P</t>
  </si>
  <si>
    <t>SVCS-SOS-LS-1000PX-9-5-M-F</t>
  </si>
  <si>
    <t>12 months 9 to 5, Monday to Friday on-site support for LS Series Livescan, includes: help-desk support, software upgrades, and hardware support.</t>
  </si>
  <si>
    <t>SVCS-SOS-LS-1000PX-JK-9-5-M-F</t>
  </si>
  <si>
    <t>SVCS-SOS-LS-500P-9-5-M-F</t>
  </si>
  <si>
    <t>SVCS-SOS-LS-500P-JK-9-5-M-F</t>
  </si>
  <si>
    <t>SVCS-SOS-LS-Guardian-9-5-M-F</t>
  </si>
  <si>
    <t>SVCS-SOS-LS-Guardian-JK-9-5-M- F</t>
  </si>
  <si>
    <t>SVCS-SR-CMS-24/7</t>
  </si>
  <si>
    <t>12 months 24/7 remote maintenance for CMS Server, including: help-desk support, software upgrades, and hardware cross ship support</t>
  </si>
  <si>
    <t>SVCS-SR-CMS-9-5-M-F</t>
  </si>
  <si>
    <t>12 months 9 to 5, Monday to Friday remote maintenance for CMS Server, including: help-desk support, software upgrades, and hardware cross ship support</t>
  </si>
  <si>
    <t>SVCS-SR-HW-CMSServer-24/7</t>
  </si>
  <si>
    <t>12 months 24/7 remote maintenance and cross ship support for Server Computer with Windows Server 2003 OS (or higher version), for use with CMS software, up to 5,000 transactions storage capacity</t>
  </si>
  <si>
    <t>SVCS-SR-HW-CMSServer-9-5-M- F</t>
  </si>
  <si>
    <t>12 months 9 to 5, Monday to Friday remote maintenance and cross ship support for Server Computer with Windows Server 2003 OS (or higher version), for use with CMS software, up to 5,000 transactions storage capacity</t>
  </si>
  <si>
    <t>SVCS-SR-HW-CMSServerStorUPGR-24/7</t>
  </si>
  <si>
    <t>12 months 24/7 remote maintenance and cross ship support for CMS Archive Storage Hardware Upgrade - per additional 20,000 transactions.</t>
  </si>
  <si>
    <t>SVCS-SR-HW-CMSServerStorUPGR-9-5-M-F</t>
  </si>
  <si>
    <t>12 months 9 to 5, Monday to Friday remote maintenance and cross ship support for CMS Archive Storage Hardware Upgrade - per additional 20,000 transactions.</t>
  </si>
  <si>
    <t>SVCS-SR-HW-DT-24/7</t>
  </si>
  <si>
    <t>12 months 24/7 remote maintenance and cross ship support for Desktop Computer for LiveScan system with 17" or larger LCD Monitor</t>
  </si>
  <si>
    <t>SVCS-SR-HW-DT-9-5-M-F</t>
  </si>
  <si>
    <t>12 months 9 to 5, Monday to Friday remote maintenance and cross ship support for Desktop Computer for LiveScan system with 17" or larger LCD Monitor</t>
  </si>
  <si>
    <t>SVCS-SR-HW-HPDT-24/7</t>
  </si>
  <si>
    <t>12 months 24/7 remote maintenance and cross ship support for High Performance Desktop Computer with 17" or larger LCD Monitor</t>
  </si>
  <si>
    <t>SVCS-SR-HW-HPDT-9-5-M-F</t>
  </si>
  <si>
    <t>12 months 9 to 5, Monday to Friday remote maintenance and cross ship support for High Performance Desktop Computer with 17" or larger LCD Monitor</t>
  </si>
  <si>
    <t>SVCS-SR-HW-HPLT-24/7</t>
  </si>
  <si>
    <t>12 months 24/7 remote maintenance and cross ship support for High Performance Notebook Computer for LiveScan System</t>
  </si>
  <si>
    <t>SVCS-SR-HW-HPLT-9-5-M-F</t>
  </si>
  <si>
    <t>12 months 9 to 5, Monday to Friday remote maintenance and cross ship support for High Performance Notebook Computer for LiveScan System</t>
  </si>
  <si>
    <t>SVCS-SR-HW-LT-24/7</t>
  </si>
  <si>
    <t>12 months 24/7 remote maintenance and cross ship support for Notebook Computer for LiveScan System</t>
  </si>
  <si>
    <t>SVCS-SR-HW-LT-9-5-M-F</t>
  </si>
  <si>
    <t>12 months 9 to 5, Monday to Friday remote maintenance and cross ship support for Notebook Computer for LiveScan System</t>
  </si>
  <si>
    <t>SVCS-SR-HW-RDLT-24/7</t>
  </si>
  <si>
    <t>12 months 24/7 remote maintenance and cross ship support for Rugged laptop Computer for LiveScan System Meets MIL-STD-810F, IP65</t>
  </si>
  <si>
    <t>SVCS-SR-HW-RDLT-9-5-M-F</t>
  </si>
  <si>
    <t>12 months 9 to 5, Monday to Friday remote maintenance and cross ship support for Rugged laptop Computer for LiveScan System Meets MIL-STD- 810F, IP65</t>
  </si>
  <si>
    <t>SVCS-SR-HW-TP-500PPI-24/7</t>
  </si>
  <si>
    <t>12 months 24/7 remote maintenance and cross ship support for 500ppi TenPrint scanner: Cross Match Guardian</t>
  </si>
  <si>
    <t>SVCS-SR-HW-TP-500PPI-9-5-M-F</t>
  </si>
  <si>
    <t>12 months 9 to 5, Monday to Friday remote maintenance and cross ship support for 500ppi TenPrint scanner: Cross Match Guardian</t>
  </si>
  <si>
    <t>SVCS-SR-HW-TPP-1000PPI-24/7</t>
  </si>
  <si>
    <t>12 months 24/7 remote maintenance and cross ship support for 1000ppi Tenprint and PalmPrint scanner: Cross Match 1000PX</t>
  </si>
  <si>
    <t>SVCS-SR-HW-TPP-1000PPI-9-5- M-F</t>
  </si>
  <si>
    <t>12 months 9 to 5, Monday to Friday remote maintenance and cross ship support for 1000ppi Tenprint and PalmPrint scanner: Cross Match 1000PX</t>
  </si>
  <si>
    <t>SVCS-SR-HW-TPP-1000PX-24/7</t>
  </si>
  <si>
    <t>12 months 24/7 remote support for LS Series Livescan, includes: help-desk support, software upgrades, and hardware cross ship support.</t>
  </si>
  <si>
    <t>SVCS-SR-HW-TPP-500PPI-24/7</t>
  </si>
  <si>
    <t>12 months 24/7 remote maintenance and cross ship support for 500ppi Tenprint and PalmPrint scanner: Cross Match 500P</t>
  </si>
  <si>
    <t>SVCS-SR-HW-TPP-500PPI-9-5-M- F</t>
  </si>
  <si>
    <t>12 months 9 to 5, Monday to Friday remote maintenance and cross ship support for 500ppi Tenprint and PalmPrint scanner: Cross Match 500P</t>
  </si>
  <si>
    <t>SVCS-SR-HW-TPP-JK-1000PX- 24/7</t>
  </si>
  <si>
    <t>SVCS-SR-HW-TPP-JK-1000PX-9-5 M-F</t>
  </si>
  <si>
    <t>12 months 9 to 5, Monday to Friday remote support for LS Series Livescan, includes: help-desk support, software upgrades, and hardware cross ship support.</t>
  </si>
  <si>
    <t>SVCS-SR-LS-Tenprint-24/7</t>
  </si>
  <si>
    <t>SVCS-SR-LS-Tenprint-9-5-M-F</t>
  </si>
  <si>
    <t>SVCS-SR-LS-Tenprint-JK-24/7</t>
  </si>
  <si>
    <t>SVCS-SR-LS-Tenprint-JK-9-5-M-F</t>
  </si>
  <si>
    <t>SVCS-SR-LS-TPP-1000PX-9-5-M- F</t>
  </si>
  <si>
    <t>SVCS-SR-LS-TPP-500P-24/7</t>
  </si>
  <si>
    <t>SVCS-SR-LS-TPP-500P-9-5-M-F</t>
  </si>
  <si>
    <t>SVCS-SR-LS-TPP-JK-500P-24/7</t>
  </si>
  <si>
    <t>SVCS-SR-LS-TPP-JK-500P-9-5-M- F</t>
  </si>
  <si>
    <t>SVCS-SW-SOS-CMS1000TP-9-5- M-F</t>
  </si>
  <si>
    <t>12 months 9 to 5, Monday to Friday on-site support for LS Series Livescan, includes: help-desk support and software upgrades for 1,000 additional monthly transaction throughput license for CMS Software</t>
  </si>
  <si>
    <t>Software Maint</t>
  </si>
  <si>
    <t>SVCS-SW-SOS-CMS10CON-9-5- M-F</t>
  </si>
  <si>
    <t>12 months 9 to 5, Monday to Friday on-site support for LS Series Livescan, includes: help-desk support and software upgrades for 10 additional LiveScan connections license for CMS Software</t>
  </si>
  <si>
    <t>SVCS-SW-SOS-CMS5000S-9-5-M- F</t>
  </si>
  <si>
    <t>12 months 9 to 5, Monday to Friday on-site support for LS Series Livescan, includes: help-desk support and software upgrades for 5,000 additional transaction storage for CMS Software.</t>
  </si>
  <si>
    <t>SVCS-SW-SOS-CMS-9-5-M-F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</si>
  <si>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</si>
  <si>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SVCS-SW-SOS-CMSINT1-9-5-M-F</t>
  </si>
  <si>
    <t>12 months 9 to 5, Monday to Friday on-site support for LS Series Livescan, includes: help-desk support and software upgrades for CMS data interface with foreign systems for one way data exchange (input or output)</t>
  </si>
  <si>
    <t>SVCS-SW-SOS-CMSINT2-9-5-M-F</t>
  </si>
  <si>
    <t>12 months 9 to 5, Monday to Friday on-site support for LS Series Livescan, includes: help-desk support and software upgrades for CMS data interface with foreign systems for two way data exchange (input and output)</t>
  </si>
  <si>
    <t>SVCS-SW-SOS-CMS-SPS-9-5-M-F</t>
  </si>
  <si>
    <t>12 months 9 to 5, Monday to Friday on-site maintenance support for Printer Software License for Standard Print Formats for any LS-Series LiveScan system.</t>
  </si>
  <si>
    <t>SVCS-SW-SOS-LS200-9-5-M-F</t>
  </si>
  <si>
    <t>12 months 9 to 5, Monday to Friday on-site support for LS Series Livescan, includes: help-desk support and software upgrades for LS200 Applicant LiveScan Software License: single Type of Transaction (TOT), single submission package</t>
  </si>
  <si>
    <t>SVCS-SW-SOS-LS300-9-5-M-F</t>
  </si>
  <si>
    <t>12 months 9 to 5, Monday to Friday on-site support for LS Series Livescan, includes: help-desk support and software upgrades for LS 300 Criminal LiveScan Software License: single Type of Transaction (TOT), single submission package</t>
  </si>
  <si>
    <t>SVCS-SW-SOS-LS-ADD-FBS-9-5- M-F</t>
  </si>
  <si>
    <t>12 months 9 to 5, Monday to Friday on-site support for LS Series Livescan, includes: help-desk support and software upgrades for Flatbed Scanning, must be combined with LS-Series LiveScan system.</t>
  </si>
  <si>
    <t>SVCS-SW-SOS-LS-ADD-PC-9-5-M- F</t>
  </si>
  <si>
    <t>12 months 9 to 5, Monday to Friday on-site support for LS Series Livescan, includes: help-desk support and software upgrades for Photo Capture, must be combined with LS-Series LiveScan system.</t>
  </si>
  <si>
    <t>SVCS-SW-SOS-LS-ADD-TOT-9-5- M-F</t>
  </si>
  <si>
    <t>12 months 9 to 5, Monday to Friday on-site support for LS Series Livescan, includes: help-desk support and software upgrades for Additional Type of Transaction (TOT), must be combined with LS-Series LiveScan system.</t>
  </si>
  <si>
    <t>SVCS-SW-SOS-LSCON-9-5-M-F</t>
  </si>
  <si>
    <t>12 months 9 to 5, Monday to Friday on-site support for LS Series Livescan, includes: help-desk support and software upgrades for Additional Connectivity and/or Submission license for any LS-Series LiveScan system.</t>
  </si>
  <si>
    <t>SVCS-SW-SOS-LSID-9-5-M-F</t>
  </si>
  <si>
    <t>12 months 9 to 5, Monday to Friday on-site support for LS Series Livescan, includes: help-desk support and software upgrades for Software License to process identification (Driver's License, State ID's, etc…) for any LS-Series LiveScan system.</t>
  </si>
  <si>
    <t>SVCS-SW-SOS-LSINT1-9-5-M-F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</si>
  <si>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</si>
  <si>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SVCS-SW-SOS-LSINT2-9-5-M-F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</si>
  <si>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</si>
  <si>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SVCS-SW-SOS-LSPC-9-5-M-F</t>
  </si>
  <si>
    <t>12 months 9 to 5, Monday to Friday on-site support for LS Series Livescan, includes: help-desk support and software upgrades for Integrated Photo Capture Software License for any LS-Series LiveScan system.</t>
  </si>
  <si>
    <t>SVCS-SW-SOS-LSPS-9-5-M-F</t>
  </si>
  <si>
    <t>12 months 9 to 5, Monday to Friday on-site support for LS Series Livescan, includes: help-desk support and software upgrades for Printer Software License for Standard Print Formats for any LS-Series LiveScan system.</t>
  </si>
  <si>
    <t>SVCS-SW-SOS-LSSC-9-5-M-F</t>
  </si>
  <si>
    <t>12 months 9 to 5, Monday to Friday on-site support for LS Series Livescan, includes: help-desk support and software upgrades for Integrated Signature Capture Software License for any LS-Series LiveScan system.</t>
  </si>
  <si>
    <t>SVCS-SW-SR-CMS1000TP-24/7</t>
  </si>
  <si>
    <t>12 months 24/7 remote support for LS Series Livescan, includes: help-desk support and software upgrades for 1,000 additional monthly transaction throughput license for CMS Software</t>
  </si>
  <si>
    <t>SVCS-SW-SR-CMS1000TP-9-5-M- F</t>
  </si>
  <si>
    <t>12 months 9 to 5, Monday to Friday remote support for LS Series Livescan, includes: help-desk support and software upgrades for 1,000 additional monthly transaction throughput license for CMS Software</t>
  </si>
  <si>
    <t>SVCS-SW-SR-CMS10CON-24/7</t>
  </si>
  <si>
    <t>12 months 24/7 remote support for LS Series Livescan, includes: help-desk support and software upgrades for 10 additional LiveScan connections license for CMS Software</t>
  </si>
  <si>
    <t>SVCS-SW-SR-CMS10CON-9-5-M- F</t>
  </si>
  <si>
    <t>12 months 9 to 5, Monday to Friday remote support for LS Series Livescan, includes: help-desk support and software upgrades for 10 additional LiveScan connections license for CMS Software</t>
  </si>
  <si>
    <t>SVCS-SW-SR-CMS-24/7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</si>
  <si>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</si>
  <si>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SVCS-SW-SR-CMS5000S-24/7</t>
  </si>
  <si>
    <t>12 months 24/7 remote support for LS Series Livescan, includes: help-desk support and software upgrades for 5,000 additional transaction storage for CMS Software.</t>
  </si>
  <si>
    <t>SVCS-SW-SR-CMS5000S-9-5-M-F</t>
  </si>
  <si>
    <t>12 months 9 to 5, Monday to Friday remote support for LS Series Livescan, includes: help-desk support and software upgrades for 5,000 additional transaction storage for CMS Software.</t>
  </si>
  <si>
    <t>SVCS-SW-SR-CMS-9-5-M-F</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</si>
  <si>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</si>
  <si>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SVCS-SW-SR-CMSINT1-24/7</t>
  </si>
  <si>
    <t>12 months 24/7 remote support for LS Series Livescan, includes: help-desk support and software upgrades for CMS data interface with foreign systems for one way data exchange (input or output)</t>
  </si>
  <si>
    <t>SVCS-SW-SR-CMSINT1-9-5-M-F</t>
  </si>
  <si>
    <t>12 months 9 to 5, Monday to Friday remote support for LS Series Livescan, includes: help-desk support and software upgrades for CMS data interface with foreign systems for one way data exchange (input or output)</t>
  </si>
  <si>
    <t>SVCS-SW-SR-CMSINT2-24/7</t>
  </si>
  <si>
    <t>12 months 24/7 remote support for LS Series Livescan, includes: help-desk support and software upgrades for CMS data interface with foreign systems for two way data exchange (input and output)</t>
  </si>
  <si>
    <t>SVCS-SW-SR-CMSINT2-9-5-M-F</t>
  </si>
  <si>
    <t>12 months 9 to 5, Monday to Friday remote support for LS Series Livescan, includes: help-desk support and software upgrades for CMS data interface with foreign systems for two way data exchange (input and output)</t>
  </si>
  <si>
    <t>SVCS-SW-SR-CMS-PS-24/7</t>
  </si>
  <si>
    <t>12 months 24/7 remote maintenance and cross ship support Printer Software License for Standard Print Formats for any LS-Series LiveScan system.</t>
  </si>
  <si>
    <t>SVCS-SW-SR-LS200/24/7</t>
  </si>
  <si>
    <t>12 months 24/7 remote support for LS Series Livescan, includes: help-desk support and software upgrades for LS200 Applicant LiveScan Software License: single Type of Transaction (TOT), single submission package</t>
  </si>
  <si>
    <t>SVCS-SW-SR-LS200-9-5-M-F</t>
  </si>
  <si>
    <t>12 months 9 to 5, Monday to Friday remote support for LS Series Livescan, includes: help-desk support and software upgrades for LS200 Applicant LiveScan Software License: single Type of Transaction (TOT), single submission package</t>
  </si>
  <si>
    <t>SVCS-SW-SR-LS300-24/7</t>
  </si>
  <si>
    <t>12 months 24/7 remote support for LS Series Livescan, includes: help-desk support and software upgrades for LS 300 Criminal LiveScan Software License: single Type of Transaction (TOT), single submission package</t>
  </si>
  <si>
    <t>SVCS-SW-SR-LS300-9-5-M-F</t>
  </si>
  <si>
    <t>12 months 9 to 5, Monday to Friday remote support for LS Series Livescan, includes: help-desk support and software upgrades for LS 300 Criminal LiveScan Software License: single Type of Transaction (TOT), single submission package</t>
  </si>
  <si>
    <t>SVCS-SW-SR-LS-ADD-FBS-24/7</t>
  </si>
  <si>
    <t>12 months 24/7 remote support for LS Series Livescan, includes: help-desk support and software upgrades for Flatbed Scanning, must be combined with LS-Series LiveScan system.</t>
  </si>
  <si>
    <t>SVCS-SW-SR-LS-ADD-FBS-9-5-M- F</t>
  </si>
  <si>
    <t>12 months 9 to 5, Monday to Friday remote support for LS Series Livescan, includes: help-desk support and software upgrades for Flatbed Scanning, must be combined with LS-Series LiveScan system.</t>
  </si>
  <si>
    <t>SVCS-SW-SR-LS-ADD-PC-24/7</t>
  </si>
  <si>
    <t>12 months 24/7 remote support for LS Series Livescan, includes: help-desk support and software upgrades for Photo Capture, must be combined with LS-Series LiveScan system.</t>
  </si>
  <si>
    <t>SVCS-SW-SR-LS-ADD-PC-9-5-M- F</t>
  </si>
  <si>
    <t>12 months 9 to 5, Monday to Friday remote support for LS Series Livescan, includes: help-desk support and software upgrades for Photo Capture, must be combined with LS-Series LiveScan system.</t>
  </si>
  <si>
    <t>SVCS-SW-SR-LS-ADD-TOT-24/7</t>
  </si>
  <si>
    <t>12 months 24/7 remote support for LS Series Livescan, includes: help-desk support and software upgrades for Additional Type of Transaction (TOT), must be combined with LS-Series LiveScan system.</t>
  </si>
  <si>
    <t>SVCS-SW-SR-LS-ADD-TOT-9-5-M- F</t>
  </si>
  <si>
    <t>12 months 9 to 5, Monday to Friday remote support for LS Series Livescan, includes: help-desk support and software upgrades for Additional Type of Transaction (TOT), must be combined with LS-Series LiveScan system.</t>
  </si>
  <si>
    <t>SVCS-SW-SR-LSCON-24/7</t>
  </si>
  <si>
    <t>12 months 24/7 remote support for LS Series Livescan, includes: help-desk support and software upgrades for Additional Connectivity and/or Submission license for any LS-Series LiveScan system.</t>
  </si>
  <si>
    <t>SVCS-SW-SR-LSCON-9-5-M-F</t>
  </si>
  <si>
    <t>12 months 9 to 5, Monday to Friday remote support for LS Series Livescan, includes: help-desk support and software upgrades for Additional Connectivity and/or Submission license for any LS-Series LiveScan system.</t>
  </si>
  <si>
    <t>SVCS-SW-SR-LSID-24/7</t>
  </si>
  <si>
    <t>12 months 24/7 remote support for LS Series Livescan, includes: help-desk support and software upgrades for Software License to process identification (Driver's License, State ID's, etc…) for any LS-Series LiveScan system.</t>
  </si>
  <si>
    <t>SVCS-SW-SR-LSID-9-5-M-F</t>
  </si>
  <si>
    <t>12 months 9 to 5, Monday to Friday remote support for LS Series Livescan, includes: help-desk support and software upgrades for Software License to process identification (Driver's License, State ID's, etc…) for any LS-Series LiveScan system.</t>
  </si>
  <si>
    <t>SVCS-SW-SR-LSINT1-24/7</t>
  </si>
  <si>
    <t>12 months 24/7 remote support for LS Series Livescan, includes: help-desk support and software upgrades for LiveScan data interface with foreign systems for one way data exchange (input or output) - configuration fee may apply on low volume</t>
  </si>
  <si>
    <t>SVCS-SW-SR-LSINT1-9-5-M-F</t>
  </si>
  <si>
    <t>12 months 9 to 5, Monday to Friday remote support for LS Series Livescan, includes: help-desk support and software upgrades for LiveScan data interface with foreign systems for one way data exchange (input or output)</t>
  </si>
  <si>
    <t>SVCS-SW-SR-LSINT2-24/7</t>
  </si>
  <si>
    <t>12 months 24/7 remote support for LS Series Livescan, includes: help-desk support and software upgrades for LiveScan data interface with foreign systems for two way data exchange (input and output) - Configuration fee may apply on low volume</t>
  </si>
  <si>
    <t>SVCS-SW-SR-LSINT2-9-5-M-F</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</si>
  <si>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</si>
  <si>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SVCS-SW-SR-LSPC-24/7</t>
  </si>
  <si>
    <t>12 months 24/7 remote support for LS Series Livescan, includes: help-desk support and software upgrades for Integrated Photo Capture Software License for any LS-Series LiveScan system.</t>
  </si>
  <si>
    <t>SVCS-SW-SR-LSPC-9-5-M-F</t>
  </si>
  <si>
    <t>12 months 9 to 5, Monday to Friday remote support for LS Series Livescan, includes: help-desk support and software upgrades for Integrated Photo Capture Software License for any LS-Series LiveScan system.</t>
  </si>
  <si>
    <t>SVCS-SW-SR-LSPS-24/7</t>
  </si>
  <si>
    <t>12 months 24/7 remote support for LS Series Livescan, includes: help-desk support and software upgrades for Printer Software License for Standard Print Formats for any LS-Series LiveScan system.</t>
  </si>
  <si>
    <t>SVCS-SW-SR-LSPS-9-5-M-F</t>
  </si>
  <si>
    <t>12 months 9 to 5, Monday to Friday remote support for LS Series Livescan, includes: help-desk support and software upgrades for Printer Software License for Standard Print Formats for any LS-Series LiveScan system.</t>
  </si>
  <si>
    <t>SVCS-SW-SR-LSSC-24/7</t>
  </si>
  <si>
    <t>12 months 24/7 remote support for LS Series Livescan, includes: help-desk support and software upgrades for Integrated Signature Capture Software License for any LS-Series LiveScan system.</t>
  </si>
  <si>
    <t>SVCS-SW-SR-LSSC-9-5-M-F</t>
  </si>
  <si>
    <t>12 months 9 to 5, Monday to Friday remote support for LS Series Livescan, includes: help-desk support and software upgrades for Integrated Signature Capture Software License for any LS-Series LiveScan system.</t>
  </si>
  <si>
    <t>SW-CMS-PS</t>
  </si>
  <si>
    <t>Printer Software License for Standard Print Formats for any CMS.</t>
  </si>
  <si>
    <t>NY Contract</t>
  </si>
  <si>
    <t>FL Contract</t>
  </si>
  <si>
    <t>LA Contract</t>
  </si>
  <si>
    <t>WA Contract</t>
  </si>
  <si>
    <t>Hardware-Cabinet-Parts-Dust Filter (120mm)</t>
  </si>
  <si>
    <t>HW-Cab-Filter120</t>
  </si>
  <si>
    <t>Hardware Cabinet Parts Dust Filter (120mm)</t>
  </si>
  <si>
    <t>HW - CABINET - Fan Filters</t>
  </si>
  <si>
    <t>Hardware-Cabinet-Parts-Dust Filter (80mm)</t>
  </si>
  <si>
    <t>HW-Cab-Filter80</t>
  </si>
  <si>
    <t>Hardware Cabinet Parts Dust Filter (80mm)</t>
  </si>
  <si>
    <t>Hardware-Cabinet-Parts-Enclosure Ball Mount</t>
  </si>
  <si>
    <t>HW-Cab-CamBoxBall</t>
  </si>
  <si>
    <t>Hardware Cabinet Parts Enclosure Ball Mount</t>
  </si>
  <si>
    <t>HW - CABINET - Scanner Mounting Screws</t>
  </si>
  <si>
    <t>Hardware-Cabinet-Parts-Height Adjustment Control Panel</t>
  </si>
  <si>
    <t>HW-Cab-CtrlPanel</t>
  </si>
  <si>
    <t>Hardware Cabinet Parts Height Adjustment Control Panel</t>
  </si>
  <si>
    <t>HW - CABINET - Control Panel</t>
  </si>
  <si>
    <t>Hardware-Cabinet-Parts-Monitor Mounting Bracket</t>
  </si>
  <si>
    <t>HW-Cab-Bracket</t>
  </si>
  <si>
    <t>Hardware Cabinet Parts Monitor Mounting Bracket</t>
  </si>
  <si>
    <t>HW - CABINET - Monitor Mounting Bracket</t>
  </si>
  <si>
    <t>Hardware-Cabinet-Parts-Motor Cable</t>
  </si>
  <si>
    <t>HW-Cab-MotorCable</t>
  </si>
  <si>
    <t>Hardware Cabinet Parts Motor Cable</t>
  </si>
  <si>
    <t>HW - CABINET - Motor Cable</t>
  </si>
  <si>
    <t>Hardware-Cabinet-Parts-Mounting Screw</t>
  </si>
  <si>
    <t>HW-Cab-Screw</t>
  </si>
  <si>
    <t>Hardware Cabinet Parts Mounting Screw</t>
  </si>
  <si>
    <t>Hardware-Cabinet-Parts-Power Leg</t>
  </si>
  <si>
    <t>HW-Cab-Leg</t>
  </si>
  <si>
    <t>Hardware Cabinet Parts Power Leg</t>
  </si>
  <si>
    <t>HW - CABINET - Legs</t>
  </si>
  <si>
    <t>Hardware-Cabinet-Parts-USB Exhaust Fan (80mm)</t>
  </si>
  <si>
    <t>HW-Cab-Fan80</t>
  </si>
  <si>
    <t>Hardware Cabinet Parts USB Exhaust Fan (80mm)</t>
  </si>
  <si>
    <t>HW - CABINET - Fans</t>
  </si>
  <si>
    <t>Hardware Cable USB A to B connector  (5 6ft)</t>
  </si>
  <si>
    <t>Hardware-Camera-Monopod</t>
  </si>
  <si>
    <t>HW-CamMonoPod</t>
  </si>
  <si>
    <t>Hardware Camera Monopod</t>
  </si>
  <si>
    <t>HW - CAMERA - Monopod</t>
  </si>
  <si>
    <t>Hardware-Camera-On-Camera Close Range Ring Flash</t>
  </si>
  <si>
    <t>HW-CamFlashRingS</t>
  </si>
  <si>
    <t>Hardware Camera On Camera Close Range Ring Flash</t>
  </si>
  <si>
    <t>Hardware-Camera-Package (DSLR Camera, Power Adapter, Tripod, On-lens Ring Flash)</t>
  </si>
  <si>
    <t>Hardware-Camera-Webcam</t>
  </si>
  <si>
    <t>Hardware Camera Webcam</t>
  </si>
  <si>
    <t>Hardware-Corn Husker Lotion</t>
  </si>
  <si>
    <t>HW-CornHusker</t>
  </si>
  <si>
    <t>Hardware Corn Husker Lotion</t>
  </si>
  <si>
    <t>HW - OTHER - Corn Husker Lotion</t>
  </si>
  <si>
    <t>Hardware-Crossmatch Silicon Pad 5 Pack</t>
  </si>
  <si>
    <t>Hardware Crossmatch Silicon Pad 5 Pack</t>
  </si>
  <si>
    <t>HW - OTHER - Cross Match Silicon Pad</t>
  </si>
  <si>
    <t>Hardware-Dual Lock (1" Square)</t>
  </si>
  <si>
    <t>HW-DualLock</t>
  </si>
  <si>
    <t>Hardware Dual Lock (1" Square)</t>
  </si>
  <si>
    <t>HW - OTHER - Dual Lock Velcro (1" Square)</t>
  </si>
  <si>
    <t>Hardware-Epson Flatbed Scanner</t>
  </si>
  <si>
    <t>Hardware Epson Flatbed Scanner</t>
  </si>
  <si>
    <t>Hardware-External Modem</t>
  </si>
  <si>
    <t>HW-ModemDT</t>
  </si>
  <si>
    <t>Hardware External Modem</t>
  </si>
  <si>
    <t>HW - OTHER - Modem</t>
  </si>
  <si>
    <t>Hardware-Firewire Card for Desktops</t>
  </si>
  <si>
    <t>Hardware-Firewire Card for Desktops with PCIe 1X interface</t>
  </si>
  <si>
    <t>HW-FW-DT-PCI1x</t>
  </si>
  <si>
    <t>Hardware Firewire Card for Desktops with PCIe 1X interface</t>
  </si>
  <si>
    <t>HW - OTHER - Firewire Card (PCIe 1X)</t>
  </si>
  <si>
    <t>Hardware-Firewire Card for Laptops</t>
  </si>
  <si>
    <t>HW-FW-LT</t>
  </si>
  <si>
    <t>Hardware Firewire Card for Laptops</t>
  </si>
  <si>
    <t>HW - OTHER - Firewire Card (Laptop)</t>
  </si>
  <si>
    <t>Hardware-Microfiber Cloth</t>
  </si>
  <si>
    <t>HW-Cloth</t>
  </si>
  <si>
    <t>Hardware Microfiber Cloth</t>
  </si>
  <si>
    <t>HW - OTHER - Micro Fiber Cloth</t>
  </si>
  <si>
    <t>Hardware-Printer-Duplex</t>
  </si>
  <si>
    <t>Hardware Printer Duplex (Basic)</t>
  </si>
  <si>
    <t>Hardware-Printer-Duplex (Heavy)</t>
  </si>
  <si>
    <t>Hardware Printer Duplex (Heavy Duty)</t>
  </si>
  <si>
    <t>Hardware-Printer-Simplex (Basic)</t>
  </si>
  <si>
    <t>Hardware Printer Simplex (Basic)</t>
  </si>
  <si>
    <t>Hardware-Printer-Simplex (Heavy Duty)</t>
  </si>
  <si>
    <t>Hardware-Sample Baby Wipes (1 Pack)</t>
  </si>
  <si>
    <t>HW-BabyWipe</t>
  </si>
  <si>
    <t>Hardware Sample Baby Wipes (1 Pack)</t>
  </si>
  <si>
    <t>HW - OTHER - Baby Wipes</t>
  </si>
  <si>
    <t>Hardware Scanner Crossmatch 1000 (USB Connector)</t>
  </si>
  <si>
    <t>Hardware-Scanner-Crossmatch 1000Px</t>
  </si>
  <si>
    <t>HW-Scan-1000Px</t>
  </si>
  <si>
    <t>Hardware Scanner Crossmatch 1000Px</t>
  </si>
  <si>
    <t>HW - SCANNER - Cross Match 1000Px</t>
  </si>
  <si>
    <t>Hardware Scanner Crossmatch 500 (USB Connector)</t>
  </si>
  <si>
    <t>Hardware-Scanner-Crossmatch 500P</t>
  </si>
  <si>
    <t>HW-Scan-500P</t>
  </si>
  <si>
    <t>Hardware Scanner Crossmatch 500P</t>
  </si>
  <si>
    <t>HW - SCANNER - Cross Match 500P</t>
  </si>
  <si>
    <t>Hardware Scanner Crossmatch Guardian 200</t>
  </si>
  <si>
    <t>HW - SCANNER - Cross Match Guardian MD</t>
  </si>
  <si>
    <t>Hardware Scanner Crossmatch Guardian Module</t>
  </si>
  <si>
    <t>HW - SCANNER - Cross Match Guardian Module</t>
  </si>
  <si>
    <t>Hardware-Scanner-Crossmatch Guardian USB</t>
  </si>
  <si>
    <t>HW-Scan-Guard</t>
  </si>
  <si>
    <t>Hardware Scanner Crossmatch Guardian USB</t>
  </si>
  <si>
    <t>HW - SCANNER - Cross Match Guardian USB</t>
  </si>
  <si>
    <t>Hardware Scanner Crossmatch Patrol</t>
  </si>
  <si>
    <t>HW - SCANNER - Cross Match Patrol</t>
  </si>
  <si>
    <t>Hardware-Scanner-Crossmatch Patrol (Non-TAA)  *** Not Available Yet</t>
  </si>
  <si>
    <t>Hardware Scanner Crossmatch Patrol (Non TAA)</t>
  </si>
  <si>
    <t>Hardware-Scanner-i3 DigID Mini</t>
  </si>
  <si>
    <t>Hardware Scanner i3 DigID Mini</t>
  </si>
  <si>
    <t>HW - SCANNER - i3 DigID Mini</t>
  </si>
  <si>
    <t>Hardware-Tie Strap (Medium)</t>
  </si>
  <si>
    <t>HW-TieStrapM</t>
  </si>
  <si>
    <t>Hardware Tie Strap (Medium)</t>
  </si>
  <si>
    <t>HW - CABINET - Tie Straps</t>
  </si>
  <si>
    <t>Hardware-Tie Strap (Small)</t>
  </si>
  <si>
    <t>HW-TieStrapS</t>
  </si>
  <si>
    <t>Hardware Tie Strap (Small)</t>
  </si>
  <si>
    <t>Hardware-USB Hub</t>
  </si>
  <si>
    <t>HW-USBHub</t>
  </si>
  <si>
    <t>Hardware USB Hub</t>
  </si>
  <si>
    <t>HW - OTHER - USB Hub</t>
  </si>
  <si>
    <t>Internal-Hardware-KVM</t>
  </si>
  <si>
    <t>INT-HW-KVM</t>
  </si>
  <si>
    <t>Internal Hardware KVM</t>
  </si>
  <si>
    <t>HW - OTHER - KVM</t>
  </si>
  <si>
    <t>Internal-Hardware-Mouse Pad</t>
  </si>
  <si>
    <t>INT-HW-MousePad</t>
  </si>
  <si>
    <t>Internal Hardware Mouse Pad</t>
  </si>
  <si>
    <t>HW - OTHER - Mouse Pad</t>
  </si>
  <si>
    <t>Internal-Hardware-Power Strip</t>
  </si>
  <si>
    <t>INT-HW-PowerStrip</t>
  </si>
  <si>
    <t>Internal Hardware Power Strip</t>
  </si>
  <si>
    <t>HW - POWER - Power Strip</t>
  </si>
  <si>
    <t>Internal-Hardware-Projector</t>
  </si>
  <si>
    <t>INT-HW-Projector</t>
  </si>
  <si>
    <t>Internal Hardware Projector</t>
  </si>
  <si>
    <t>HW - OTHER - Projector</t>
  </si>
  <si>
    <t>Services-Installation Session 4hrs (see Service Method for price)</t>
  </si>
  <si>
    <t>Services-Training-4hrs (see Service Method for price) Max 3 People</t>
  </si>
  <si>
    <t>System-ALL TOTs-Crossmatch 1000 Scanner-High Performance Desktop, Touch Screen-Photo Module-Camera-Tripod-Printing Module-Printer-Signature Pad-Magstrip</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</si>
  <si>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</si>
  <si>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t>System-ALL TOTs-Crossmatch 500 Scanner-High Performance Desktop, Touch Screen-Photo Module-Camera-RingFlash-Cabinet-Printing Module-Printer-Signature Pad-Magstrip</t>
  </si>
  <si>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</si>
  <si>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System-ALL TOTs-Crossmatch 500 Scanner-High Performance Desktop, Touch Screen-Photo Module-Camera-Tripod-Printing Module-Printer-Signature Pad-Magstrip</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</si>
  <si>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</si>
  <si>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System-ALL TOTs-Suprema RealScan F Scanner-High Performance Desktop, Touch Screen-Photo Module-Camera-Tripod-Printing Module-Printer-Signature Pad-Magstrip-ID Module</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</si>
  <si>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</si>
  <si>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System-Applicant-LiveScan SW-Desktop Pro-Crossmatch Guardian 200 Scanner-Magstrip-ID Module</t>
  </si>
  <si>
    <t>Sys-App-DT-Patrol</t>
  </si>
  <si>
    <t>System-Applicant-LiveScan SW-Desktop Pro-i3 DigID Mini Scanner-Magstrip-ID Module</t>
  </si>
  <si>
    <t>LS4G Applicant | Standard Desktop Pro | i3 Mini | Magstrip Reader | 21"+ LED</t>
  </si>
  <si>
    <t>LS4G Applicant | Standard Desktop Home | Guardian 200 | Magstrip Reader | 21"+ LED</t>
  </si>
  <si>
    <t>System-Applicant-LiveScan SW-Laptop Home-i3 DigID Mini Scanner-Magstrip-ID Module</t>
  </si>
  <si>
    <t>Sys-App-LT i3</t>
  </si>
  <si>
    <t>LS4G Applicant | Standard Desktop Pro| i3 Mini | Magstrip Reader | 21"+ LED</t>
  </si>
  <si>
    <t>System-Single TOT-LiveScan SW-Desktop Pro-i3 DigID Mini Scanner</t>
  </si>
  <si>
    <t>Sys-1TOT-DT i3</t>
  </si>
  <si>
    <t>Standard Desktop | i3 Mini | Magstrip Reader | 21"+ LED</t>
  </si>
  <si>
    <t>System-Single TOT-LiveScan SW-Laptop Home-i3 DigID Mini Scanner</t>
  </si>
  <si>
    <t>Sys-1TOT-LT i3</t>
  </si>
  <si>
    <t>Standard Desktop Pro| i3 Mini | Magstrip Reader | 21"+ LED</t>
  </si>
  <si>
    <t>Winston Mobile Notary LLC</t>
  </si>
  <si>
    <t>(760) 677-8594</t>
  </si>
  <si>
    <t>E THOMPSON | SUSAN</t>
  </si>
  <si>
    <t>winstonmobilenotary@gmail.com</t>
  </si>
  <si>
    <t>9454 Wilshire Blvd Suite 208</t>
  </si>
  <si>
    <t>Beverly Hills, CA 90212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</si>
</sst>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2" xfId="0" applyFont="1" applyFill="1" applyBorder="1" applyAlignment="1">
      <alignment horizontal="center"/>
    </xf>
    <xf numFmtId="0" fontId="5" fillId="3" borderId="4" xfId="0" applyFont="1" applyFill="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16" fillId="0" borderId="1" xfId="0" applyFont="1" applyBorder="1" applyAlignment="1">
      <alignment horizontal="left" vertical="center" wrapText="1" shrinkToFit="1"/>
    </xf>
    <xf numFmtId="8" fontId="16" fillId="0" borderId="1" xfId="1" applyNumberFormat="1" applyFont="1" applyBorder="1" applyAlignment="1">
      <alignment horizontal="right" vertical="center" wrapText="1" shrinkToFit="1"/>
    </xf>
    <xf numFmtId="8" fontId="16" fillId="0" borderId="23" xfId="1" applyNumberFormat="1" applyFont="1" applyBorder="1" applyAlignment="1">
      <alignment horizontal="right" vertical="center" wrapText="1" shrinkToFi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25" xfId="0" applyFont="1" applyFill="1" applyBorder="1" applyAlignment="1">
      <alignment horizontal="center" vertical="center"/>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5" fillId="3" borderId="3"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44" fontId="0" fillId="0" borderId="1" xfId="1" applyFont="1" applyBorder="1" applyAlignment="1">
      <alignment horizontal="right" vertical="center"/>
    </xf>
    <xf numFmtId="8" fontId="10" fillId="0" borderId="23"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41" fillId="0" borderId="0" xfId="0" applyFont="1" applyAlignment="1">
      <alignment horizontal="left" vertical="center"/>
    </xf>
    <xf numFmtId="0" fontId="2" fillId="5" borderId="60" xfId="0" applyFont="1" applyFill="1" applyBorder="1" applyAlignment="1">
      <alignment horizontal="righ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44" fontId="16" fillId="0" borderId="1" xfId="1" applyFont="1" applyBorder="1" applyAlignment="1">
      <alignment horizontal="right" vertical="center" wrapText="1" shrinkToFi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4ALLCHRIS/AppData/Local/Microsoft/Windows/Temporary%20Internet%20Files/Content.Outlook/GF43LEW0/Blank%20Livescan%20Quote%20Form%20after%20price%20change.xlsm"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Users/Piet/AppData/Local/Microsoft/Windows/Temporary%20Internet%20Files/Content.Outlook/O11JSMA1/Standard%20Forms%20for%20use%20with%20Applicant%20Providors/Quotes%20send/FDLE%20LS4G%20Cabinet%20Tenprint%20LiveScan%20with%20500P,%20Quote%202015723891-7414.xlsm?7B173F01" TargetMode="External"/><Relationship Id="rId1" Type="http://schemas.openxmlformats.org/officeDocument/2006/relationships/externalLinkPath" Target="file:///\\7B173F01\FDLE%20LS4G%20Cabinet%20Tenprint%20LiveScan%20with%20500P,%20Quote%202015723891-74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ward%20Chen/AppData/Local/Microsoft/Windows/INetCache/Content.Outlook/HTJQ2ZXI/Cost%20Based%20Quoting%20Draft%2020151105%20PH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iet/AppData/Local/Microsoft/Windows/Temporary%20Internet%20Files/Content.Outlook/O11JSMA1/Approved%20Upgrade%20Pricing%20SAM%20program.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Edward/Documents/Sales/Sales%20Activity%20Sheet/2017%20Sales%20Activity%20Edward.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
      <sheetName val="Input Sheet"/>
      <sheetName val="CA"/>
      <sheetName val="Non-CA"/>
      <sheetName val="Non-GSA"/>
      <sheetName val="GSA"/>
      <sheetName val="Product"/>
      <sheetName val="GSA Price List"/>
      <sheetName val="2012 Product Price List"/>
      <sheetName val="2012 Maintenance Price List"/>
      <sheetName val="Ts&amp;Cs"/>
      <sheetName val="Trade-In Program"/>
      <sheetName val="Discount Programs"/>
      <sheetName val="Salesperson"/>
      <sheetName val="Comments"/>
      <sheetName val="Blank Livescan Quote Form after"/>
      <sheetName val="Raw BOM"/>
    </sheetNames>
    <sheetDataSet>
      <sheetData sheetId="0"/>
      <sheetData sheetId="1"/>
      <sheetData sheetId="2"/>
      <sheetData sheetId="3"/>
      <sheetData sheetId="4"/>
      <sheetData sheetId="5"/>
      <sheetData sheetId="6">
        <row r="6">
          <cell r="A6">
            <v>0</v>
          </cell>
        </row>
        <row r="20">
          <cell r="A20" t="str">
            <v>SW LS200 APP CA</v>
          </cell>
        </row>
        <row r="21">
          <cell r="A21" t="str">
            <v>SW LS-4G APP FL</v>
          </cell>
        </row>
        <row r="22">
          <cell r="A22" t="str">
            <v>SW LS-4G APP NY</v>
          </cell>
        </row>
        <row r="23">
          <cell r="A23" t="str">
            <v>SW LS200 APP</v>
          </cell>
        </row>
        <row r="24">
          <cell r="A24" t="str">
            <v>SW LS200 APP EFTS</v>
          </cell>
        </row>
        <row r="25">
          <cell r="A25" t="str">
            <v>SW LS200 APP OPM</v>
          </cell>
        </row>
        <row r="26">
          <cell r="A26" t="str">
            <v>SW LS200 APP DSS</v>
          </cell>
        </row>
        <row r="27">
          <cell r="A27" t="str">
            <v>SW LS200 APP FBI</v>
          </cell>
        </row>
        <row r="28">
          <cell r="A28" t="str">
            <v>SW LS200 APP NIGC</v>
          </cell>
        </row>
        <row r="29">
          <cell r="A29" t="str">
            <v>SW LS200 APP AAAE</v>
          </cell>
        </row>
        <row r="30">
          <cell r="A30" t="str">
            <v>SW CS200 with SW LS200</v>
          </cell>
        </row>
        <row r="31">
          <cell r="A31" t="str">
            <v>SW CS200</v>
          </cell>
        </row>
        <row r="32">
          <cell r="A32">
            <v>0</v>
          </cell>
        </row>
        <row r="33">
          <cell r="A33" t="str">
            <v>SW LS300 Criminal LS 100R</v>
          </cell>
        </row>
        <row r="34">
          <cell r="A34" t="str">
            <v>SW LS300 SPEX Criminal</v>
          </cell>
        </row>
        <row r="35">
          <cell r="A35" t="str">
            <v>SW LS300 EFTS Criminal</v>
          </cell>
        </row>
        <row r="36">
          <cell r="A36" t="str">
            <v>SW LS300</v>
          </cell>
        </row>
        <row r="37">
          <cell r="A37" t="str">
            <v>SW LS200/300</v>
          </cell>
        </row>
        <row r="38">
          <cell r="A38" t="str">
            <v>SW LS300 REG</v>
          </cell>
        </row>
        <row r="39">
          <cell r="A39" t="str">
            <v>SW LS300 DNS</v>
          </cell>
        </row>
        <row r="41">
          <cell r="A41" t="str">
            <v>SW Mugshot</v>
          </cell>
        </row>
        <row r="43">
          <cell r="A43" t="str">
            <v>SW Store &amp; Forward</v>
          </cell>
        </row>
        <row r="48">
          <cell r="B48" t="str">
            <v>Guardian Scanner</v>
          </cell>
        </row>
        <row r="49">
          <cell r="B49" t="str">
            <v>Patrol Scanner</v>
          </cell>
        </row>
        <row r="50">
          <cell r="B50" t="str">
            <v>I3 DigID Mini Scanner</v>
          </cell>
        </row>
        <row r="51">
          <cell r="B51" t="str">
            <v>TP4100 Scanner</v>
          </cell>
        </row>
        <row r="52">
          <cell r="B52" t="str">
            <v>1000T Scanner</v>
          </cell>
        </row>
        <row r="54">
          <cell r="B54" t="str">
            <v>500P Scanner</v>
          </cell>
        </row>
        <row r="55">
          <cell r="B55" t="str">
            <v>1000PX Scanner</v>
          </cell>
        </row>
        <row r="57">
          <cell r="B57" t="str">
            <v>ID500 Scanner</v>
          </cell>
        </row>
        <row r="58">
          <cell r="B58" t="str">
            <v>ID1000 Scanner</v>
          </cell>
        </row>
        <row r="59">
          <cell r="B59" t="str">
            <v>TP3100 Scanner</v>
          </cell>
        </row>
        <row r="60">
          <cell r="B60" t="str">
            <v>LS 100 R</v>
          </cell>
        </row>
        <row r="61">
          <cell r="B61">
            <v>0</v>
          </cell>
        </row>
        <row r="69">
          <cell r="A69" t="str">
            <v>PC-Desktop</v>
          </cell>
        </row>
        <row r="70">
          <cell r="A70" t="str">
            <v>PC-Desktop for 1000ppi</v>
          </cell>
        </row>
        <row r="71">
          <cell r="A71" t="str">
            <v>PC-Laptop</v>
          </cell>
        </row>
        <row r="72">
          <cell r="A72" t="str">
            <v>CA PC-Laptop</v>
          </cell>
        </row>
        <row r="73">
          <cell r="A73" t="str">
            <v>PC-Rugged Laptop</v>
          </cell>
        </row>
        <row r="75">
          <cell r="A75" t="str">
            <v>PC-Server 5000 transactions/mo, 60 day storage</v>
          </cell>
        </row>
        <row r="76">
          <cell r="A76" t="str">
            <v>PC-Server 5000 transactions/mo, 2 yr storage</v>
          </cell>
        </row>
        <row r="81">
          <cell r="A81" t="str">
            <v>Acc-Signature Pad</v>
          </cell>
        </row>
        <row r="82">
          <cell r="A82" t="str">
            <v>Acc-USB Foot Pedal</v>
          </cell>
        </row>
        <row r="83">
          <cell r="A83" t="str">
            <v>Acc-Magstripe</v>
          </cell>
        </row>
        <row r="84">
          <cell r="A84" t="str">
            <v>Acc-1D Barcode Scanner</v>
          </cell>
        </row>
        <row r="85">
          <cell r="A85" t="str">
            <v>Acc-2D Barcode Scanner</v>
          </cell>
        </row>
        <row r="86">
          <cell r="A86" t="str">
            <v>Camera</v>
          </cell>
        </row>
        <row r="87">
          <cell r="A87">
            <v>0</v>
          </cell>
        </row>
        <row r="88">
          <cell r="A88" t="str">
            <v>Acc-Carry Case Guardian</v>
          </cell>
        </row>
        <row r="89">
          <cell r="A89" t="str">
            <v>Acc-Small Pelican Case</v>
          </cell>
        </row>
        <row r="90">
          <cell r="A90" t="str">
            <v>Acc-Medium Pelican Case</v>
          </cell>
        </row>
        <row r="91">
          <cell r="A91" t="str">
            <v>Acc-Large Pelican Case</v>
          </cell>
        </row>
        <row r="93">
          <cell r="A93" t="str">
            <v>Acc -  Battery for Livescan system 250Wh</v>
          </cell>
        </row>
        <row r="94">
          <cell r="A94" t="str">
            <v>Acc -  Battery for Livescan system 500Wh</v>
          </cell>
        </row>
        <row r="101">
          <cell r="A101" t="str">
            <v>Svcs-LAC CA Peer Service</v>
          </cell>
        </row>
        <row r="102">
          <cell r="A102" t="str">
            <v>Svcs-CA Peer Set-Up, LAC</v>
          </cell>
        </row>
        <row r="103">
          <cell r="A103" t="str">
            <v>Svcs-CA Peer Set-Up</v>
          </cell>
        </row>
        <row r="104">
          <cell r="A104" t="str">
            <v>Svcs-CA Peer Set-Up Software Conversion</v>
          </cell>
        </row>
        <row r="105">
          <cell r="A105" t="str">
            <v>Svcs-State Peer Set-Up Software Conversion</v>
          </cell>
        </row>
        <row r="106">
          <cell r="A106" t="str">
            <v>SAC County, Peer Service</v>
          </cell>
        </row>
        <row r="107">
          <cell r="A107" t="str">
            <v>Svcs-Peer Set-Up NOT CA</v>
          </cell>
        </row>
        <row r="108">
          <cell r="A108" t="str">
            <v>Svcs-CA Peer Service</v>
          </cell>
        </row>
        <row r="109">
          <cell r="A109" t="str">
            <v>Svcs-Scanner Reconfiguration Fee</v>
          </cell>
        </row>
        <row r="110">
          <cell r="A110" t="str">
            <v>Svcs-State Connectivity</v>
          </cell>
        </row>
        <row r="111">
          <cell r="A111" t="str">
            <v>Svcs-FDLE Connectivity</v>
          </cell>
        </row>
        <row r="112">
          <cell r="A112" t="str">
            <v>Svcs-NY DCJS Connectivity</v>
          </cell>
        </row>
        <row r="113">
          <cell r="A113" t="str">
            <v>Svcs-OPM Connectivity</v>
          </cell>
        </row>
        <row r="114">
          <cell r="A114" t="str">
            <v>Svcs-DSS Connectivity</v>
          </cell>
        </row>
        <row r="115">
          <cell r="A115" t="str">
            <v>Svcs-AAAE Connectivity</v>
          </cell>
        </row>
        <row r="116">
          <cell r="A116" t="str">
            <v>Svcs-NIGC Connectivity</v>
          </cell>
        </row>
        <row r="117">
          <cell r="A117" t="str">
            <v>Svcs-County Connectivity</v>
          </cell>
        </row>
        <row r="118">
          <cell r="A118" t="str">
            <v>Svcs-SPEX Connectivity</v>
          </cell>
        </row>
        <row r="119">
          <cell r="A119" t="str">
            <v>Svcs-AFIS Connectivity</v>
          </cell>
        </row>
        <row r="124">
          <cell r="A124" t="str">
            <v>Svcs-Install &amp; Tr…CA On-site</v>
          </cell>
        </row>
        <row r="125">
          <cell r="A125" t="str">
            <v>Svcs-Install &amp; Tr…CA In the B4All office</v>
          </cell>
        </row>
        <row r="126">
          <cell r="A126" t="str">
            <v>Svcs-Install &amp; Tr…CA Existing Customer</v>
          </cell>
        </row>
        <row r="127">
          <cell r="A127">
            <v>0</v>
          </cell>
        </row>
        <row r="128">
          <cell r="A128" t="str">
            <v>Svcs-Remote Install &amp; Tr…</v>
          </cell>
        </row>
        <row r="129">
          <cell r="A129" t="str">
            <v>Svcs-On-Site Install &amp; Tr…East Coast</v>
          </cell>
        </row>
        <row r="130">
          <cell r="A130">
            <v>0</v>
          </cell>
        </row>
        <row r="131">
          <cell r="A131" t="str">
            <v>Svcs-Install &amp; Tr…West Coast</v>
          </cell>
        </row>
        <row r="132">
          <cell r="A132" t="str">
            <v>Svcs-Install &amp; Tr…Mountains</v>
          </cell>
        </row>
        <row r="133">
          <cell r="A133" t="str">
            <v>Svcs-Install &amp; Tr…South</v>
          </cell>
        </row>
        <row r="134">
          <cell r="A134" t="str">
            <v>Svcs-Install &amp; Tr…South East</v>
          </cell>
        </row>
        <row r="135">
          <cell r="A135" t="str">
            <v>Svcs-Install &amp; Tr…East</v>
          </cell>
        </row>
        <row r="136">
          <cell r="A136" t="str">
            <v>Svcs-Install &amp; Tr… FED</v>
          </cell>
        </row>
        <row r="137">
          <cell r="A137" t="str">
            <v>Svcs-Install &amp; Tr… Foreign</v>
          </cell>
        </row>
        <row r="138">
          <cell r="A138" t="str">
            <v>Svcs-On-Site Install &amp; Tr…West Coast</v>
          </cell>
        </row>
        <row r="139">
          <cell r="A139" t="str">
            <v>Svcs-On-Site Install &amp; Tr…Mountains</v>
          </cell>
        </row>
        <row r="140">
          <cell r="A140" t="str">
            <v>Svcs-On-Site Install &amp; Tr…South</v>
          </cell>
        </row>
        <row r="141">
          <cell r="A141" t="str">
            <v>Svcs-On-Site Install &amp; Trr…South East</v>
          </cell>
        </row>
        <row r="142">
          <cell r="A142" t="str">
            <v>Svcs-On-Site Install &amp; Trr…East</v>
          </cell>
        </row>
        <row r="143">
          <cell r="A143" t="str">
            <v>Svcs-On-Site Install &amp; Trr… Foreign</v>
          </cell>
        </row>
        <row r="144">
          <cell r="A144" t="str">
            <v>LA County Install</v>
          </cell>
        </row>
        <row r="145">
          <cell r="A145" t="str">
            <v>LA County Training</v>
          </cell>
        </row>
        <row r="146">
          <cell r="A146" t="str">
            <v>SAC County Install &amp; Training</v>
          </cell>
        </row>
        <row r="147">
          <cell r="A147" t="str">
            <v>Svcs-Configuration &amp; Upgrade</v>
          </cell>
        </row>
        <row r="182">
          <cell r="A182" t="str">
            <v>Printer Card Configuration</v>
          </cell>
        </row>
        <row r="183">
          <cell r="A183" t="str">
            <v>SW Printer</v>
          </cell>
        </row>
        <row r="185">
          <cell r="A185" t="str">
            <v>Kiosk</v>
          </cell>
        </row>
        <row r="186">
          <cell r="A186" t="str">
            <v>Camera Enclosure</v>
          </cell>
        </row>
        <row r="187">
          <cell r="A187" t="str">
            <v>Printer Simplex</v>
          </cell>
        </row>
        <row r="188">
          <cell r="A188" t="str">
            <v>Printer Duplex</v>
          </cell>
        </row>
        <row r="189">
          <cell r="A189" t="str">
            <v>Optional Laptop</v>
          </cell>
        </row>
        <row r="190">
          <cell r="A190" t="str">
            <v>Optional Desktop</v>
          </cell>
        </row>
        <row r="191">
          <cell r="A191" t="str">
            <v>LCD 17 Touch U</v>
          </cell>
        </row>
        <row r="192">
          <cell r="A192" t="str">
            <v>LCD 17 Touch S</v>
          </cell>
        </row>
        <row r="197">
          <cell r="A197" t="str">
            <v>Shipping CA</v>
          </cell>
        </row>
        <row r="198">
          <cell r="A198" t="str">
            <v>Shipping Printer</v>
          </cell>
        </row>
        <row r="199">
          <cell r="A199" t="str">
            <v>Shipping FED</v>
          </cell>
        </row>
        <row r="200">
          <cell r="A200" t="str">
            <v>Shipping FED, outside US</v>
          </cell>
        </row>
        <row r="201">
          <cell r="A201" t="str">
            <v>Shipping Foreign</v>
          </cell>
        </row>
        <row r="202">
          <cell r="A202" t="str">
            <v>Shipping Not CA</v>
          </cell>
        </row>
      </sheetData>
      <sheetData sheetId="7"/>
      <sheetData sheetId="8">
        <row r="1">
          <cell r="A1" t="str">
            <v>Part Number</v>
          </cell>
          <cell r="B1" t="str">
            <v>Model Name</v>
          </cell>
          <cell r="C1" t="str">
            <v>Description</v>
          </cell>
          <cell r="D1" t="str">
            <v>Tax</v>
          </cell>
          <cell r="E1" t="str">
            <v>List</v>
          </cell>
          <cell r="F1" t="str">
            <v>Private</v>
          </cell>
          <cell r="G1" t="str">
            <v>DSS Private</v>
          </cell>
          <cell r="H1" t="str">
            <v>CA Private</v>
          </cell>
          <cell r="I1" t="str">
            <v>FL Private</v>
          </cell>
          <cell r="J1" t="str">
            <v>Local Gov</v>
          </cell>
          <cell r="K1" t="str">
            <v>CA Local
Gov</v>
          </cell>
          <cell r="L1" t="str">
            <v>LA County
Contract</v>
          </cell>
          <cell r="M1" t="str">
            <v>SAC County
Contract</v>
          </cell>
          <cell r="N1" t="str">
            <v>State</v>
          </cell>
          <cell r="O1" t="str">
            <v>NYS</v>
          </cell>
          <cell r="P1" t="str">
            <v>Federal</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row>
        <row r="3">
          <cell r="A3" t="str">
            <v>LS - LiveScan Systems</v>
          </cell>
          <cell r="B3">
            <v>0</v>
          </cell>
          <cell r="C3">
            <v>0</v>
          </cell>
          <cell r="D3">
            <v>0</v>
          </cell>
          <cell r="E3">
            <v>0</v>
          </cell>
          <cell r="F3">
            <v>0</v>
          </cell>
          <cell r="G3">
            <v>0</v>
          </cell>
          <cell r="H3">
            <v>0</v>
          </cell>
          <cell r="I3">
            <v>0</v>
          </cell>
          <cell r="J3">
            <v>0</v>
          </cell>
          <cell r="K3">
            <v>0</v>
          </cell>
          <cell r="L3">
            <v>0</v>
          </cell>
          <cell r="M3">
            <v>0</v>
          </cell>
          <cell r="N3">
            <v>0</v>
          </cell>
          <cell r="O3">
            <v>0</v>
          </cell>
          <cell r="P3">
            <v>0</v>
          </cell>
        </row>
        <row r="4">
          <cell r="A4" t="str">
            <v>LS-4G-Lite-Xe</v>
          </cell>
          <cell r="B4" t="str">
            <v>LS - 4G LiveScan System with Lite-Xe scanner</v>
          </cell>
          <cell r="C4" t="str">
            <v>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v>
          </cell>
          <cell r="D4" t="str">
            <v>T</v>
          </cell>
          <cell r="E4">
            <v>0</v>
          </cell>
          <cell r="F4">
            <v>11695</v>
          </cell>
          <cell r="G4">
            <v>11695</v>
          </cell>
          <cell r="H4">
            <v>0</v>
          </cell>
          <cell r="I4">
            <v>0</v>
          </cell>
          <cell r="J4">
            <v>10759</v>
          </cell>
          <cell r="K4" t="e">
            <v>#VALUE!</v>
          </cell>
          <cell r="L4" t="e">
            <v>#VALUE!</v>
          </cell>
          <cell r="M4">
            <v>0</v>
          </cell>
          <cell r="N4">
            <v>10759</v>
          </cell>
          <cell r="O4">
            <v>9940</v>
          </cell>
          <cell r="P4" t="str">
            <v>N/A</v>
          </cell>
          <cell r="Q4">
            <v>0</v>
          </cell>
          <cell r="R4">
            <v>0</v>
          </cell>
          <cell r="S4">
            <v>8.0034202650705377E-2</v>
          </cell>
          <cell r="T4">
            <v>0</v>
          </cell>
          <cell r="U4">
            <v>0</v>
          </cell>
          <cell r="V4">
            <v>0</v>
          </cell>
          <cell r="W4">
            <v>0.08</v>
          </cell>
          <cell r="X4">
            <v>0.15</v>
          </cell>
          <cell r="Y4">
            <v>0.15</v>
          </cell>
          <cell r="Z4" t="str">
            <v>Systems</v>
          </cell>
          <cell r="AA4" t="str">
            <v>Each</v>
          </cell>
          <cell r="AB4">
            <v>0</v>
          </cell>
          <cell r="AC4">
            <v>0</v>
          </cell>
          <cell r="AD4" t="e">
            <v>#VALUE!</v>
          </cell>
          <cell r="AE4">
            <v>0.1</v>
          </cell>
          <cell r="AF4" t="e">
            <v>#VALUE!</v>
          </cell>
          <cell r="AG4" t="e">
            <v>#VALUE!</v>
          </cell>
        </row>
        <row r="5">
          <cell r="A5" t="str">
            <v>LS-4G-Guardian</v>
          </cell>
          <cell r="B5" t="str">
            <v>LS - 4G LiveScan System with Guardian scanner</v>
          </cell>
          <cell r="C5" t="str">
            <v>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v>
          </cell>
          <cell r="D5" t="str">
            <v>T</v>
          </cell>
          <cell r="E5">
            <v>0</v>
          </cell>
          <cell r="F5">
            <v>7495</v>
          </cell>
          <cell r="G5">
            <v>6415</v>
          </cell>
          <cell r="H5">
            <v>0</v>
          </cell>
          <cell r="I5">
            <v>0</v>
          </cell>
          <cell r="J5">
            <v>6895</v>
          </cell>
          <cell r="K5">
            <v>0</v>
          </cell>
          <cell r="L5" t="str">
            <v>N/A</v>
          </cell>
          <cell r="M5" t="str">
            <v>N/A</v>
          </cell>
          <cell r="N5">
            <v>6895</v>
          </cell>
          <cell r="O5">
            <v>6370</v>
          </cell>
          <cell r="P5">
            <v>6370</v>
          </cell>
          <cell r="Q5">
            <v>764.4</v>
          </cell>
          <cell r="R5">
            <v>0</v>
          </cell>
          <cell r="S5">
            <v>8.0053368912608391E-2</v>
          </cell>
          <cell r="T5">
            <v>0</v>
          </cell>
          <cell r="U5">
            <v>0</v>
          </cell>
          <cell r="V5">
            <v>0</v>
          </cell>
          <cell r="W5">
            <v>0.08</v>
          </cell>
          <cell r="X5">
            <v>0.15</v>
          </cell>
          <cell r="Y5">
            <v>0.15</v>
          </cell>
          <cell r="Z5" t="str">
            <v>Systems</v>
          </cell>
          <cell r="AA5" t="str">
            <v>Each</v>
          </cell>
          <cell r="AB5">
            <v>0</v>
          </cell>
          <cell r="AC5">
            <v>0</v>
          </cell>
          <cell r="AD5">
            <v>0</v>
          </cell>
          <cell r="AE5">
            <v>0.1</v>
          </cell>
          <cell r="AF5">
            <v>5733</v>
          </cell>
          <cell r="AG5">
            <v>0</v>
          </cell>
        </row>
        <row r="6">
          <cell r="A6" t="str">
            <v>LS-4G-I3</v>
          </cell>
          <cell r="B6" t="str">
            <v>LS - 4G LiveScan System with I3 DigID Mini scanner</v>
          </cell>
          <cell r="C6" t="str">
            <v>LS200 LiveScan System: LiveScan software license, single Type of Transaction (TOT), descriptor entry, picklist configuration, fingerprint capture, single submission, basic user management, basic transaction management, computer (desktop or laptop), I3 DigID Mini scanner, system configuration and setup, and ground shipping.</v>
          </cell>
          <cell r="D6" t="str">
            <v>T</v>
          </cell>
          <cell r="E6">
            <v>0</v>
          </cell>
          <cell r="F6">
            <v>5995</v>
          </cell>
          <cell r="G6">
            <v>4915</v>
          </cell>
          <cell r="H6">
            <v>0</v>
          </cell>
          <cell r="I6">
            <v>0</v>
          </cell>
          <cell r="J6">
            <v>5515</v>
          </cell>
          <cell r="K6">
            <v>0</v>
          </cell>
          <cell r="L6" t="str">
            <v>N/A</v>
          </cell>
          <cell r="M6" t="str">
            <v>N/A</v>
          </cell>
          <cell r="N6">
            <v>5515</v>
          </cell>
          <cell r="O6" t="str">
            <v>N/A</v>
          </cell>
          <cell r="P6">
            <v>5095</v>
          </cell>
          <cell r="Q6">
            <v>0</v>
          </cell>
          <cell r="R6">
            <v>0</v>
          </cell>
          <cell r="S6">
            <v>8.0066722268557156E-2</v>
          </cell>
          <cell r="T6">
            <v>0</v>
          </cell>
          <cell r="U6">
            <v>0</v>
          </cell>
          <cell r="V6">
            <v>0</v>
          </cell>
          <cell r="W6">
            <v>0.08</v>
          </cell>
          <cell r="X6">
            <v>0.15</v>
          </cell>
          <cell r="Y6">
            <v>0.15</v>
          </cell>
          <cell r="Z6" t="str">
            <v>Systems</v>
          </cell>
          <cell r="AA6" t="str">
            <v>Each</v>
          </cell>
          <cell r="AB6">
            <v>0</v>
          </cell>
          <cell r="AC6">
            <v>0</v>
          </cell>
          <cell r="AD6">
            <v>0</v>
          </cell>
          <cell r="AE6">
            <v>0.1</v>
          </cell>
          <cell r="AF6">
            <v>4585.5</v>
          </cell>
          <cell r="AG6">
            <v>0</v>
          </cell>
        </row>
        <row r="7">
          <cell r="A7" t="str">
            <v>LS-4G-Lite-Ue</v>
          </cell>
          <cell r="B7" t="str">
            <v>LS - 4G LiveScan System with Lite-Ue scanner</v>
          </cell>
          <cell r="C7" t="str">
            <v>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v>
          </cell>
          <cell r="D7" t="str">
            <v>T</v>
          </cell>
          <cell r="E7">
            <v>0</v>
          </cell>
          <cell r="F7">
            <v>16495</v>
          </cell>
          <cell r="G7" t="str">
            <v>N/a</v>
          </cell>
          <cell r="H7">
            <v>0</v>
          </cell>
          <cell r="I7">
            <v>0</v>
          </cell>
          <cell r="J7">
            <v>15175</v>
          </cell>
          <cell r="K7">
            <v>0</v>
          </cell>
          <cell r="L7" t="str">
            <v>N/A</v>
          </cell>
          <cell r="M7" t="str">
            <v>N/A</v>
          </cell>
          <cell r="N7">
            <v>15175</v>
          </cell>
          <cell r="O7">
            <v>14020</v>
          </cell>
          <cell r="P7" t="str">
            <v>N/A</v>
          </cell>
          <cell r="Q7">
            <v>0</v>
          </cell>
          <cell r="R7">
            <v>0</v>
          </cell>
          <cell r="S7">
            <v>8.0024249772658429E-2</v>
          </cell>
          <cell r="T7">
            <v>0</v>
          </cell>
          <cell r="U7">
            <v>0</v>
          </cell>
          <cell r="V7">
            <v>0</v>
          </cell>
          <cell r="W7">
            <v>0.08</v>
          </cell>
          <cell r="X7">
            <v>0.15</v>
          </cell>
          <cell r="Y7">
            <v>0.15</v>
          </cell>
          <cell r="Z7" t="str">
            <v>Systems</v>
          </cell>
          <cell r="AA7" t="str">
            <v>Each</v>
          </cell>
          <cell r="AB7">
            <v>0</v>
          </cell>
          <cell r="AC7">
            <v>60</v>
          </cell>
          <cell r="AD7" t="e">
            <v>#VALUE!</v>
          </cell>
          <cell r="AE7">
            <v>0.1</v>
          </cell>
          <cell r="AF7" t="e">
            <v>#VALUE!</v>
          </cell>
          <cell r="AG7" t="e">
            <v>#VALUE!</v>
          </cell>
        </row>
        <row r="8">
          <cell r="A8" t="str">
            <v>LS-4G-500P</v>
          </cell>
          <cell r="B8" t="str">
            <v>LS - 4G LiveScan System with 500P scanner</v>
          </cell>
          <cell r="C8" t="str">
            <v>LS300 LiveScan System: LiveScan software license, single Type of Transaction (TOT), descriptor entry, picklist configuration, fingerprint capture, single submission, basic user management, basic transaction management, computer (desktop or laptop), 500P (500ppi) scanner, system configuration and setup, and ground shipping.</v>
          </cell>
          <cell r="D8" t="str">
            <v>T</v>
          </cell>
          <cell r="E8">
            <v>0</v>
          </cell>
          <cell r="F8">
            <v>16495</v>
          </cell>
          <cell r="G8">
            <v>16495</v>
          </cell>
          <cell r="H8">
            <v>0</v>
          </cell>
          <cell r="I8">
            <v>0</v>
          </cell>
          <cell r="J8">
            <v>15175</v>
          </cell>
          <cell r="K8">
            <v>0</v>
          </cell>
          <cell r="L8" t="str">
            <v>N/A</v>
          </cell>
          <cell r="M8" t="str">
            <v>N/A</v>
          </cell>
          <cell r="N8">
            <v>15175</v>
          </cell>
          <cell r="O8" t="str">
            <v>N/A</v>
          </cell>
          <cell r="P8">
            <v>14020</v>
          </cell>
          <cell r="Q8">
            <v>0</v>
          </cell>
          <cell r="R8">
            <v>0</v>
          </cell>
          <cell r="S8">
            <v>8.0024249772658429E-2</v>
          </cell>
          <cell r="T8">
            <v>0</v>
          </cell>
          <cell r="U8">
            <v>0</v>
          </cell>
          <cell r="V8">
            <v>0</v>
          </cell>
          <cell r="W8">
            <v>0.08</v>
          </cell>
          <cell r="X8">
            <v>0.15</v>
          </cell>
          <cell r="Y8">
            <v>0.15</v>
          </cell>
          <cell r="Z8" t="str">
            <v>Systems</v>
          </cell>
          <cell r="AA8" t="str">
            <v>Each</v>
          </cell>
          <cell r="AB8">
            <v>0</v>
          </cell>
          <cell r="AC8">
            <v>60</v>
          </cell>
          <cell r="AD8">
            <v>841200</v>
          </cell>
          <cell r="AE8">
            <v>0.1</v>
          </cell>
          <cell r="AF8">
            <v>12618</v>
          </cell>
          <cell r="AG8">
            <v>757080</v>
          </cell>
        </row>
        <row r="9">
          <cell r="A9" t="str">
            <v>LS-4G-1000PX</v>
          </cell>
          <cell r="B9" t="str">
            <v>LS - 4G LiveScan System with1000PX scanner</v>
          </cell>
          <cell r="C9" t="str">
            <v>LS300 LiveScan System: LiveScan software license, single Type of Transaction (TOT), descriptor entry, picklist configuration, fingerprint capture, single submission, basic user management, basic transaction management, computer (desktop or laptop), 1000PX (1000ppi) scanner, system configuration and setup, and ground shipping.</v>
          </cell>
          <cell r="D9" t="str">
            <v>T</v>
          </cell>
          <cell r="E9">
            <v>0</v>
          </cell>
          <cell r="F9">
            <v>18690</v>
          </cell>
          <cell r="G9">
            <v>18690</v>
          </cell>
          <cell r="H9">
            <v>0</v>
          </cell>
          <cell r="I9">
            <v>0</v>
          </cell>
          <cell r="J9">
            <v>17194</v>
          </cell>
          <cell r="K9">
            <v>0</v>
          </cell>
          <cell r="L9" t="str">
            <v>N/A</v>
          </cell>
          <cell r="M9" t="str">
            <v>N/A</v>
          </cell>
          <cell r="N9">
            <v>17194</v>
          </cell>
          <cell r="O9" t="str">
            <v>N/A</v>
          </cell>
          <cell r="P9">
            <v>15886</v>
          </cell>
          <cell r="Q9">
            <v>0</v>
          </cell>
          <cell r="R9">
            <v>0</v>
          </cell>
          <cell r="S9">
            <v>8.004280363830929E-2</v>
          </cell>
          <cell r="T9">
            <v>0</v>
          </cell>
          <cell r="U9">
            <v>0</v>
          </cell>
          <cell r="V9">
            <v>0</v>
          </cell>
          <cell r="W9">
            <v>0.08</v>
          </cell>
          <cell r="X9">
            <v>0.15</v>
          </cell>
          <cell r="Y9">
            <v>0.15</v>
          </cell>
          <cell r="Z9" t="str">
            <v>Systems</v>
          </cell>
          <cell r="AA9" t="str">
            <v>Each</v>
          </cell>
          <cell r="AB9">
            <v>0</v>
          </cell>
          <cell r="AC9">
            <v>60</v>
          </cell>
          <cell r="AD9">
            <v>953160</v>
          </cell>
          <cell r="AE9">
            <v>0.1</v>
          </cell>
          <cell r="AF9">
            <v>14297.4</v>
          </cell>
          <cell r="AG9">
            <v>857844</v>
          </cell>
        </row>
        <row r="10">
          <cell r="A10" t="str">
            <v>LS-4G-JKGuardian</v>
          </cell>
          <cell r="B10" t="str">
            <v>LS - 4G LiveScan Jump Kit System with Guardian scanner</v>
          </cell>
          <cell r="C10" t="str">
            <v>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v>
          </cell>
          <cell r="D10" t="str">
            <v>T</v>
          </cell>
          <cell r="E10">
            <v>0</v>
          </cell>
          <cell r="F10">
            <v>14495</v>
          </cell>
          <cell r="G10">
            <v>14495</v>
          </cell>
          <cell r="H10">
            <v>0</v>
          </cell>
          <cell r="I10">
            <v>0</v>
          </cell>
          <cell r="J10">
            <v>13335</v>
          </cell>
          <cell r="K10">
            <v>0</v>
          </cell>
          <cell r="L10" t="str">
            <v>N/A</v>
          </cell>
          <cell r="M10" t="str">
            <v>N/A</v>
          </cell>
          <cell r="N10">
            <v>13335</v>
          </cell>
          <cell r="O10">
            <v>12320</v>
          </cell>
          <cell r="P10">
            <v>12320</v>
          </cell>
          <cell r="Q10">
            <v>0</v>
          </cell>
          <cell r="R10">
            <v>0</v>
          </cell>
          <cell r="S10">
            <v>8.0027595722662936E-2</v>
          </cell>
          <cell r="T10">
            <v>0</v>
          </cell>
          <cell r="U10">
            <v>0</v>
          </cell>
          <cell r="V10">
            <v>0</v>
          </cell>
          <cell r="W10">
            <v>0.08</v>
          </cell>
          <cell r="X10">
            <v>0.15</v>
          </cell>
          <cell r="Y10">
            <v>0.15</v>
          </cell>
          <cell r="Z10" t="str">
            <v>Systems</v>
          </cell>
          <cell r="AA10" t="str">
            <v>Each</v>
          </cell>
          <cell r="AB10">
            <v>0</v>
          </cell>
          <cell r="AC10">
            <v>0</v>
          </cell>
          <cell r="AD10">
            <v>0</v>
          </cell>
          <cell r="AE10">
            <v>0.1</v>
          </cell>
          <cell r="AF10">
            <v>11088</v>
          </cell>
          <cell r="AG10">
            <v>0</v>
          </cell>
        </row>
        <row r="11">
          <cell r="A11" t="str">
            <v>LS-4G-JKLite-Ue</v>
          </cell>
          <cell r="B11" t="str">
            <v>LS - 4G LiveScan Jump Kit System with Lite-Ue scanner</v>
          </cell>
          <cell r="C11" t="str">
            <v>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v>
          </cell>
          <cell r="D11" t="str">
            <v>T</v>
          </cell>
          <cell r="E11">
            <v>0</v>
          </cell>
          <cell r="F11">
            <v>19495</v>
          </cell>
          <cell r="G11">
            <v>19495</v>
          </cell>
          <cell r="H11">
            <v>0</v>
          </cell>
          <cell r="I11">
            <v>0</v>
          </cell>
          <cell r="J11">
            <v>17935</v>
          </cell>
          <cell r="K11">
            <v>0</v>
          </cell>
          <cell r="L11" t="str">
            <v>N/A</v>
          </cell>
          <cell r="M11" t="str">
            <v>N/A</v>
          </cell>
          <cell r="N11">
            <v>17935</v>
          </cell>
          <cell r="O11">
            <v>16570</v>
          </cell>
          <cell r="P11" t="str">
            <v>N/A</v>
          </cell>
          <cell r="Q11">
            <v>0</v>
          </cell>
          <cell r="R11">
            <v>0</v>
          </cell>
          <cell r="S11">
            <v>8.0020518081559411E-2</v>
          </cell>
          <cell r="T11">
            <v>0</v>
          </cell>
          <cell r="U11">
            <v>0</v>
          </cell>
          <cell r="V11">
            <v>0</v>
          </cell>
          <cell r="W11">
            <v>0.08</v>
          </cell>
          <cell r="X11">
            <v>0.15</v>
          </cell>
          <cell r="Y11">
            <v>0.15</v>
          </cell>
          <cell r="Z11" t="str">
            <v>Systems</v>
          </cell>
          <cell r="AA11" t="str">
            <v>Each</v>
          </cell>
          <cell r="AB11">
            <v>0</v>
          </cell>
          <cell r="AC11">
            <v>0</v>
          </cell>
          <cell r="AD11" t="e">
            <v>#VALUE!</v>
          </cell>
          <cell r="AE11">
            <v>0.1</v>
          </cell>
          <cell r="AF11" t="e">
            <v>#VALUE!</v>
          </cell>
          <cell r="AG11" t="e">
            <v>#VALUE!</v>
          </cell>
        </row>
        <row r="12">
          <cell r="A12" t="str">
            <v>LS-4G-JKLite-500P</v>
          </cell>
          <cell r="B12" t="str">
            <v>LS - 4G LiveScan Jump Kit System with 500P scanner</v>
          </cell>
          <cell r="C12" t="str">
            <v>LS300 LiveScan System: LiveScan software license, single Type of Transaction (TOT), descriptor entry, picklist configuration, fingerprint capture, single submission, basic user management, basic transaction management, semi-rugged laptop computer, 500P scanner, military grade roller case with anti-static foam, system configuration and setup, and ground shipping.</v>
          </cell>
          <cell r="D12" t="str">
            <v>T</v>
          </cell>
          <cell r="E12">
            <v>0</v>
          </cell>
          <cell r="F12">
            <v>19495</v>
          </cell>
          <cell r="G12">
            <v>19495</v>
          </cell>
          <cell r="H12">
            <v>0</v>
          </cell>
          <cell r="I12">
            <v>0</v>
          </cell>
          <cell r="J12">
            <v>17935</v>
          </cell>
          <cell r="K12">
            <v>0</v>
          </cell>
          <cell r="L12" t="str">
            <v>N/A</v>
          </cell>
          <cell r="M12" t="str">
            <v>N/A</v>
          </cell>
          <cell r="N12">
            <v>17935</v>
          </cell>
          <cell r="O12" t="str">
            <v>N/A</v>
          </cell>
          <cell r="P12">
            <v>16570</v>
          </cell>
          <cell r="Q12">
            <v>0</v>
          </cell>
          <cell r="R12">
            <v>0</v>
          </cell>
          <cell r="S12">
            <v>8.0020518081559411E-2</v>
          </cell>
          <cell r="T12">
            <v>0</v>
          </cell>
          <cell r="U12">
            <v>0</v>
          </cell>
          <cell r="V12">
            <v>0</v>
          </cell>
          <cell r="W12">
            <v>0.08</v>
          </cell>
          <cell r="X12">
            <v>0.15</v>
          </cell>
          <cell r="Y12">
            <v>0.15</v>
          </cell>
          <cell r="Z12" t="str">
            <v>Systems</v>
          </cell>
          <cell r="AA12" t="str">
            <v>Each</v>
          </cell>
          <cell r="AB12">
            <v>0</v>
          </cell>
          <cell r="AC12">
            <v>0</v>
          </cell>
          <cell r="AD12">
            <v>0</v>
          </cell>
          <cell r="AE12">
            <v>0.1</v>
          </cell>
          <cell r="AF12">
            <v>14913</v>
          </cell>
          <cell r="AG12">
            <v>0</v>
          </cell>
        </row>
        <row r="13">
          <cell r="A13" t="str">
            <v>LS-4G-JKLite-1000PX</v>
          </cell>
          <cell r="B13" t="str">
            <v>LS - 4G LiveScan Jump Kit System with 1000PX scanner</v>
          </cell>
          <cell r="C13" t="str">
            <v>LS300 LiveScan System: LiveScan software license, single Type of Transaction (TOT), descriptor entry, picklist configuration, fingerprint capture, single submission, basic user management, basic transaction management, semi-rugged laptop computer, 1000PX scanner, military grade roller case with anti-static foam, system configuration and setup, and ground shipping.</v>
          </cell>
          <cell r="D13" t="str">
            <v>T</v>
          </cell>
          <cell r="E13">
            <v>0</v>
          </cell>
          <cell r="F13">
            <v>29930</v>
          </cell>
          <cell r="G13">
            <v>29795</v>
          </cell>
          <cell r="H13">
            <v>0</v>
          </cell>
          <cell r="I13">
            <v>0</v>
          </cell>
          <cell r="J13">
            <v>27535</v>
          </cell>
          <cell r="K13">
            <v>0</v>
          </cell>
          <cell r="L13" t="str">
            <v>N/A</v>
          </cell>
          <cell r="M13" t="str">
            <v>N/A</v>
          </cell>
          <cell r="N13">
            <v>27535</v>
          </cell>
          <cell r="O13" t="str">
            <v>N/A</v>
          </cell>
          <cell r="P13">
            <v>25440</v>
          </cell>
          <cell r="Q13">
            <v>0</v>
          </cell>
          <cell r="R13">
            <v>0</v>
          </cell>
          <cell r="S13">
            <v>8.0020046775810205E-2</v>
          </cell>
          <cell r="T13">
            <v>0</v>
          </cell>
          <cell r="U13">
            <v>0</v>
          </cell>
          <cell r="V13">
            <v>0</v>
          </cell>
          <cell r="W13">
            <v>0.08</v>
          </cell>
          <cell r="X13">
            <v>0.15</v>
          </cell>
          <cell r="Y13">
            <v>0.15</v>
          </cell>
          <cell r="Z13" t="str">
            <v>Systems</v>
          </cell>
          <cell r="AA13" t="str">
            <v>Each</v>
          </cell>
          <cell r="AB13">
            <v>0</v>
          </cell>
          <cell r="AC13">
            <v>0</v>
          </cell>
          <cell r="AD13">
            <v>0</v>
          </cell>
          <cell r="AE13">
            <v>0.1</v>
          </cell>
          <cell r="AF13">
            <v>22896</v>
          </cell>
          <cell r="AG13">
            <v>0</v>
          </cell>
        </row>
        <row r="14">
          <cell r="A14" t="str">
            <v>LAC-LS200-Guardian, laptop, no printer</v>
          </cell>
          <cell r="B14" t="str">
            <v>680-48-00-046916</v>
          </cell>
          <cell r="C14" t="str">
            <v>Fingerprint-laptop-drivers license scanner, without printer:
LS200/Guardian scanner, Laptop Computer LSPC200-L</v>
          </cell>
          <cell r="D14" t="str">
            <v>T</v>
          </cell>
          <cell r="E14">
            <v>0</v>
          </cell>
          <cell r="F14" t="str">
            <v>N/A</v>
          </cell>
          <cell r="G14" t="str">
            <v>N/A</v>
          </cell>
          <cell r="H14" t="str">
            <v>N/A</v>
          </cell>
          <cell r="I14" t="str">
            <v>N/A</v>
          </cell>
          <cell r="J14" t="str">
            <v>N/A</v>
          </cell>
          <cell r="K14" t="str">
            <v>N/A</v>
          </cell>
          <cell r="L14">
            <v>7050</v>
          </cell>
          <cell r="M14" t="str">
            <v>N/A</v>
          </cell>
          <cell r="N14" t="str">
            <v>N/A</v>
          </cell>
          <cell r="O14" t="str">
            <v>N/A</v>
          </cell>
          <cell r="P14" t="str">
            <v>N/A</v>
          </cell>
          <cell r="Q14">
            <v>0</v>
          </cell>
          <cell r="R14">
            <v>0</v>
          </cell>
          <cell r="S14">
            <v>0</v>
          </cell>
          <cell r="T14">
            <v>0</v>
          </cell>
          <cell r="U14">
            <v>0</v>
          </cell>
          <cell r="V14">
            <v>0</v>
          </cell>
          <cell r="W14">
            <v>0</v>
          </cell>
          <cell r="X14">
            <v>0</v>
          </cell>
          <cell r="Y14">
            <v>0</v>
          </cell>
          <cell r="Z14" t="str">
            <v>Systems</v>
          </cell>
          <cell r="AA14" t="str">
            <v>Each</v>
          </cell>
          <cell r="AB14">
            <v>0</v>
          </cell>
          <cell r="AC14">
            <v>0</v>
          </cell>
          <cell r="AD14">
            <v>0</v>
          </cell>
          <cell r="AE14">
            <v>0</v>
          </cell>
          <cell r="AF14">
            <v>0</v>
          </cell>
          <cell r="AG14">
            <v>0</v>
          </cell>
        </row>
        <row r="15">
          <cell r="A15" t="str">
            <v>LAC-LS200-1000T, desktop, printer</v>
          </cell>
          <cell r="B15" t="str">
            <v>680-48-035640</v>
          </cell>
          <cell r="C15" t="str">
            <v>Fingerprinter-desktop-with printer and drivers license scanner:
LS200/1000T scanner, Desktop Computer LSPC200-D, 1200 ppi Printer Lexmark C534N</v>
          </cell>
          <cell r="D15" t="str">
            <v>T</v>
          </cell>
          <cell r="E15">
            <v>0</v>
          </cell>
          <cell r="F15" t="str">
            <v>N/A</v>
          </cell>
          <cell r="G15" t="str">
            <v>N/A</v>
          </cell>
          <cell r="H15" t="str">
            <v>N/A</v>
          </cell>
          <cell r="I15" t="str">
            <v>N/A</v>
          </cell>
          <cell r="J15" t="str">
            <v>N/A</v>
          </cell>
          <cell r="K15" t="str">
            <v>N/A</v>
          </cell>
          <cell r="L15">
            <v>8930</v>
          </cell>
          <cell r="M15" t="str">
            <v>N/A</v>
          </cell>
          <cell r="N15" t="str">
            <v>N/A</v>
          </cell>
          <cell r="O15" t="str">
            <v>N/A</v>
          </cell>
          <cell r="P15" t="str">
            <v>N/A</v>
          </cell>
          <cell r="Q15">
            <v>0</v>
          </cell>
          <cell r="R15">
            <v>0</v>
          </cell>
          <cell r="S15">
            <v>0</v>
          </cell>
          <cell r="T15">
            <v>0</v>
          </cell>
          <cell r="U15">
            <v>0</v>
          </cell>
          <cell r="V15">
            <v>0</v>
          </cell>
          <cell r="W15">
            <v>0</v>
          </cell>
          <cell r="X15">
            <v>0</v>
          </cell>
          <cell r="Y15">
            <v>0</v>
          </cell>
          <cell r="Z15" t="str">
            <v>Systems</v>
          </cell>
          <cell r="AA15" t="str">
            <v>Each</v>
          </cell>
          <cell r="AB15">
            <v>0</v>
          </cell>
          <cell r="AC15">
            <v>0</v>
          </cell>
          <cell r="AD15">
            <v>0</v>
          </cell>
          <cell r="AE15">
            <v>0</v>
          </cell>
          <cell r="AF15">
            <v>0</v>
          </cell>
          <cell r="AG15">
            <v>0</v>
          </cell>
        </row>
        <row r="16">
          <cell r="A16" t="str">
            <v>LAC-LS200-1000T, desktop, no printer</v>
          </cell>
          <cell r="B16" t="str">
            <v>680-48-035641</v>
          </cell>
          <cell r="C16" t="str">
            <v>Fingerprinter-desktop-drivers license scanner:
LS200/1000T scanner, Desktop Computer LSPC200-D</v>
          </cell>
          <cell r="D16" t="str">
            <v>T</v>
          </cell>
          <cell r="E16">
            <v>0</v>
          </cell>
          <cell r="F16" t="str">
            <v>N/A</v>
          </cell>
          <cell r="G16" t="str">
            <v>N/A</v>
          </cell>
          <cell r="H16" t="str">
            <v>N/A</v>
          </cell>
          <cell r="I16" t="str">
            <v>N/A</v>
          </cell>
          <cell r="J16" t="str">
            <v>N/A</v>
          </cell>
          <cell r="K16" t="str">
            <v>N/A</v>
          </cell>
          <cell r="L16">
            <v>7520</v>
          </cell>
          <cell r="M16" t="str">
            <v>N/A</v>
          </cell>
          <cell r="N16" t="str">
            <v>N/A</v>
          </cell>
          <cell r="O16" t="str">
            <v>N/A</v>
          </cell>
          <cell r="P16" t="str">
            <v>N/A</v>
          </cell>
          <cell r="Q16">
            <v>0</v>
          </cell>
          <cell r="R16">
            <v>0</v>
          </cell>
          <cell r="S16">
            <v>0</v>
          </cell>
          <cell r="T16">
            <v>0</v>
          </cell>
          <cell r="U16">
            <v>0</v>
          </cell>
          <cell r="V16">
            <v>0</v>
          </cell>
          <cell r="W16">
            <v>0</v>
          </cell>
          <cell r="X16">
            <v>0</v>
          </cell>
          <cell r="Y16">
            <v>0</v>
          </cell>
          <cell r="Z16" t="str">
            <v>Systems</v>
          </cell>
          <cell r="AA16" t="str">
            <v>Each</v>
          </cell>
          <cell r="AB16">
            <v>0</v>
          </cell>
          <cell r="AC16">
            <v>0</v>
          </cell>
          <cell r="AD16">
            <v>0</v>
          </cell>
          <cell r="AE16">
            <v>0</v>
          </cell>
          <cell r="AF16">
            <v>0</v>
          </cell>
          <cell r="AG16">
            <v>0</v>
          </cell>
        </row>
        <row r="17">
          <cell r="A17" t="str">
            <v>LAC-LS200-1000T, laptop, printer</v>
          </cell>
          <cell r="B17" t="str">
            <v>680-48-046915</v>
          </cell>
          <cell r="C17" t="str">
            <v>Fingerprinter-laptop-with printer and drivers license scanner:
LS200/1000T scanner, Laptop Computer LSOC200-L, 1200 ppi Printer Lexmark C534N</v>
          </cell>
          <cell r="D17" t="str">
            <v>T</v>
          </cell>
          <cell r="E17">
            <v>0</v>
          </cell>
          <cell r="F17" t="str">
            <v>N/A</v>
          </cell>
          <cell r="G17" t="str">
            <v>N/A</v>
          </cell>
          <cell r="H17" t="str">
            <v>N/A</v>
          </cell>
          <cell r="I17" t="str">
            <v>N/A</v>
          </cell>
          <cell r="J17" t="str">
            <v>N/A</v>
          </cell>
          <cell r="K17" t="str">
            <v>N/A</v>
          </cell>
          <cell r="L17">
            <v>8930</v>
          </cell>
          <cell r="M17" t="str">
            <v>N/A</v>
          </cell>
          <cell r="N17" t="str">
            <v>N/A</v>
          </cell>
          <cell r="O17" t="str">
            <v>N/A</v>
          </cell>
          <cell r="P17" t="str">
            <v>N/A</v>
          </cell>
          <cell r="Q17">
            <v>0</v>
          </cell>
          <cell r="R17">
            <v>0</v>
          </cell>
          <cell r="S17">
            <v>0</v>
          </cell>
          <cell r="T17">
            <v>0</v>
          </cell>
          <cell r="U17">
            <v>0</v>
          </cell>
          <cell r="V17">
            <v>0</v>
          </cell>
          <cell r="W17">
            <v>0</v>
          </cell>
          <cell r="X17">
            <v>0</v>
          </cell>
          <cell r="Y17">
            <v>0</v>
          </cell>
          <cell r="Z17" t="str">
            <v>Systems</v>
          </cell>
          <cell r="AA17" t="str">
            <v>Each</v>
          </cell>
          <cell r="AB17">
            <v>0</v>
          </cell>
          <cell r="AC17">
            <v>0</v>
          </cell>
          <cell r="AD17">
            <v>0</v>
          </cell>
          <cell r="AE17">
            <v>0</v>
          </cell>
          <cell r="AF17">
            <v>0</v>
          </cell>
          <cell r="AG17">
            <v>0</v>
          </cell>
        </row>
        <row r="18">
          <cell r="A18" t="str">
            <v>LAC-LS200-1000T, laptop, no printer</v>
          </cell>
          <cell r="B18" t="str">
            <v>680-48-046916</v>
          </cell>
          <cell r="C18" t="str">
            <v>Fingerprinter-laptop-drivers license scanner:
LS200/1000T scanner, Laptop Computer LSPC200-L</v>
          </cell>
          <cell r="D18" t="str">
            <v>T</v>
          </cell>
          <cell r="E18">
            <v>0</v>
          </cell>
          <cell r="F18" t="str">
            <v>N/A</v>
          </cell>
          <cell r="G18" t="str">
            <v>N/A</v>
          </cell>
          <cell r="H18" t="str">
            <v>N/A</v>
          </cell>
          <cell r="I18" t="str">
            <v>N/A</v>
          </cell>
          <cell r="J18" t="str">
            <v>N/A</v>
          </cell>
          <cell r="K18" t="str">
            <v>N/A</v>
          </cell>
          <cell r="L18">
            <v>7520</v>
          </cell>
          <cell r="M18" t="str">
            <v>N/A</v>
          </cell>
          <cell r="N18" t="str">
            <v>N/A</v>
          </cell>
          <cell r="O18" t="str">
            <v>N/A</v>
          </cell>
          <cell r="P18" t="str">
            <v>N/A</v>
          </cell>
          <cell r="Q18">
            <v>0</v>
          </cell>
          <cell r="R18">
            <v>0</v>
          </cell>
          <cell r="S18">
            <v>0</v>
          </cell>
          <cell r="T18">
            <v>0</v>
          </cell>
          <cell r="U18">
            <v>0</v>
          </cell>
          <cell r="V18">
            <v>0</v>
          </cell>
          <cell r="W18">
            <v>0</v>
          </cell>
          <cell r="X18">
            <v>0</v>
          </cell>
          <cell r="Y18">
            <v>0</v>
          </cell>
          <cell r="Z18" t="str">
            <v>Systems</v>
          </cell>
          <cell r="AA18" t="str">
            <v>Each</v>
          </cell>
          <cell r="AB18">
            <v>0</v>
          </cell>
          <cell r="AC18">
            <v>0</v>
          </cell>
          <cell r="AD18">
            <v>0</v>
          </cell>
          <cell r="AE18">
            <v>0</v>
          </cell>
          <cell r="AF18">
            <v>0</v>
          </cell>
          <cell r="AG18">
            <v>0</v>
          </cell>
        </row>
        <row r="19">
          <cell r="A19" t="str">
            <v>SAC-LS200-Guardian, Laptop</v>
          </cell>
          <cell r="B19" t="str">
            <v>A1-LS200UPCG</v>
          </cell>
          <cell r="C19" t="str">
            <v>Laptop computer, Guardian scanner, CALDOJ approved Livescan4ALL applicant Software, Driver License Reader</v>
          </cell>
          <cell r="D19" t="str">
            <v>T</v>
          </cell>
          <cell r="E19">
            <v>0</v>
          </cell>
          <cell r="F19" t="str">
            <v>N/A</v>
          </cell>
          <cell r="G19" t="str">
            <v>N/A</v>
          </cell>
          <cell r="H19" t="str">
            <v>N/A</v>
          </cell>
          <cell r="I19" t="str">
            <v>N/A</v>
          </cell>
          <cell r="J19" t="str">
            <v>N/A</v>
          </cell>
          <cell r="K19" t="str">
            <v>N/A</v>
          </cell>
          <cell r="L19" t="str">
            <v>N/A</v>
          </cell>
          <cell r="M19">
            <v>7734</v>
          </cell>
          <cell r="N19" t="str">
            <v>N/A</v>
          </cell>
          <cell r="O19" t="str">
            <v>N/A</v>
          </cell>
          <cell r="P19" t="str">
            <v>N/A</v>
          </cell>
          <cell r="Q19">
            <v>0</v>
          </cell>
          <cell r="R19">
            <v>0</v>
          </cell>
          <cell r="S19">
            <v>0</v>
          </cell>
          <cell r="T19">
            <v>0</v>
          </cell>
          <cell r="U19">
            <v>0</v>
          </cell>
          <cell r="V19">
            <v>0</v>
          </cell>
          <cell r="W19">
            <v>0</v>
          </cell>
          <cell r="X19">
            <v>0</v>
          </cell>
          <cell r="Y19">
            <v>0</v>
          </cell>
          <cell r="Z19" t="str">
            <v>Systems</v>
          </cell>
          <cell r="AA19" t="str">
            <v>Each</v>
          </cell>
          <cell r="AB19">
            <v>0</v>
          </cell>
          <cell r="AC19">
            <v>0</v>
          </cell>
          <cell r="AD19">
            <v>0</v>
          </cell>
          <cell r="AE19">
            <v>0</v>
          </cell>
          <cell r="AF19">
            <v>0</v>
          </cell>
          <cell r="AG19">
            <v>0</v>
          </cell>
        </row>
        <row r="20">
          <cell r="A20" t="str">
            <v>SAC-LS200-Guardian, Desktop</v>
          </cell>
          <cell r="B20" t="str">
            <v>A2-LS200DTCG</v>
          </cell>
          <cell r="C20" t="str">
            <v>Desktop computer, Guardian scanner, CALDOJ approved Livescan4ALL applicant Software, Driver License Reader</v>
          </cell>
          <cell r="D20" t="str">
            <v>T</v>
          </cell>
          <cell r="E20">
            <v>0</v>
          </cell>
          <cell r="F20" t="str">
            <v>N/A</v>
          </cell>
          <cell r="G20" t="str">
            <v>N/A</v>
          </cell>
          <cell r="H20" t="str">
            <v>N/A</v>
          </cell>
          <cell r="I20" t="str">
            <v>N/A</v>
          </cell>
          <cell r="J20" t="str">
            <v>N/A</v>
          </cell>
          <cell r="K20" t="str">
            <v>N/A</v>
          </cell>
          <cell r="L20" t="str">
            <v>N/A</v>
          </cell>
          <cell r="M20">
            <v>7734</v>
          </cell>
          <cell r="N20" t="str">
            <v>N/A</v>
          </cell>
          <cell r="O20" t="str">
            <v>N/A</v>
          </cell>
          <cell r="P20" t="str">
            <v>N/A</v>
          </cell>
          <cell r="Q20">
            <v>0</v>
          </cell>
          <cell r="R20">
            <v>0</v>
          </cell>
          <cell r="S20">
            <v>0</v>
          </cell>
          <cell r="T20">
            <v>0</v>
          </cell>
          <cell r="U20">
            <v>0</v>
          </cell>
          <cell r="V20">
            <v>0</v>
          </cell>
          <cell r="W20">
            <v>0</v>
          </cell>
          <cell r="X20">
            <v>0</v>
          </cell>
          <cell r="Y20">
            <v>0</v>
          </cell>
          <cell r="Z20" t="str">
            <v>Systems</v>
          </cell>
          <cell r="AA20" t="str">
            <v>Each</v>
          </cell>
          <cell r="AB20">
            <v>0</v>
          </cell>
          <cell r="AC20">
            <v>0</v>
          </cell>
          <cell r="AD20">
            <v>0</v>
          </cell>
          <cell r="AE20">
            <v>0</v>
          </cell>
          <cell r="AF20">
            <v>0</v>
          </cell>
          <cell r="AG20">
            <v>0</v>
          </cell>
        </row>
        <row r="21">
          <cell r="A21" t="str">
            <v>SAC-LS200-TP4100, Laptop</v>
          </cell>
          <cell r="B21" t="str">
            <v>A3-LS200UPIT4</v>
          </cell>
          <cell r="C21" t="str">
            <v>Laptop computer, TP4100 scanner, CALDOJ approved Livescan4ALL applicant Software, Driver License Reader</v>
          </cell>
          <cell r="D21" t="str">
            <v>T</v>
          </cell>
          <cell r="E21">
            <v>0</v>
          </cell>
          <cell r="F21" t="str">
            <v>N/A</v>
          </cell>
          <cell r="G21" t="str">
            <v>N/A</v>
          </cell>
          <cell r="H21" t="str">
            <v>N/A</v>
          </cell>
          <cell r="I21" t="str">
            <v>N/A</v>
          </cell>
          <cell r="J21" t="str">
            <v>N/A</v>
          </cell>
          <cell r="K21" t="str">
            <v>N/A</v>
          </cell>
          <cell r="L21" t="str">
            <v>N/A</v>
          </cell>
          <cell r="M21">
            <v>6234</v>
          </cell>
          <cell r="N21" t="str">
            <v>N/A</v>
          </cell>
          <cell r="O21" t="str">
            <v>N/A</v>
          </cell>
          <cell r="P21" t="str">
            <v>N/A</v>
          </cell>
          <cell r="Q21">
            <v>0</v>
          </cell>
          <cell r="R21">
            <v>0</v>
          </cell>
          <cell r="S21">
            <v>0</v>
          </cell>
          <cell r="T21">
            <v>0</v>
          </cell>
          <cell r="U21">
            <v>0</v>
          </cell>
          <cell r="V21">
            <v>0</v>
          </cell>
          <cell r="W21">
            <v>0</v>
          </cell>
          <cell r="X21">
            <v>0</v>
          </cell>
          <cell r="Y21">
            <v>0</v>
          </cell>
          <cell r="Z21" t="str">
            <v>Systems</v>
          </cell>
          <cell r="AA21" t="str">
            <v>Each</v>
          </cell>
          <cell r="AB21">
            <v>0</v>
          </cell>
          <cell r="AC21">
            <v>0</v>
          </cell>
          <cell r="AD21">
            <v>0</v>
          </cell>
          <cell r="AE21">
            <v>0</v>
          </cell>
          <cell r="AF21">
            <v>0</v>
          </cell>
          <cell r="AG21">
            <v>0</v>
          </cell>
        </row>
        <row r="22">
          <cell r="A22" t="str">
            <v>SAC-LS200-TP4100, Desktop</v>
          </cell>
          <cell r="B22" t="str">
            <v>A4-LS200DTIT4</v>
          </cell>
          <cell r="C22" t="str">
            <v>Desktop computer, TP4100 scanner, CALDOJ approved Livescan4ALL applicant Software, Driver License Reader</v>
          </cell>
          <cell r="D22" t="str">
            <v>T</v>
          </cell>
          <cell r="E22">
            <v>0</v>
          </cell>
          <cell r="F22" t="str">
            <v>N/A</v>
          </cell>
          <cell r="G22" t="str">
            <v>N/A</v>
          </cell>
          <cell r="H22" t="str">
            <v>N/A</v>
          </cell>
          <cell r="I22" t="str">
            <v>N/A</v>
          </cell>
          <cell r="J22" t="str">
            <v>N/A</v>
          </cell>
          <cell r="K22" t="str">
            <v>N/A</v>
          </cell>
          <cell r="L22" t="str">
            <v>N/A</v>
          </cell>
          <cell r="M22">
            <v>6234</v>
          </cell>
          <cell r="N22" t="str">
            <v>N/A</v>
          </cell>
          <cell r="O22" t="str">
            <v>N/A</v>
          </cell>
          <cell r="P22" t="str">
            <v>N/A</v>
          </cell>
          <cell r="Q22">
            <v>0</v>
          </cell>
          <cell r="R22">
            <v>0</v>
          </cell>
          <cell r="S22">
            <v>0</v>
          </cell>
          <cell r="T22">
            <v>0</v>
          </cell>
          <cell r="U22">
            <v>0</v>
          </cell>
          <cell r="V22">
            <v>0</v>
          </cell>
          <cell r="W22">
            <v>0</v>
          </cell>
          <cell r="X22">
            <v>0</v>
          </cell>
          <cell r="Y22">
            <v>0</v>
          </cell>
          <cell r="Z22" t="str">
            <v>Systems</v>
          </cell>
          <cell r="AA22" t="str">
            <v>Each</v>
          </cell>
          <cell r="AB22">
            <v>0</v>
          </cell>
          <cell r="AC22">
            <v>0</v>
          </cell>
          <cell r="AD22">
            <v>0</v>
          </cell>
          <cell r="AE22">
            <v>0</v>
          </cell>
          <cell r="AF22">
            <v>0</v>
          </cell>
          <cell r="AG22">
            <v>0</v>
          </cell>
        </row>
        <row r="23">
          <cell r="A23">
            <v>0</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row>
        <row r="24">
          <cell r="A24">
            <v>0</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row>
        <row r="25">
          <cell r="A25" t="str">
            <v>CMS - Central Management Server</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row>
        <row r="26">
          <cell r="A26" t="str">
            <v>CMS</v>
          </cell>
          <cell r="B26" t="str">
            <v>CMS - Central Management Server</v>
          </cell>
          <cell r="C26" t="str">
            <v>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v>
          </cell>
          <cell r="D26" t="str">
            <v>T</v>
          </cell>
          <cell r="E26">
            <v>0</v>
          </cell>
          <cell r="F26">
            <v>12995</v>
          </cell>
          <cell r="G26">
            <v>12995</v>
          </cell>
          <cell r="H26">
            <v>0</v>
          </cell>
          <cell r="I26">
            <v>0</v>
          </cell>
          <cell r="J26">
            <v>11955.4</v>
          </cell>
          <cell r="K26">
            <v>0</v>
          </cell>
          <cell r="L26">
            <v>0</v>
          </cell>
          <cell r="M26">
            <v>0</v>
          </cell>
          <cell r="N26">
            <v>11955.4</v>
          </cell>
          <cell r="O26">
            <v>11045.75</v>
          </cell>
          <cell r="P26">
            <v>11045.75</v>
          </cell>
          <cell r="Q26">
            <v>0</v>
          </cell>
          <cell r="R26">
            <v>0</v>
          </cell>
          <cell r="S26">
            <v>8.0000000000000071E-2</v>
          </cell>
          <cell r="T26">
            <v>0</v>
          </cell>
          <cell r="U26">
            <v>0</v>
          </cell>
          <cell r="V26">
            <v>0</v>
          </cell>
          <cell r="W26">
            <v>0.08</v>
          </cell>
          <cell r="X26">
            <v>0</v>
          </cell>
          <cell r="Y26">
            <v>0.15</v>
          </cell>
          <cell r="Z26" t="str">
            <v>Systems</v>
          </cell>
          <cell r="AA26" t="str">
            <v>Each</v>
          </cell>
          <cell r="AB26">
            <v>0</v>
          </cell>
          <cell r="AC26">
            <v>1</v>
          </cell>
          <cell r="AD26">
            <v>11045.75</v>
          </cell>
          <cell r="AE26">
            <v>0.1</v>
          </cell>
          <cell r="AF26">
            <v>9941.1750000000011</v>
          </cell>
          <cell r="AG26">
            <v>9941.1750000000011</v>
          </cell>
        </row>
        <row r="27">
          <cell r="A27">
            <v>0</v>
          </cell>
          <cell r="B27">
            <v>0</v>
          </cell>
          <cell r="C27">
            <v>0</v>
          </cell>
          <cell r="D27">
            <v>0</v>
          </cell>
          <cell r="E27">
            <v>0</v>
          </cell>
          <cell r="F27">
            <v>0</v>
          </cell>
          <cell r="G27">
            <v>0</v>
          </cell>
          <cell r="H27">
            <v>0</v>
          </cell>
          <cell r="I27">
            <v>0</v>
          </cell>
          <cell r="J27">
            <v>0</v>
          </cell>
          <cell r="K27">
            <v>0</v>
          </cell>
          <cell r="L27">
            <v>0</v>
          </cell>
          <cell r="M27">
            <v>0</v>
          </cell>
          <cell r="N27">
            <v>0</v>
          </cell>
          <cell r="O27" t="str">
            <v xml:space="preserve"> </v>
          </cell>
          <cell r="P27" t="str">
            <v xml:space="preserve"> </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row>
        <row r="28">
          <cell r="A28" t="str">
            <v>Hardware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row>
        <row r="29">
          <cell r="A29" t="str">
            <v>HW-DT</v>
          </cell>
          <cell r="B29" t="str">
            <v>HW - Desktop Computer</v>
          </cell>
          <cell r="C29" t="str">
            <v>Desktop Computer for LiveScan system with 17" or larger LCD Monitor</v>
          </cell>
          <cell r="D29" t="str">
            <v>T</v>
          </cell>
          <cell r="E29">
            <v>725</v>
          </cell>
          <cell r="F29">
            <v>590</v>
          </cell>
          <cell r="G29">
            <v>725</v>
          </cell>
          <cell r="H29">
            <v>690</v>
          </cell>
          <cell r="I29">
            <v>690</v>
          </cell>
          <cell r="J29">
            <v>560</v>
          </cell>
          <cell r="K29">
            <v>690</v>
          </cell>
          <cell r="L29">
            <v>0</v>
          </cell>
          <cell r="M29">
            <v>0</v>
          </cell>
          <cell r="N29">
            <v>560</v>
          </cell>
          <cell r="O29">
            <v>542</v>
          </cell>
          <cell r="P29">
            <v>542</v>
          </cell>
          <cell r="Q29">
            <v>-0.16949152542372881</v>
          </cell>
          <cell r="R29">
            <v>-0.16949152542372881</v>
          </cell>
          <cell r="S29">
            <v>5.084745762711862E-2</v>
          </cell>
          <cell r="T29">
            <v>-0.16949152542372881</v>
          </cell>
          <cell r="U29"/>
          <cell r="V29"/>
          <cell r="W29">
            <v>0.05</v>
          </cell>
          <cell r="X29">
            <v>0</v>
          </cell>
          <cell r="Y29">
            <v>0.08</v>
          </cell>
          <cell r="Z29" t="str">
            <v>Hardware</v>
          </cell>
          <cell r="AA29" t="str">
            <v>Each</v>
          </cell>
          <cell r="AB29">
            <v>0</v>
          </cell>
          <cell r="AC29">
            <v>150</v>
          </cell>
          <cell r="AD29">
            <v>81300</v>
          </cell>
          <cell r="AE29">
            <v>0.02</v>
          </cell>
          <cell r="AF29">
            <v>531.16</v>
          </cell>
          <cell r="AG29">
            <v>79674</v>
          </cell>
        </row>
        <row r="30">
          <cell r="A30" t="str">
            <v>HW-HPDT</v>
          </cell>
          <cell r="B30" t="str">
            <v>HW - High performance Desktop Computer</v>
          </cell>
          <cell r="C30" t="str">
            <v>High Performance Desktop Computer with 17" or larger LCD Monitor</v>
          </cell>
          <cell r="D30" t="str">
            <v>T</v>
          </cell>
          <cell r="E30">
            <v>1025</v>
          </cell>
          <cell r="F30">
            <v>1025</v>
          </cell>
          <cell r="G30">
            <v>1025</v>
          </cell>
          <cell r="H30">
            <v>1025</v>
          </cell>
          <cell r="I30">
            <v>1025</v>
          </cell>
          <cell r="J30">
            <v>973</v>
          </cell>
          <cell r="K30">
            <v>1025</v>
          </cell>
          <cell r="L30">
            <v>0</v>
          </cell>
          <cell r="M30">
            <v>0</v>
          </cell>
          <cell r="N30">
            <v>973</v>
          </cell>
          <cell r="O30">
            <v>943</v>
          </cell>
          <cell r="P30">
            <v>943</v>
          </cell>
          <cell r="Q30">
            <v>0</v>
          </cell>
          <cell r="R30">
            <v>0</v>
          </cell>
          <cell r="S30">
            <v>5.0731707317073216E-2</v>
          </cell>
          <cell r="T30">
            <v>0</v>
          </cell>
          <cell r="U30"/>
          <cell r="V30"/>
          <cell r="W30">
            <v>0.05</v>
          </cell>
          <cell r="X30">
            <v>0</v>
          </cell>
          <cell r="Y30">
            <v>0.08</v>
          </cell>
          <cell r="Z30" t="str">
            <v>Hardware</v>
          </cell>
          <cell r="AA30" t="str">
            <v>Each</v>
          </cell>
          <cell r="AB30">
            <v>0</v>
          </cell>
          <cell r="AC30">
            <v>0</v>
          </cell>
          <cell r="AD30">
            <v>0</v>
          </cell>
          <cell r="AE30">
            <v>0.02</v>
          </cell>
          <cell r="AF30">
            <v>924.14</v>
          </cell>
          <cell r="AG30">
            <v>0</v>
          </cell>
        </row>
        <row r="31">
          <cell r="A31" t="str">
            <v>HW-LT</v>
          </cell>
          <cell r="B31" t="str">
            <v>HW - Laptop Computer</v>
          </cell>
          <cell r="C31" t="str">
            <v>Notebook Computer for LiveScan System</v>
          </cell>
          <cell r="D31" t="str">
            <v>T</v>
          </cell>
          <cell r="E31">
            <v>725</v>
          </cell>
          <cell r="F31">
            <v>590</v>
          </cell>
          <cell r="G31">
            <v>725</v>
          </cell>
          <cell r="H31">
            <v>690</v>
          </cell>
          <cell r="I31">
            <v>690</v>
          </cell>
          <cell r="J31">
            <v>560</v>
          </cell>
          <cell r="K31">
            <v>690</v>
          </cell>
          <cell r="L31">
            <v>0</v>
          </cell>
          <cell r="M31">
            <v>0</v>
          </cell>
          <cell r="N31">
            <v>560</v>
          </cell>
          <cell r="O31">
            <v>542</v>
          </cell>
          <cell r="P31">
            <v>542</v>
          </cell>
          <cell r="Q31">
            <v>-0.16949152542372881</v>
          </cell>
          <cell r="R31">
            <v>-0.16949152542372881</v>
          </cell>
          <cell r="S31">
            <v>5.084745762711862E-2</v>
          </cell>
          <cell r="T31">
            <v>-0.16949152542372881</v>
          </cell>
          <cell r="U31"/>
          <cell r="V31"/>
          <cell r="W31">
            <v>0.05</v>
          </cell>
          <cell r="X31">
            <v>0</v>
          </cell>
          <cell r="Y31">
            <v>0.08</v>
          </cell>
          <cell r="Z31" t="str">
            <v>Hardware</v>
          </cell>
          <cell r="AA31" t="str">
            <v>Each</v>
          </cell>
          <cell r="AB31">
            <v>0</v>
          </cell>
          <cell r="AC31">
            <v>0</v>
          </cell>
          <cell r="AD31">
            <v>0</v>
          </cell>
          <cell r="AE31">
            <v>0.02</v>
          </cell>
          <cell r="AF31">
            <v>531.16</v>
          </cell>
          <cell r="AG31">
            <v>0</v>
          </cell>
        </row>
        <row r="32">
          <cell r="A32" t="str">
            <v>HW-HPLT</v>
          </cell>
          <cell r="B32" t="str">
            <v>HW - High Performance Laptop Computer</v>
          </cell>
          <cell r="C32" t="str">
            <v>High Performance Notebook Computer for LiveScan System</v>
          </cell>
          <cell r="D32" t="str">
            <v>T</v>
          </cell>
          <cell r="E32">
            <v>0</v>
          </cell>
          <cell r="F32">
            <v>1025</v>
          </cell>
          <cell r="G32">
            <v>1025</v>
          </cell>
          <cell r="H32">
            <v>1025</v>
          </cell>
          <cell r="I32">
            <v>1025</v>
          </cell>
          <cell r="J32">
            <v>973</v>
          </cell>
          <cell r="K32">
            <v>1025</v>
          </cell>
          <cell r="L32">
            <v>0</v>
          </cell>
          <cell r="M32">
            <v>0</v>
          </cell>
          <cell r="N32">
            <v>973</v>
          </cell>
          <cell r="O32">
            <v>943</v>
          </cell>
          <cell r="P32">
            <v>943</v>
          </cell>
          <cell r="Q32">
            <v>0</v>
          </cell>
          <cell r="R32">
            <v>0</v>
          </cell>
          <cell r="S32">
            <v>5.0731707317073216E-2</v>
          </cell>
          <cell r="T32">
            <v>0</v>
          </cell>
          <cell r="U32"/>
          <cell r="V32"/>
          <cell r="W32">
            <v>0.05</v>
          </cell>
          <cell r="X32">
            <v>0</v>
          </cell>
          <cell r="Y32">
            <v>0.08</v>
          </cell>
          <cell r="Z32" t="str">
            <v>Hardware</v>
          </cell>
          <cell r="AA32" t="str">
            <v>Each</v>
          </cell>
          <cell r="AB32">
            <v>0</v>
          </cell>
          <cell r="AC32">
            <v>0</v>
          </cell>
          <cell r="AD32">
            <v>0</v>
          </cell>
          <cell r="AE32">
            <v>0.02</v>
          </cell>
          <cell r="AF32">
            <v>924.14</v>
          </cell>
          <cell r="AG32">
            <v>0</v>
          </cell>
        </row>
        <row r="33">
          <cell r="A33" t="str">
            <v>HW-RDLT</v>
          </cell>
          <cell r="B33" t="str">
            <v>HW - Rugged Laptop Computer</v>
          </cell>
          <cell r="C33" t="str">
            <v>Rugged laptop Computer for LiveScan System Meets MIL-STD-810F, IP65</v>
          </cell>
          <cell r="D33" t="str">
            <v>T</v>
          </cell>
          <cell r="E33">
            <v>3995</v>
          </cell>
          <cell r="F33">
            <v>3995</v>
          </cell>
          <cell r="G33">
            <v>3995</v>
          </cell>
          <cell r="H33">
            <v>3995</v>
          </cell>
          <cell r="I33">
            <v>3995</v>
          </cell>
          <cell r="J33">
            <v>3795</v>
          </cell>
          <cell r="K33">
            <v>3995</v>
          </cell>
          <cell r="L33">
            <v>0</v>
          </cell>
          <cell r="M33">
            <v>0</v>
          </cell>
          <cell r="N33">
            <v>3795</v>
          </cell>
          <cell r="O33">
            <v>3675</v>
          </cell>
          <cell r="P33">
            <v>3675</v>
          </cell>
          <cell r="Q33">
            <v>0</v>
          </cell>
          <cell r="R33">
            <v>0</v>
          </cell>
          <cell r="S33">
            <v>5.0062578222778487E-2</v>
          </cell>
          <cell r="T33">
            <v>0</v>
          </cell>
          <cell r="U33"/>
          <cell r="V33"/>
          <cell r="W33">
            <v>0.05</v>
          </cell>
          <cell r="X33">
            <v>0</v>
          </cell>
          <cell r="Y33">
            <v>0.08</v>
          </cell>
          <cell r="Z33" t="str">
            <v>Hardware</v>
          </cell>
          <cell r="AA33" t="str">
            <v>Each</v>
          </cell>
          <cell r="AB33">
            <v>0</v>
          </cell>
          <cell r="AC33">
            <v>0</v>
          </cell>
          <cell r="AD33">
            <v>0</v>
          </cell>
          <cell r="AE33">
            <v>0.02</v>
          </cell>
          <cell r="AF33">
            <v>3601.5</v>
          </cell>
          <cell r="AG33">
            <v>0</v>
          </cell>
        </row>
        <row r="34">
          <cell r="A34" t="str">
            <v>HW-UPG-HPCOMPUTER</v>
          </cell>
          <cell r="B34" t="str">
            <v>HW - High Performance Computer Upgrade</v>
          </cell>
          <cell r="C34" t="str">
            <v>High Performance Computer Upgrade for LiveScan System (mandatory for 1,000ppi operation, optional for 500ppi)</v>
          </cell>
          <cell r="D34" t="str">
            <v>T</v>
          </cell>
          <cell r="E34">
            <v>300</v>
          </cell>
          <cell r="F34">
            <v>300</v>
          </cell>
          <cell r="G34">
            <v>300</v>
          </cell>
          <cell r="H34">
            <v>300</v>
          </cell>
          <cell r="I34">
            <v>300</v>
          </cell>
          <cell r="J34">
            <v>285</v>
          </cell>
          <cell r="K34">
            <v>300</v>
          </cell>
          <cell r="L34">
            <v>0</v>
          </cell>
          <cell r="M34">
            <v>0</v>
          </cell>
          <cell r="N34">
            <v>285</v>
          </cell>
          <cell r="O34">
            <v>276</v>
          </cell>
          <cell r="P34">
            <v>276</v>
          </cell>
          <cell r="Q34">
            <v>0</v>
          </cell>
          <cell r="R34">
            <v>0</v>
          </cell>
          <cell r="S34">
            <v>5.0000000000000044E-2</v>
          </cell>
          <cell r="T34">
            <v>0</v>
          </cell>
          <cell r="U34"/>
          <cell r="V34"/>
          <cell r="W34">
            <v>0.05</v>
          </cell>
          <cell r="X34">
            <v>0</v>
          </cell>
          <cell r="Y34">
            <v>0.08</v>
          </cell>
          <cell r="Z34" t="str">
            <v>Hardware</v>
          </cell>
          <cell r="AA34" t="str">
            <v>Each</v>
          </cell>
          <cell r="AB34">
            <v>0</v>
          </cell>
          <cell r="AC34">
            <v>100</v>
          </cell>
          <cell r="AD34">
            <v>27600</v>
          </cell>
          <cell r="AE34">
            <v>0.02</v>
          </cell>
          <cell r="AF34">
            <v>270.48</v>
          </cell>
          <cell r="AG34">
            <v>27048</v>
          </cell>
        </row>
        <row r="35">
          <cell r="A35" t="str">
            <v>HW-CMSServer</v>
          </cell>
          <cell r="B35" t="str">
            <v>HW - CMS Server</v>
          </cell>
          <cell r="C35" t="str">
            <v>Server Computer with Windows Server 2003 OS (or higher version), for use with CMS software, up to 5,000 transactions storage capacity</v>
          </cell>
          <cell r="D35" t="str">
            <v>T</v>
          </cell>
          <cell r="E35">
            <v>0</v>
          </cell>
          <cell r="F35">
            <v>3495</v>
          </cell>
          <cell r="G35">
            <v>3495</v>
          </cell>
          <cell r="H35">
            <v>0</v>
          </cell>
          <cell r="I35">
            <v>0</v>
          </cell>
          <cell r="J35">
            <v>3320</v>
          </cell>
          <cell r="K35">
            <v>0</v>
          </cell>
          <cell r="L35">
            <v>0</v>
          </cell>
          <cell r="M35">
            <v>0</v>
          </cell>
          <cell r="N35">
            <v>3320</v>
          </cell>
          <cell r="O35">
            <v>3215</v>
          </cell>
          <cell r="P35">
            <v>3215</v>
          </cell>
          <cell r="Q35"/>
          <cell r="R35"/>
          <cell r="S35">
            <v>5.0071530758226013E-2</v>
          </cell>
          <cell r="T35"/>
          <cell r="U35"/>
          <cell r="V35"/>
          <cell r="W35">
            <v>0.05</v>
          </cell>
          <cell r="X35">
            <v>0</v>
          </cell>
          <cell r="Y35">
            <v>0.08</v>
          </cell>
          <cell r="Z35" t="str">
            <v>Hardware</v>
          </cell>
          <cell r="AA35" t="str">
            <v>Each</v>
          </cell>
          <cell r="AB35">
            <v>0</v>
          </cell>
          <cell r="AC35">
            <v>0</v>
          </cell>
          <cell r="AD35">
            <v>0</v>
          </cell>
          <cell r="AE35">
            <v>0.02</v>
          </cell>
          <cell r="AF35">
            <v>3150.7</v>
          </cell>
          <cell r="AG35">
            <v>0</v>
          </cell>
        </row>
        <row r="36">
          <cell r="A36" t="str">
            <v>HW-CMSServerStorUPGR</v>
          </cell>
          <cell r="B36" t="str">
            <v>HW - CMS Server storage upgrade</v>
          </cell>
          <cell r="C36" t="str">
            <v>CMS Archive Storage Hardware Upgrade - per additional 20,000 transactions.  Must purchase in conjunction with HW-CMSServer or CMS.</v>
          </cell>
          <cell r="D36" t="str">
            <v>T</v>
          </cell>
          <cell r="E36">
            <v>0</v>
          </cell>
          <cell r="F36">
            <v>425</v>
          </cell>
          <cell r="G36">
            <v>425</v>
          </cell>
          <cell r="H36">
            <v>0</v>
          </cell>
          <cell r="I36">
            <v>0</v>
          </cell>
          <cell r="J36">
            <v>403</v>
          </cell>
          <cell r="K36">
            <v>0</v>
          </cell>
          <cell r="L36">
            <v>0</v>
          </cell>
          <cell r="M36">
            <v>0</v>
          </cell>
          <cell r="N36">
            <v>403</v>
          </cell>
          <cell r="O36">
            <v>391</v>
          </cell>
          <cell r="P36">
            <v>391</v>
          </cell>
          <cell r="Q36"/>
          <cell r="R36"/>
          <cell r="S36">
            <v>5.1764705882352935E-2</v>
          </cell>
          <cell r="T36"/>
          <cell r="U36"/>
          <cell r="V36"/>
          <cell r="W36">
            <v>0.05</v>
          </cell>
          <cell r="X36">
            <v>0</v>
          </cell>
          <cell r="Y36">
            <v>0.08</v>
          </cell>
          <cell r="Z36" t="str">
            <v>Hardware</v>
          </cell>
          <cell r="AA36" t="str">
            <v>Each</v>
          </cell>
          <cell r="AB36">
            <v>0</v>
          </cell>
          <cell r="AC36">
            <v>6</v>
          </cell>
          <cell r="AD36">
            <v>2346</v>
          </cell>
          <cell r="AE36">
            <v>0.02</v>
          </cell>
          <cell r="AF36">
            <v>383.18</v>
          </cell>
          <cell r="AG36">
            <v>2299.08</v>
          </cell>
        </row>
        <row r="37">
          <cell r="A37" t="str">
            <v>HW-UPG-Xe-Guardian</v>
          </cell>
          <cell r="B37" t="str">
            <v>HW-Upgrade from Lite-Xe to Guardian</v>
          </cell>
          <cell r="C37" t="str">
            <v>Upgrade the Lite-Xe scanner of any LS-G4 system to a Cross Match Guardian scanner. Must purchase in conjunction with LS-4G Lite-Xe.</v>
          </cell>
          <cell r="D37" t="str">
            <v>T</v>
          </cell>
          <cell r="E37">
            <v>0</v>
          </cell>
          <cell r="F37" t="str">
            <v>N/A</v>
          </cell>
          <cell r="G37" t="str">
            <v>N/A</v>
          </cell>
          <cell r="H37">
            <v>0</v>
          </cell>
          <cell r="I37">
            <v>0</v>
          </cell>
          <cell r="J37" t="str">
            <v>N/A</v>
          </cell>
          <cell r="K37">
            <v>0</v>
          </cell>
          <cell r="L37">
            <v>0</v>
          </cell>
          <cell r="M37">
            <v>0</v>
          </cell>
          <cell r="N37" t="str">
            <v>N/A</v>
          </cell>
          <cell r="O37" t="str">
            <v>No Charge</v>
          </cell>
          <cell r="P37" t="str">
            <v>N/A</v>
          </cell>
          <cell r="Q37"/>
          <cell r="R37"/>
          <cell r="S37" t="str">
            <v>N/A</v>
          </cell>
          <cell r="T37"/>
          <cell r="U37"/>
          <cell r="V37"/>
          <cell r="W37" t="str">
            <v>N/A</v>
          </cell>
          <cell r="X37">
            <v>0</v>
          </cell>
          <cell r="Y37" t="str">
            <v>N/A</v>
          </cell>
          <cell r="Z37" t="str">
            <v>Hardware</v>
          </cell>
          <cell r="AA37" t="str">
            <v>Each</v>
          </cell>
          <cell r="AB37">
            <v>0</v>
          </cell>
          <cell r="AC37">
            <v>0</v>
          </cell>
          <cell r="AD37">
            <v>0</v>
          </cell>
          <cell r="AE37">
            <v>0.02</v>
          </cell>
          <cell r="AF37">
            <v>0</v>
          </cell>
          <cell r="AG37">
            <v>0</v>
          </cell>
        </row>
        <row r="38">
          <cell r="A38" t="str">
            <v>HW-UPG-Ue-500P</v>
          </cell>
          <cell r="B38" t="str">
            <v>HW-Upgrade from Lite-Ue to 500P</v>
          </cell>
          <cell r="C38" t="str">
            <v>Upgrade the Lite-Ue scanner of any LS-G4 system to a 500P scanner. Must purchase in conjunction with LS-4G Lite-Ue.</v>
          </cell>
          <cell r="D38" t="str">
            <v>T</v>
          </cell>
          <cell r="E38">
            <v>0</v>
          </cell>
          <cell r="F38" t="str">
            <v>N/A</v>
          </cell>
          <cell r="G38" t="str">
            <v>N/A</v>
          </cell>
          <cell r="H38">
            <v>0</v>
          </cell>
          <cell r="I38">
            <v>0</v>
          </cell>
          <cell r="J38" t="str">
            <v>N/A</v>
          </cell>
          <cell r="K38">
            <v>0</v>
          </cell>
          <cell r="L38">
            <v>0</v>
          </cell>
          <cell r="M38">
            <v>0</v>
          </cell>
          <cell r="N38" t="str">
            <v>N/A</v>
          </cell>
          <cell r="O38" t="str">
            <v>No Charge</v>
          </cell>
          <cell r="P38" t="str">
            <v>N/A</v>
          </cell>
          <cell r="Q38"/>
          <cell r="R38"/>
          <cell r="S38" t="str">
            <v>N/A</v>
          </cell>
          <cell r="T38"/>
          <cell r="U38"/>
          <cell r="V38"/>
          <cell r="W38" t="str">
            <v>N/A</v>
          </cell>
          <cell r="X38">
            <v>0</v>
          </cell>
          <cell r="Y38" t="str">
            <v>N/A</v>
          </cell>
          <cell r="Z38" t="str">
            <v>Hardware</v>
          </cell>
          <cell r="AA38" t="str">
            <v>Each</v>
          </cell>
          <cell r="AB38">
            <v>0</v>
          </cell>
          <cell r="AC38">
            <v>0</v>
          </cell>
          <cell r="AD38">
            <v>0</v>
          </cell>
          <cell r="AE38">
            <v>0.02</v>
          </cell>
          <cell r="AF38">
            <v>0</v>
          </cell>
          <cell r="AG38">
            <v>0</v>
          </cell>
        </row>
        <row r="39">
          <cell r="A39" t="str">
            <v>HW-UPG-Ue-1000PX</v>
          </cell>
          <cell r="B39" t="str">
            <v>HW-Upgrade from Lite-Ue to 1000PX</v>
          </cell>
          <cell r="C39" t="str">
            <v>Upgrade the Lite-Ue scanner of any LS-G4 system to a 1000PX scanner. Must purchase in conjunction with LS-4G Lite-Ue.</v>
          </cell>
          <cell r="D39" t="str">
            <v>T</v>
          </cell>
          <cell r="E39">
            <v>0</v>
          </cell>
          <cell r="F39">
            <v>2195</v>
          </cell>
          <cell r="G39">
            <v>2195</v>
          </cell>
          <cell r="H39">
            <v>0</v>
          </cell>
          <cell r="I39">
            <v>0</v>
          </cell>
          <cell r="J39">
            <v>2085</v>
          </cell>
          <cell r="K39">
            <v>0</v>
          </cell>
          <cell r="L39">
            <v>0</v>
          </cell>
          <cell r="M39">
            <v>0</v>
          </cell>
          <cell r="N39">
            <v>2085</v>
          </cell>
          <cell r="O39">
            <v>2019</v>
          </cell>
          <cell r="P39" t="str">
            <v>N/A</v>
          </cell>
          <cell r="Q39"/>
          <cell r="R39"/>
          <cell r="S39">
            <v>5.0113895216400861E-2</v>
          </cell>
          <cell r="T39"/>
          <cell r="U39"/>
          <cell r="V39"/>
          <cell r="W39">
            <v>0.05</v>
          </cell>
          <cell r="X39">
            <v>0</v>
          </cell>
          <cell r="Y39">
            <v>0.08</v>
          </cell>
          <cell r="Z39" t="str">
            <v>Hardware</v>
          </cell>
          <cell r="AA39" t="str">
            <v>Each</v>
          </cell>
          <cell r="AB39">
            <v>0</v>
          </cell>
          <cell r="AC39">
            <v>60</v>
          </cell>
          <cell r="AD39" t="e">
            <v>#VALUE!</v>
          </cell>
          <cell r="AE39">
            <v>0.02</v>
          </cell>
          <cell r="AF39" t="e">
            <v>#VALUE!</v>
          </cell>
          <cell r="AG39" t="e">
            <v>#VALUE!</v>
          </cell>
        </row>
        <row r="40">
          <cell r="A40" t="str">
            <v>HW-TP-500PPI-CMT</v>
          </cell>
          <cell r="B40" t="str">
            <v>HW-TenPrint Scanner 500ppi Guardian</v>
          </cell>
          <cell r="C40" t="str">
            <v>500ppi TenPrint scanner: Cross Match Guardian</v>
          </cell>
          <cell r="D40" t="str">
            <v>T</v>
          </cell>
          <cell r="E40">
            <v>7649</v>
          </cell>
          <cell r="F40">
            <v>3420</v>
          </cell>
          <cell r="G40">
            <v>3237</v>
          </cell>
          <cell r="H40">
            <v>5395</v>
          </cell>
          <cell r="I40">
            <v>5395</v>
          </cell>
          <cell r="J40">
            <v>3249</v>
          </cell>
          <cell r="K40">
            <v>5345</v>
          </cell>
          <cell r="L40">
            <v>0</v>
          </cell>
          <cell r="M40">
            <v>0</v>
          </cell>
          <cell r="N40">
            <v>3249</v>
          </cell>
          <cell r="O40">
            <v>3146</v>
          </cell>
          <cell r="P40">
            <v>3146</v>
          </cell>
          <cell r="Q40">
            <v>-0.57748538011695905</v>
          </cell>
          <cell r="R40">
            <v>-0.57748538011695905</v>
          </cell>
          <cell r="S40">
            <v>5.0000000000000044E-2</v>
          </cell>
          <cell r="T40">
            <v>-0.5628654970760234</v>
          </cell>
          <cell r="U40"/>
          <cell r="V40"/>
          <cell r="W40">
            <v>0.05</v>
          </cell>
          <cell r="X40">
            <v>8.0116959064327475E-2</v>
          </cell>
          <cell r="Y40">
            <v>0.08</v>
          </cell>
          <cell r="Z40" t="str">
            <v>Hardware</v>
          </cell>
          <cell r="AA40" t="str">
            <v>Each</v>
          </cell>
          <cell r="AB40">
            <v>0</v>
          </cell>
          <cell r="AC40">
            <v>0</v>
          </cell>
          <cell r="AD40">
            <v>0</v>
          </cell>
          <cell r="AE40">
            <v>0.02</v>
          </cell>
          <cell r="AF40">
            <v>3083.08</v>
          </cell>
          <cell r="AG40">
            <v>0</v>
          </cell>
        </row>
        <row r="41">
          <cell r="A41" t="str">
            <v>HW-TP-500PPI-I3</v>
          </cell>
          <cell r="B41" t="str">
            <v>HW-TenPrint Scanner 500ppi DigID Mini</v>
          </cell>
          <cell r="C41" t="str">
            <v>500ppi TenPrint scanner: I3 DigID Mini</v>
          </cell>
          <cell r="D41" t="str">
            <v>T</v>
          </cell>
          <cell r="E41">
            <v>4999</v>
          </cell>
          <cell r="F41">
            <v>1920</v>
          </cell>
          <cell r="G41">
            <v>1737</v>
          </cell>
          <cell r="H41">
            <v>2710</v>
          </cell>
          <cell r="I41">
            <v>2710</v>
          </cell>
          <cell r="J41">
            <v>1824</v>
          </cell>
          <cell r="K41">
            <v>2675</v>
          </cell>
          <cell r="L41">
            <v>0</v>
          </cell>
          <cell r="M41">
            <v>0</v>
          </cell>
          <cell r="N41">
            <v>1824</v>
          </cell>
          <cell r="O41">
            <v>1766</v>
          </cell>
          <cell r="P41">
            <v>1766</v>
          </cell>
          <cell r="Q41">
            <v>-0.41145833333333326</v>
          </cell>
          <cell r="R41">
            <v>-0.41145833333333326</v>
          </cell>
          <cell r="S41">
            <v>5.0000000000000044E-2</v>
          </cell>
          <cell r="T41">
            <v>-0.39322916666666674</v>
          </cell>
          <cell r="U41"/>
          <cell r="V41"/>
          <cell r="W41">
            <v>0.05</v>
          </cell>
          <cell r="X41">
            <v>8.0208333333333326E-2</v>
          </cell>
          <cell r="Y41">
            <v>0.08</v>
          </cell>
          <cell r="Z41" t="str">
            <v>Hardware</v>
          </cell>
          <cell r="AA41" t="str">
            <v>Each</v>
          </cell>
          <cell r="AB41">
            <v>0</v>
          </cell>
          <cell r="AC41">
            <v>0</v>
          </cell>
          <cell r="AD41">
            <v>0</v>
          </cell>
          <cell r="AE41">
            <v>0.02</v>
          </cell>
          <cell r="AF41">
            <v>1730.68</v>
          </cell>
          <cell r="AG41">
            <v>0</v>
          </cell>
        </row>
        <row r="42">
          <cell r="A42" t="str">
            <v>HW-TP-500PPI-IDX</v>
          </cell>
          <cell r="B42" t="str">
            <v>HW-TenPrint Scanner 500ppi TP4100</v>
          </cell>
          <cell r="C42" t="str">
            <v>500ppi TenPrint scanner: Identix TP-4100</v>
          </cell>
          <cell r="D42" t="str">
            <v>T</v>
          </cell>
          <cell r="E42">
            <v>7800</v>
          </cell>
          <cell r="F42">
            <v>3995</v>
          </cell>
          <cell r="G42">
            <v>3995</v>
          </cell>
          <cell r="H42">
            <v>3915</v>
          </cell>
          <cell r="I42" t="str">
            <v>N/A</v>
          </cell>
          <cell r="J42">
            <v>3795</v>
          </cell>
          <cell r="K42">
            <v>3875</v>
          </cell>
          <cell r="L42">
            <v>0</v>
          </cell>
          <cell r="M42">
            <v>0</v>
          </cell>
          <cell r="N42">
            <v>3795</v>
          </cell>
          <cell r="O42">
            <v>3675</v>
          </cell>
          <cell r="P42" t="str">
            <v>N/A</v>
          </cell>
          <cell r="Q42">
            <v>2.0025031289111372E-2</v>
          </cell>
          <cell r="R42" t="e">
            <v>#VALUE!</v>
          </cell>
          <cell r="S42">
            <v>5.0062578222778487E-2</v>
          </cell>
          <cell r="T42">
            <v>3.0037546933667114E-2</v>
          </cell>
          <cell r="U42"/>
          <cell r="V42"/>
          <cell r="W42">
            <v>0.05</v>
          </cell>
          <cell r="X42">
            <v>8.0100125156445601E-2</v>
          </cell>
          <cell r="Y42">
            <v>0.08</v>
          </cell>
          <cell r="Z42" t="str">
            <v>Hardware</v>
          </cell>
          <cell r="AA42" t="str">
            <v>Each</v>
          </cell>
          <cell r="AB42">
            <v>0</v>
          </cell>
          <cell r="AC42">
            <v>0</v>
          </cell>
          <cell r="AD42" t="e">
            <v>#VALUE!</v>
          </cell>
          <cell r="AE42">
            <v>0.02</v>
          </cell>
          <cell r="AF42" t="e">
            <v>#VALUE!</v>
          </cell>
          <cell r="AG42" t="e">
            <v>#VALUE!</v>
          </cell>
        </row>
        <row r="43">
          <cell r="A43" t="str">
            <v>HW-TPP-500PPI-CMT</v>
          </cell>
          <cell r="B43" t="str">
            <v>HW-Tenprint and PalmPrint Scanner 500ppi</v>
          </cell>
          <cell r="C43" t="str">
            <v>500ppi Tenprint and PalmPrint scanner: Cross Match 500P</v>
          </cell>
          <cell r="D43" t="str">
            <v>T</v>
          </cell>
          <cell r="E43">
            <v>11995</v>
          </cell>
          <cell r="F43">
            <v>11995</v>
          </cell>
          <cell r="G43">
            <v>11995</v>
          </cell>
          <cell r="H43">
            <v>11995</v>
          </cell>
          <cell r="I43">
            <v>11995</v>
          </cell>
          <cell r="J43">
            <v>11395</v>
          </cell>
          <cell r="K43">
            <v>10192</v>
          </cell>
          <cell r="L43">
            <v>0</v>
          </cell>
          <cell r="M43">
            <v>0</v>
          </cell>
          <cell r="N43">
            <v>11395</v>
          </cell>
          <cell r="O43">
            <v>11035</v>
          </cell>
          <cell r="P43">
            <v>11035</v>
          </cell>
          <cell r="Q43">
            <v>0</v>
          </cell>
          <cell r="R43">
            <v>0</v>
          </cell>
          <cell r="S43">
            <v>5.0020842017507339E-2</v>
          </cell>
          <cell r="T43">
            <v>0.15031263026260944</v>
          </cell>
          <cell r="U43"/>
          <cell r="V43"/>
          <cell r="W43">
            <v>0.05</v>
          </cell>
          <cell r="X43">
            <v>8.0033347228011698E-2</v>
          </cell>
          <cell r="Y43">
            <v>0.08</v>
          </cell>
          <cell r="Z43" t="str">
            <v>Hardware</v>
          </cell>
          <cell r="AA43" t="str">
            <v>Each</v>
          </cell>
          <cell r="AB43">
            <v>0</v>
          </cell>
          <cell r="AC43">
            <v>0</v>
          </cell>
          <cell r="AD43">
            <v>0</v>
          </cell>
          <cell r="AE43">
            <v>0.02</v>
          </cell>
          <cell r="AF43">
            <v>10814.3</v>
          </cell>
          <cell r="AG43">
            <v>0</v>
          </cell>
        </row>
        <row r="44">
          <cell r="A44" t="str">
            <v>HW-TPP-1000PPI-CMT</v>
          </cell>
          <cell r="B44" t="str">
            <v>HW-Tenprint and PalmPrint Scanner 1000ppi</v>
          </cell>
          <cell r="C44" t="str">
            <v>1000ppi Tenprint and PalmPrint scanner: Cross Match 1000PX</v>
          </cell>
          <cell r="D44" t="str">
            <v>T</v>
          </cell>
          <cell r="E44">
            <v>13995</v>
          </cell>
          <cell r="F44">
            <v>13995</v>
          </cell>
          <cell r="G44">
            <v>13995</v>
          </cell>
          <cell r="H44">
            <v>13995</v>
          </cell>
          <cell r="I44">
            <v>13995</v>
          </cell>
          <cell r="J44">
            <v>13295</v>
          </cell>
          <cell r="K44">
            <v>12995</v>
          </cell>
          <cell r="L44">
            <v>0</v>
          </cell>
          <cell r="M44">
            <v>0</v>
          </cell>
          <cell r="N44">
            <v>13295</v>
          </cell>
          <cell r="O44">
            <v>12875</v>
          </cell>
          <cell r="P44">
            <v>12875</v>
          </cell>
          <cell r="Q44">
            <v>0</v>
          </cell>
          <cell r="R44">
            <v>0</v>
          </cell>
          <cell r="S44">
            <v>5.0017863522686667E-2</v>
          </cell>
          <cell r="T44">
            <v>7.1454090746695287E-2</v>
          </cell>
          <cell r="U44"/>
          <cell r="V44"/>
          <cell r="W44">
            <v>0.05</v>
          </cell>
          <cell r="X44">
            <v>8.0028581636298668E-2</v>
          </cell>
          <cell r="Y44">
            <v>0.08</v>
          </cell>
          <cell r="Z44" t="str">
            <v>Hardware</v>
          </cell>
          <cell r="AA44" t="str">
            <v>Each</v>
          </cell>
          <cell r="AB44">
            <v>0</v>
          </cell>
          <cell r="AC44">
            <v>0</v>
          </cell>
          <cell r="AD44">
            <v>0</v>
          </cell>
          <cell r="AE44">
            <v>0.02</v>
          </cell>
          <cell r="AF44">
            <v>12617.5</v>
          </cell>
          <cell r="AG44">
            <v>0</v>
          </cell>
        </row>
        <row r="45">
          <cell r="A45" t="str">
            <v>HW-FBS</v>
          </cell>
          <cell r="B45" t="str">
            <v>HW-Flatbed Scanner</v>
          </cell>
          <cell r="C45" t="str">
            <v>Flatbed Scanner</v>
          </cell>
          <cell r="D45" t="str">
            <v>T</v>
          </cell>
          <cell r="E45">
            <v>0</v>
          </cell>
          <cell r="F45">
            <v>250</v>
          </cell>
          <cell r="G45">
            <v>250</v>
          </cell>
          <cell r="H45">
            <v>0</v>
          </cell>
          <cell r="I45">
            <v>0</v>
          </cell>
          <cell r="J45">
            <v>237</v>
          </cell>
          <cell r="K45">
            <v>0</v>
          </cell>
          <cell r="L45">
            <v>0</v>
          </cell>
          <cell r="M45">
            <v>0</v>
          </cell>
          <cell r="N45">
            <v>237</v>
          </cell>
          <cell r="O45">
            <v>230</v>
          </cell>
          <cell r="P45">
            <v>230</v>
          </cell>
          <cell r="Q45"/>
          <cell r="R45"/>
          <cell r="S45">
            <v>5.2000000000000046E-2</v>
          </cell>
          <cell r="T45"/>
          <cell r="U45"/>
          <cell r="V45"/>
          <cell r="W45">
            <v>0.05</v>
          </cell>
          <cell r="X45">
            <v>7.999999999999996E-2</v>
          </cell>
          <cell r="Y45">
            <v>0.08</v>
          </cell>
          <cell r="Z45" t="str">
            <v>Hardware</v>
          </cell>
          <cell r="AA45" t="str">
            <v>Each</v>
          </cell>
          <cell r="AB45">
            <v>0</v>
          </cell>
          <cell r="AC45">
            <v>50</v>
          </cell>
          <cell r="AD45">
            <v>11500</v>
          </cell>
          <cell r="AE45">
            <v>0.02</v>
          </cell>
          <cell r="AF45">
            <v>225.4</v>
          </cell>
          <cell r="AG45">
            <v>11270</v>
          </cell>
        </row>
        <row r="46">
          <cell r="A46">
            <v>0</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row>
        <row r="47">
          <cell r="A47" t="str">
            <v>Accessories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row>
        <row r="48">
          <cell r="A48" t="str">
            <v>ACC-CAM</v>
          </cell>
          <cell r="B48" t="str">
            <v>Acc - Camera</v>
          </cell>
          <cell r="C48" t="str">
            <v>Commercial-of-the-Shelf (COTS) High-Resolution Still Camera, integrated with LiveScan Software</v>
          </cell>
          <cell r="D48" t="str">
            <v>T</v>
          </cell>
          <cell r="E48">
            <v>890</v>
          </cell>
          <cell r="F48">
            <v>890</v>
          </cell>
          <cell r="G48">
            <v>890</v>
          </cell>
          <cell r="H48">
            <v>890</v>
          </cell>
          <cell r="I48">
            <v>890</v>
          </cell>
          <cell r="J48">
            <v>863.3</v>
          </cell>
          <cell r="K48">
            <v>865</v>
          </cell>
          <cell r="L48">
            <v>0</v>
          </cell>
          <cell r="M48" t="str">
            <v xml:space="preserve"> </v>
          </cell>
          <cell r="N48">
            <v>845</v>
          </cell>
          <cell r="O48">
            <v>818</v>
          </cell>
          <cell r="P48">
            <v>818</v>
          </cell>
          <cell r="Q48">
            <v>0</v>
          </cell>
          <cell r="R48">
            <v>0</v>
          </cell>
          <cell r="S48">
            <v>3.0000000000000027E-2</v>
          </cell>
          <cell r="T48">
            <v>2.8089887640449396E-2</v>
          </cell>
          <cell r="U48"/>
          <cell r="V48" t="e">
            <v>#VALUE!</v>
          </cell>
          <cell r="W48">
            <v>0.05</v>
          </cell>
          <cell r="X48">
            <v>8.0898876404494335E-2</v>
          </cell>
          <cell r="Y48">
            <v>0.08</v>
          </cell>
          <cell r="Z48" t="str">
            <v>Hardware</v>
          </cell>
          <cell r="AA48" t="str">
            <v>Each</v>
          </cell>
          <cell r="AB48">
            <v>0</v>
          </cell>
          <cell r="AC48">
            <v>150</v>
          </cell>
          <cell r="AD48">
            <v>122700</v>
          </cell>
          <cell r="AE48">
            <v>0.02</v>
          </cell>
          <cell r="AF48">
            <v>801.64</v>
          </cell>
          <cell r="AG48">
            <v>120246</v>
          </cell>
        </row>
        <row r="49">
          <cell r="A49" t="str">
            <v>ACC-CAMPOW</v>
          </cell>
          <cell r="B49" t="str">
            <v>Acc- Camera Power Supply</v>
          </cell>
          <cell r="C49" t="str">
            <v>Power Supply for Camera</v>
          </cell>
          <cell r="D49" t="str">
            <v>T</v>
          </cell>
          <cell r="E49">
            <v>55</v>
          </cell>
          <cell r="F49">
            <v>55</v>
          </cell>
          <cell r="G49">
            <v>55</v>
          </cell>
          <cell r="H49">
            <v>55</v>
          </cell>
          <cell r="I49">
            <v>55</v>
          </cell>
          <cell r="J49">
            <v>53.35</v>
          </cell>
          <cell r="K49">
            <v>53</v>
          </cell>
          <cell r="L49">
            <v>0</v>
          </cell>
          <cell r="M49">
            <v>0</v>
          </cell>
          <cell r="N49">
            <v>52</v>
          </cell>
          <cell r="O49">
            <v>0</v>
          </cell>
          <cell r="P49">
            <v>50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row>
        <row r="50">
          <cell r="A50" t="str">
            <v>ACC-SigPad</v>
          </cell>
          <cell r="B50" t="str">
            <v>Acc -  Signature Pad</v>
          </cell>
          <cell r="C50" t="str">
            <v>Digital Signature Pad</v>
          </cell>
          <cell r="D50" t="str">
            <v>T</v>
          </cell>
          <cell r="E50">
            <v>390</v>
          </cell>
          <cell r="F50">
            <v>390</v>
          </cell>
          <cell r="G50">
            <v>390</v>
          </cell>
          <cell r="H50">
            <v>390</v>
          </cell>
          <cell r="I50">
            <v>390</v>
          </cell>
          <cell r="J50">
            <v>378.3</v>
          </cell>
          <cell r="K50">
            <v>375</v>
          </cell>
          <cell r="L50">
            <v>0</v>
          </cell>
          <cell r="M50" t="str">
            <v xml:space="preserve"> </v>
          </cell>
          <cell r="N50">
            <v>370</v>
          </cell>
          <cell r="O50">
            <v>358</v>
          </cell>
          <cell r="P50">
            <v>358</v>
          </cell>
          <cell r="Q50">
            <v>0</v>
          </cell>
          <cell r="R50">
            <v>0</v>
          </cell>
          <cell r="S50">
            <v>2.9999999999999916E-2</v>
          </cell>
          <cell r="T50">
            <v>3.8461538461538436E-2</v>
          </cell>
          <cell r="U50"/>
          <cell r="V50" t="e">
            <v>#VALUE!</v>
          </cell>
          <cell r="W50">
            <v>0.05</v>
          </cell>
          <cell r="X50">
            <v>8.2051282051282093E-2</v>
          </cell>
          <cell r="Y50">
            <v>0.08</v>
          </cell>
          <cell r="Z50" t="str">
            <v>Hardware</v>
          </cell>
          <cell r="AA50" t="str">
            <v>Each</v>
          </cell>
          <cell r="AB50">
            <v>0</v>
          </cell>
          <cell r="AC50">
            <v>0</v>
          </cell>
          <cell r="AD50">
            <v>0</v>
          </cell>
          <cell r="AE50">
            <v>0.02</v>
          </cell>
          <cell r="AF50">
            <v>350.84</v>
          </cell>
          <cell r="AG50">
            <v>0</v>
          </cell>
        </row>
        <row r="51">
          <cell r="A51" t="str">
            <v>ACC-Mag</v>
          </cell>
          <cell r="B51" t="str">
            <v>Acc -  Magstripe</v>
          </cell>
          <cell r="C51" t="str">
            <v>USB Magstripe Reader for Driver License</v>
          </cell>
          <cell r="D51" t="str">
            <v>T</v>
          </cell>
          <cell r="E51">
            <v>75</v>
          </cell>
          <cell r="F51">
            <v>75</v>
          </cell>
          <cell r="G51">
            <v>75</v>
          </cell>
          <cell r="H51">
            <v>75</v>
          </cell>
          <cell r="I51">
            <v>75</v>
          </cell>
          <cell r="J51">
            <v>72.75</v>
          </cell>
          <cell r="K51">
            <v>50</v>
          </cell>
          <cell r="L51">
            <v>0</v>
          </cell>
          <cell r="M51" t="str">
            <v xml:space="preserve"> </v>
          </cell>
          <cell r="N51">
            <v>71</v>
          </cell>
          <cell r="O51">
            <v>69</v>
          </cell>
          <cell r="P51">
            <v>69</v>
          </cell>
          <cell r="Q51">
            <v>0</v>
          </cell>
          <cell r="R51">
            <v>0</v>
          </cell>
          <cell r="S51">
            <v>3.0000000000000027E-2</v>
          </cell>
          <cell r="T51">
            <v>0.33333333333333337</v>
          </cell>
          <cell r="U51"/>
          <cell r="V51" t="e">
            <v>#VALUE!</v>
          </cell>
          <cell r="W51">
            <v>0.05</v>
          </cell>
          <cell r="X51">
            <v>7.999999999999996E-2</v>
          </cell>
          <cell r="Y51">
            <v>0.08</v>
          </cell>
          <cell r="Z51" t="str">
            <v>Hardware</v>
          </cell>
          <cell r="AA51" t="str">
            <v>Each</v>
          </cell>
          <cell r="AB51">
            <v>0</v>
          </cell>
          <cell r="AC51">
            <v>0</v>
          </cell>
          <cell r="AD51">
            <v>0</v>
          </cell>
          <cell r="AE51">
            <v>0.02</v>
          </cell>
          <cell r="AF51">
            <v>67.62</v>
          </cell>
          <cell r="AG51">
            <v>0</v>
          </cell>
        </row>
        <row r="52">
          <cell r="A52" t="str">
            <v>ACC-BarC1</v>
          </cell>
          <cell r="B52" t="str">
            <v>Acc -  Barcode reader 1D</v>
          </cell>
          <cell r="C52" t="str">
            <v>1D barcode reader</v>
          </cell>
          <cell r="D52" t="str">
            <v>T</v>
          </cell>
          <cell r="E52">
            <v>0</v>
          </cell>
          <cell r="F52">
            <v>175</v>
          </cell>
          <cell r="G52">
            <v>175</v>
          </cell>
          <cell r="H52">
            <v>0</v>
          </cell>
          <cell r="I52">
            <v>0</v>
          </cell>
          <cell r="J52">
            <v>169.75</v>
          </cell>
          <cell r="K52">
            <v>0</v>
          </cell>
          <cell r="L52">
            <v>0</v>
          </cell>
          <cell r="M52">
            <v>0</v>
          </cell>
          <cell r="N52">
            <v>166</v>
          </cell>
          <cell r="O52">
            <v>161</v>
          </cell>
          <cell r="P52">
            <v>161</v>
          </cell>
          <cell r="Q52"/>
          <cell r="R52"/>
          <cell r="S52">
            <v>3.0000000000000027E-2</v>
          </cell>
          <cell r="T52"/>
          <cell r="U52"/>
          <cell r="V52"/>
          <cell r="W52">
            <v>0.05</v>
          </cell>
          <cell r="X52">
            <v>7.999999999999996E-2</v>
          </cell>
          <cell r="Y52">
            <v>0.08</v>
          </cell>
          <cell r="Z52" t="str">
            <v>Hardware</v>
          </cell>
          <cell r="AA52" t="str">
            <v>Each</v>
          </cell>
          <cell r="AB52">
            <v>0</v>
          </cell>
          <cell r="AC52">
            <v>0</v>
          </cell>
          <cell r="AD52">
            <v>0</v>
          </cell>
          <cell r="AE52">
            <v>0.02</v>
          </cell>
          <cell r="AF52">
            <v>157.78</v>
          </cell>
          <cell r="AG52">
            <v>0</v>
          </cell>
        </row>
        <row r="53">
          <cell r="A53" t="str">
            <v>ACC-BarC2</v>
          </cell>
          <cell r="B53" t="str">
            <v>Acc -  Barcode reader 2D</v>
          </cell>
          <cell r="C53" t="str">
            <v>2D barcode reader</v>
          </cell>
          <cell r="D53" t="str">
            <v>T</v>
          </cell>
          <cell r="E53">
            <v>0</v>
          </cell>
          <cell r="F53">
            <v>325</v>
          </cell>
          <cell r="G53">
            <v>325</v>
          </cell>
          <cell r="H53">
            <v>0</v>
          </cell>
          <cell r="I53">
            <v>0</v>
          </cell>
          <cell r="J53">
            <v>315.25</v>
          </cell>
          <cell r="K53">
            <v>0</v>
          </cell>
          <cell r="L53">
            <v>0</v>
          </cell>
          <cell r="M53">
            <v>0</v>
          </cell>
          <cell r="N53">
            <v>308</v>
          </cell>
          <cell r="O53">
            <v>299</v>
          </cell>
          <cell r="P53">
            <v>299</v>
          </cell>
          <cell r="Q53"/>
          <cell r="R53"/>
          <cell r="S53">
            <v>3.0000000000000027E-2</v>
          </cell>
          <cell r="T53"/>
          <cell r="U53"/>
          <cell r="V53"/>
          <cell r="W53">
            <v>0.05</v>
          </cell>
          <cell r="X53">
            <v>7.999999999999996E-2</v>
          </cell>
          <cell r="Y53">
            <v>0.08</v>
          </cell>
          <cell r="Z53" t="str">
            <v>Hardware</v>
          </cell>
          <cell r="AA53" t="str">
            <v>Each</v>
          </cell>
          <cell r="AB53">
            <v>0</v>
          </cell>
          <cell r="AC53">
            <v>0</v>
          </cell>
          <cell r="AD53">
            <v>0</v>
          </cell>
          <cell r="AE53">
            <v>0.02</v>
          </cell>
          <cell r="AF53">
            <v>293.02</v>
          </cell>
          <cell r="AG53">
            <v>0</v>
          </cell>
        </row>
        <row r="54">
          <cell r="A54" t="str">
            <v>ACC-PS</v>
          </cell>
          <cell r="B54" t="str">
            <v>Acc -  Printer Simplex</v>
          </cell>
          <cell r="C54" t="str">
            <v>FBI Certified  Fingerprint Card Printer: Single-Sided Printer</v>
          </cell>
          <cell r="D54" t="str">
            <v>T</v>
          </cell>
          <cell r="E54">
            <v>0</v>
          </cell>
          <cell r="F54">
            <v>690</v>
          </cell>
          <cell r="G54">
            <v>690</v>
          </cell>
          <cell r="H54">
            <v>0</v>
          </cell>
          <cell r="I54">
            <v>0</v>
          </cell>
          <cell r="J54">
            <v>669.3</v>
          </cell>
          <cell r="K54">
            <v>0</v>
          </cell>
          <cell r="L54">
            <v>0</v>
          </cell>
          <cell r="M54">
            <v>0</v>
          </cell>
          <cell r="N54">
            <v>655</v>
          </cell>
          <cell r="O54">
            <v>634</v>
          </cell>
          <cell r="P54">
            <v>634</v>
          </cell>
          <cell r="Q54"/>
          <cell r="R54"/>
          <cell r="S54">
            <v>3.0000000000000027E-2</v>
          </cell>
          <cell r="T54"/>
          <cell r="U54"/>
          <cell r="V54"/>
          <cell r="W54">
            <v>0.05</v>
          </cell>
          <cell r="X54">
            <v>8.1159420289855122E-2</v>
          </cell>
          <cell r="Y54">
            <v>0.08</v>
          </cell>
          <cell r="Z54" t="str">
            <v>Hardware</v>
          </cell>
          <cell r="AA54" t="str">
            <v>Each</v>
          </cell>
          <cell r="AB54">
            <v>0</v>
          </cell>
          <cell r="AC54">
            <v>0</v>
          </cell>
          <cell r="AD54">
            <v>0</v>
          </cell>
          <cell r="AE54">
            <v>0.02</v>
          </cell>
          <cell r="AF54">
            <v>621.31999999999994</v>
          </cell>
          <cell r="AG54">
            <v>0</v>
          </cell>
        </row>
        <row r="55">
          <cell r="A55" t="str">
            <v>ACC-PD</v>
          </cell>
          <cell r="B55" t="str">
            <v>Acc -  Printer Duplex</v>
          </cell>
          <cell r="C55" t="str">
            <v>FBI Certified  Fingerprint Card Printer: Dual-Sided Printer</v>
          </cell>
          <cell r="D55" t="str">
            <v>T</v>
          </cell>
          <cell r="E55">
            <v>0</v>
          </cell>
          <cell r="F55">
            <v>1190</v>
          </cell>
          <cell r="G55">
            <v>1190</v>
          </cell>
          <cell r="H55">
            <v>0</v>
          </cell>
          <cell r="I55">
            <v>0</v>
          </cell>
          <cell r="J55">
            <v>1154.3</v>
          </cell>
          <cell r="K55">
            <v>0</v>
          </cell>
          <cell r="L55">
            <v>0</v>
          </cell>
          <cell r="M55">
            <v>0</v>
          </cell>
          <cell r="N55">
            <v>1130</v>
          </cell>
          <cell r="O55">
            <v>1094</v>
          </cell>
          <cell r="P55">
            <v>1094</v>
          </cell>
          <cell r="Q55"/>
          <cell r="R55"/>
          <cell r="S55">
            <v>3.0000000000000027E-2</v>
          </cell>
          <cell r="T55"/>
          <cell r="U55"/>
          <cell r="V55"/>
          <cell r="W55">
            <v>0.05</v>
          </cell>
          <cell r="X55">
            <v>8.0672268907563072E-2</v>
          </cell>
          <cell r="Y55">
            <v>0.08</v>
          </cell>
          <cell r="Z55" t="str">
            <v>Hardware</v>
          </cell>
          <cell r="AA55" t="str">
            <v>Each</v>
          </cell>
          <cell r="AB55">
            <v>0</v>
          </cell>
          <cell r="AC55">
            <v>0</v>
          </cell>
          <cell r="AD55">
            <v>0</v>
          </cell>
          <cell r="AE55">
            <v>0.02</v>
          </cell>
          <cell r="AF55">
            <v>1072.1199999999999</v>
          </cell>
          <cell r="AG55">
            <v>0</v>
          </cell>
        </row>
        <row r="56">
          <cell r="A56" t="str">
            <v>ACC-21T</v>
          </cell>
          <cell r="B56" t="str">
            <v>Acc -  21" LCD Touch</v>
          </cell>
          <cell r="C56" t="str">
            <v>21" Touch Screen LCD Monitor</v>
          </cell>
          <cell r="D56" t="str">
            <v>T</v>
          </cell>
          <cell r="E56">
            <v>0</v>
          </cell>
          <cell r="F56">
            <v>315</v>
          </cell>
          <cell r="G56">
            <v>315</v>
          </cell>
          <cell r="H56">
            <v>0</v>
          </cell>
          <cell r="I56">
            <v>0</v>
          </cell>
          <cell r="J56">
            <v>305.55</v>
          </cell>
          <cell r="K56">
            <v>0</v>
          </cell>
          <cell r="L56">
            <v>0</v>
          </cell>
          <cell r="M56">
            <v>0</v>
          </cell>
          <cell r="N56">
            <v>299</v>
          </cell>
          <cell r="O56">
            <v>289</v>
          </cell>
          <cell r="P56">
            <v>289</v>
          </cell>
          <cell r="Q56"/>
          <cell r="R56"/>
          <cell r="S56">
            <v>2.9999999999999916E-2</v>
          </cell>
          <cell r="T56"/>
          <cell r="U56"/>
          <cell r="V56"/>
          <cell r="W56">
            <v>0.05</v>
          </cell>
          <cell r="X56">
            <v>8.253968253968258E-2</v>
          </cell>
          <cell r="Y56">
            <v>0.08</v>
          </cell>
          <cell r="Z56" t="str">
            <v>Hardware</v>
          </cell>
          <cell r="AA56" t="str">
            <v>Each</v>
          </cell>
          <cell r="AB56">
            <v>0</v>
          </cell>
          <cell r="AC56">
            <v>60</v>
          </cell>
          <cell r="AD56">
            <v>17340</v>
          </cell>
          <cell r="AE56">
            <v>0.02</v>
          </cell>
          <cell r="AF56">
            <v>283.21999999999997</v>
          </cell>
          <cell r="AG56">
            <v>16993.2</v>
          </cell>
        </row>
        <row r="57">
          <cell r="A57" t="str">
            <v>ACC-UPG-21T</v>
          </cell>
          <cell r="B57" t="str">
            <v>Acc -  Upgrade to 21" LCD Touch</v>
          </cell>
          <cell r="C57" t="str">
            <v>Upgrade to 21" Touch Screen LCD Monitor</v>
          </cell>
          <cell r="D57" t="str">
            <v>T</v>
          </cell>
          <cell r="E57">
            <v>0</v>
          </cell>
          <cell r="F57">
            <v>425</v>
          </cell>
          <cell r="G57">
            <v>425</v>
          </cell>
          <cell r="H57">
            <v>0</v>
          </cell>
          <cell r="I57">
            <v>0</v>
          </cell>
          <cell r="J57">
            <v>412.25</v>
          </cell>
          <cell r="K57">
            <v>0</v>
          </cell>
          <cell r="L57">
            <v>0</v>
          </cell>
          <cell r="M57">
            <v>0</v>
          </cell>
          <cell r="N57">
            <v>403</v>
          </cell>
          <cell r="O57">
            <v>391</v>
          </cell>
          <cell r="P57">
            <v>391</v>
          </cell>
          <cell r="Q57"/>
          <cell r="R57"/>
          <cell r="S57">
            <v>3.0000000000000027E-2</v>
          </cell>
          <cell r="T57"/>
          <cell r="U57"/>
          <cell r="V57"/>
          <cell r="W57">
            <v>0.05</v>
          </cell>
          <cell r="X57">
            <v>7.999999999999996E-2</v>
          </cell>
          <cell r="Y57">
            <v>0.08</v>
          </cell>
          <cell r="Z57" t="str">
            <v>Hardware</v>
          </cell>
          <cell r="AA57" t="str">
            <v>Each</v>
          </cell>
          <cell r="AB57">
            <v>0</v>
          </cell>
          <cell r="AC57">
            <v>0</v>
          </cell>
          <cell r="AD57">
            <v>0</v>
          </cell>
          <cell r="AE57">
            <v>0.02</v>
          </cell>
          <cell r="AF57">
            <v>383.18</v>
          </cell>
          <cell r="AG57">
            <v>0</v>
          </cell>
        </row>
        <row r="58">
          <cell r="A58" t="str">
            <v>ACC-USB-PEDAL</v>
          </cell>
          <cell r="B58" t="str">
            <v>Acc -  USB Foot Pedal</v>
          </cell>
          <cell r="C58" t="str">
            <v>USB Foot Pedal for hands free operation</v>
          </cell>
          <cell r="D58" t="str">
            <v>T</v>
          </cell>
          <cell r="E58">
            <v>0</v>
          </cell>
          <cell r="F58">
            <v>165</v>
          </cell>
          <cell r="G58">
            <v>165</v>
          </cell>
          <cell r="H58">
            <v>0</v>
          </cell>
          <cell r="I58">
            <v>0</v>
          </cell>
          <cell r="J58">
            <v>160.04999999999998</v>
          </cell>
          <cell r="K58">
            <v>0</v>
          </cell>
          <cell r="L58">
            <v>0</v>
          </cell>
          <cell r="M58">
            <v>0</v>
          </cell>
          <cell r="N58">
            <v>156</v>
          </cell>
          <cell r="O58">
            <v>151</v>
          </cell>
          <cell r="P58">
            <v>151</v>
          </cell>
          <cell r="Q58"/>
          <cell r="R58"/>
          <cell r="S58">
            <v>3.0000000000000138E-2</v>
          </cell>
          <cell r="T58"/>
          <cell r="U58"/>
          <cell r="V58"/>
          <cell r="W58">
            <v>0.05</v>
          </cell>
          <cell r="X58">
            <v>8.484848484848484E-2</v>
          </cell>
          <cell r="Y58">
            <v>0.08</v>
          </cell>
          <cell r="Z58" t="str">
            <v>Hardware</v>
          </cell>
          <cell r="AA58" t="str">
            <v>Each</v>
          </cell>
          <cell r="AB58">
            <v>0</v>
          </cell>
          <cell r="AC58">
            <v>0</v>
          </cell>
          <cell r="AD58">
            <v>0</v>
          </cell>
          <cell r="AE58">
            <v>0.02</v>
          </cell>
          <cell r="AF58">
            <v>147.97999999999999</v>
          </cell>
          <cell r="AG58">
            <v>0</v>
          </cell>
        </row>
        <row r="59">
          <cell r="A59" t="str">
            <v>ACC-CC-S</v>
          </cell>
          <cell r="B59" t="str">
            <v>Acc -  Carry Case Small</v>
          </cell>
          <cell r="C59" t="str">
            <v>Small Military Style Case for TP LiveScan System (tenprint with laptop) with Anti-Static Foam Padding.</v>
          </cell>
          <cell r="D59" t="str">
            <v>T</v>
          </cell>
          <cell r="E59">
            <v>0</v>
          </cell>
          <cell r="F59">
            <v>445</v>
          </cell>
          <cell r="G59">
            <v>445</v>
          </cell>
          <cell r="H59">
            <v>0</v>
          </cell>
          <cell r="I59">
            <v>0</v>
          </cell>
          <cell r="J59">
            <v>431.65</v>
          </cell>
          <cell r="K59">
            <v>0</v>
          </cell>
          <cell r="L59">
            <v>0</v>
          </cell>
          <cell r="M59">
            <v>0</v>
          </cell>
          <cell r="N59">
            <v>422</v>
          </cell>
          <cell r="O59">
            <v>409</v>
          </cell>
          <cell r="P59">
            <v>409</v>
          </cell>
          <cell r="Q59"/>
          <cell r="R59"/>
          <cell r="S59">
            <v>3.0000000000000027E-2</v>
          </cell>
          <cell r="T59"/>
          <cell r="U59"/>
          <cell r="V59"/>
          <cell r="W59">
            <v>0.05</v>
          </cell>
          <cell r="X59">
            <v>8.0898876404494335E-2</v>
          </cell>
          <cell r="Y59">
            <v>0.08</v>
          </cell>
          <cell r="Z59" t="str">
            <v>Hardware</v>
          </cell>
          <cell r="AA59" t="str">
            <v>Each</v>
          </cell>
          <cell r="AB59">
            <v>0</v>
          </cell>
          <cell r="AC59">
            <v>0</v>
          </cell>
          <cell r="AD59">
            <v>0</v>
          </cell>
          <cell r="AE59">
            <v>0.02</v>
          </cell>
          <cell r="AF59">
            <v>400.82</v>
          </cell>
          <cell r="AG59">
            <v>0</v>
          </cell>
        </row>
        <row r="60">
          <cell r="A60" t="str">
            <v>ACC-CC-M</v>
          </cell>
          <cell r="B60" t="str">
            <v>Acc -  Carry Case Medium</v>
          </cell>
          <cell r="C60" t="str">
            <v>Medium Military Style Case for TPP LiveScan System (laptop only), with Anti-Static Foam Padding.</v>
          </cell>
          <cell r="D60" t="str">
            <v>T</v>
          </cell>
          <cell r="E60">
            <v>0</v>
          </cell>
          <cell r="F60">
            <v>625</v>
          </cell>
          <cell r="G60">
            <v>625</v>
          </cell>
          <cell r="H60">
            <v>0</v>
          </cell>
          <cell r="I60">
            <v>0</v>
          </cell>
          <cell r="J60">
            <v>606.25</v>
          </cell>
          <cell r="K60">
            <v>0</v>
          </cell>
          <cell r="L60">
            <v>0</v>
          </cell>
          <cell r="M60">
            <v>0</v>
          </cell>
          <cell r="N60">
            <v>593</v>
          </cell>
          <cell r="O60">
            <v>575</v>
          </cell>
          <cell r="P60">
            <v>575</v>
          </cell>
          <cell r="Q60"/>
          <cell r="R60"/>
          <cell r="S60">
            <v>3.0000000000000027E-2</v>
          </cell>
          <cell r="T60"/>
          <cell r="U60"/>
          <cell r="V60"/>
          <cell r="W60">
            <v>0.05</v>
          </cell>
          <cell r="X60">
            <v>7.999999999999996E-2</v>
          </cell>
          <cell r="Y60">
            <v>0.08</v>
          </cell>
          <cell r="Z60" t="str">
            <v>Hardware</v>
          </cell>
          <cell r="AA60" t="str">
            <v>Each</v>
          </cell>
          <cell r="AB60">
            <v>0</v>
          </cell>
          <cell r="AC60">
            <v>0</v>
          </cell>
          <cell r="AD60">
            <v>0</v>
          </cell>
          <cell r="AE60">
            <v>0.02</v>
          </cell>
          <cell r="AF60">
            <v>563.5</v>
          </cell>
          <cell r="AG60">
            <v>0</v>
          </cell>
        </row>
        <row r="61">
          <cell r="A61" t="str">
            <v>ACC-CC-L</v>
          </cell>
          <cell r="B61" t="str">
            <v>Acc -  Carry Case Large</v>
          </cell>
          <cell r="C61" t="str">
            <v>Large Military Style Case for LiveScan System (laptop only), with Anti-Static Foam Padding.</v>
          </cell>
          <cell r="D61" t="str">
            <v>T</v>
          </cell>
          <cell r="E61">
            <v>0</v>
          </cell>
          <cell r="F61">
            <v>745</v>
          </cell>
          <cell r="G61">
            <v>745</v>
          </cell>
          <cell r="H61">
            <v>0</v>
          </cell>
          <cell r="I61">
            <v>0</v>
          </cell>
          <cell r="J61">
            <v>722.65</v>
          </cell>
          <cell r="K61">
            <v>0</v>
          </cell>
          <cell r="L61">
            <v>0</v>
          </cell>
          <cell r="M61">
            <v>0</v>
          </cell>
          <cell r="N61">
            <v>707</v>
          </cell>
          <cell r="O61">
            <v>685</v>
          </cell>
          <cell r="P61">
            <v>685</v>
          </cell>
          <cell r="Q61"/>
          <cell r="R61"/>
          <cell r="S61">
            <v>3.0000000000000027E-2</v>
          </cell>
          <cell r="T61"/>
          <cell r="U61"/>
          <cell r="V61"/>
          <cell r="W61">
            <v>0.05</v>
          </cell>
          <cell r="X61">
            <v>8.0536912751677847E-2</v>
          </cell>
          <cell r="Y61">
            <v>0.08</v>
          </cell>
          <cell r="Z61" t="str">
            <v>Hardware</v>
          </cell>
          <cell r="AA61" t="str">
            <v>Each</v>
          </cell>
          <cell r="AB61">
            <v>0</v>
          </cell>
          <cell r="AC61">
            <v>0</v>
          </cell>
          <cell r="AD61">
            <v>0</v>
          </cell>
          <cell r="AE61">
            <v>0.02</v>
          </cell>
          <cell r="AF61">
            <v>671.3</v>
          </cell>
          <cell r="AG61">
            <v>0</v>
          </cell>
        </row>
        <row r="62">
          <cell r="A62" t="str">
            <v>ACC-KIOSK</v>
          </cell>
          <cell r="B62" t="str">
            <v>Acc -  Kiosk</v>
          </cell>
          <cell r="C62" t="str">
            <v>LS400 ergonomically designed all steel cabinet for any LS-Series LiveScan system.</v>
          </cell>
          <cell r="D62" t="str">
            <v>T</v>
          </cell>
          <cell r="E62">
            <v>0</v>
          </cell>
          <cell r="F62">
            <v>3795</v>
          </cell>
          <cell r="G62">
            <v>3795</v>
          </cell>
          <cell r="H62">
            <v>0</v>
          </cell>
          <cell r="I62">
            <v>0</v>
          </cell>
          <cell r="J62">
            <v>3681.15</v>
          </cell>
          <cell r="K62">
            <v>0</v>
          </cell>
          <cell r="L62">
            <v>0</v>
          </cell>
          <cell r="M62">
            <v>0</v>
          </cell>
          <cell r="N62">
            <v>3605</v>
          </cell>
          <cell r="O62">
            <v>3491</v>
          </cell>
          <cell r="P62">
            <v>3491</v>
          </cell>
          <cell r="Q62"/>
          <cell r="R62"/>
          <cell r="S62">
            <v>3.0000000000000027E-2</v>
          </cell>
          <cell r="T62"/>
          <cell r="U62"/>
          <cell r="V62"/>
          <cell r="W62">
            <v>0.05</v>
          </cell>
          <cell r="X62">
            <v>8.0105401844532298E-2</v>
          </cell>
          <cell r="Y62">
            <v>0.08</v>
          </cell>
          <cell r="Z62" t="str">
            <v>Hardware</v>
          </cell>
          <cell r="AA62" t="str">
            <v>Each</v>
          </cell>
          <cell r="AB62">
            <v>0</v>
          </cell>
          <cell r="AC62">
            <v>0</v>
          </cell>
          <cell r="AD62">
            <v>0</v>
          </cell>
          <cell r="AE62">
            <v>0.3</v>
          </cell>
          <cell r="AF62">
            <v>2443.6999999999998</v>
          </cell>
          <cell r="AG62">
            <v>0</v>
          </cell>
        </row>
        <row r="63">
          <cell r="A63" t="str">
            <v>ACC-KIOSK-EHA</v>
          </cell>
          <cell r="B63" t="str">
            <v>Acc -  Kiosk- EHA</v>
          </cell>
          <cell r="C63" t="str">
            <v>LS400 ergonomically designed all steel cabinet for any LS-Series LiveScan system, with electronic height Adjustment.</v>
          </cell>
          <cell r="D63" t="str">
            <v>T</v>
          </cell>
          <cell r="E63">
            <v>0</v>
          </cell>
          <cell r="F63">
            <v>5250</v>
          </cell>
          <cell r="G63">
            <v>5250</v>
          </cell>
          <cell r="H63">
            <v>0</v>
          </cell>
          <cell r="I63">
            <v>0</v>
          </cell>
          <cell r="J63">
            <v>5092.5</v>
          </cell>
          <cell r="K63">
            <v>0</v>
          </cell>
          <cell r="L63">
            <v>0</v>
          </cell>
          <cell r="M63">
            <v>0</v>
          </cell>
          <cell r="N63">
            <v>4987</v>
          </cell>
          <cell r="O63">
            <v>4830</v>
          </cell>
          <cell r="P63">
            <v>4830</v>
          </cell>
          <cell r="Q63"/>
          <cell r="R63"/>
          <cell r="S63">
            <v>3.0000000000000027E-2</v>
          </cell>
          <cell r="T63"/>
          <cell r="U63"/>
          <cell r="V63"/>
          <cell r="W63">
            <v>0.05</v>
          </cell>
          <cell r="X63">
            <v>7.999999999999996E-2</v>
          </cell>
          <cell r="Y63">
            <v>0.08</v>
          </cell>
          <cell r="Z63" t="str">
            <v>Hardware</v>
          </cell>
          <cell r="AA63" t="str">
            <v>Each</v>
          </cell>
          <cell r="AB63">
            <v>0</v>
          </cell>
          <cell r="AC63">
            <v>0</v>
          </cell>
          <cell r="AD63">
            <v>0</v>
          </cell>
          <cell r="AE63">
            <v>0.3</v>
          </cell>
          <cell r="AF63">
            <v>3381</v>
          </cell>
          <cell r="AG63">
            <v>0</v>
          </cell>
        </row>
        <row r="64">
          <cell r="A64" t="str">
            <v>ACC-KIOSK-CE</v>
          </cell>
          <cell r="B64" t="str">
            <v>Acc -  Kiosk - Camera Enclosure</v>
          </cell>
          <cell r="C64" t="str">
            <v>All steel camera enclosure for ACC-KIOSK, includes high-output ring flash</v>
          </cell>
          <cell r="D64" t="str">
            <v>T</v>
          </cell>
          <cell r="E64">
            <v>0</v>
          </cell>
          <cell r="F64">
            <v>825</v>
          </cell>
          <cell r="G64">
            <v>825</v>
          </cell>
          <cell r="H64">
            <v>0</v>
          </cell>
          <cell r="I64">
            <v>0</v>
          </cell>
          <cell r="J64">
            <v>800.25</v>
          </cell>
          <cell r="K64">
            <v>0</v>
          </cell>
          <cell r="L64">
            <v>0</v>
          </cell>
          <cell r="M64">
            <v>0</v>
          </cell>
          <cell r="N64">
            <v>783</v>
          </cell>
          <cell r="O64">
            <v>759</v>
          </cell>
          <cell r="P64">
            <v>759</v>
          </cell>
          <cell r="Q64"/>
          <cell r="R64"/>
          <cell r="S64">
            <v>3.0000000000000027E-2</v>
          </cell>
          <cell r="T64"/>
          <cell r="U64"/>
          <cell r="V64"/>
          <cell r="W64">
            <v>0.05</v>
          </cell>
          <cell r="X64">
            <v>7.999999999999996E-2</v>
          </cell>
          <cell r="Y64">
            <v>0.08</v>
          </cell>
          <cell r="Z64" t="str">
            <v>Hardware</v>
          </cell>
          <cell r="AA64" t="str">
            <v>Each</v>
          </cell>
          <cell r="AB64">
            <v>0</v>
          </cell>
          <cell r="AC64">
            <v>0</v>
          </cell>
          <cell r="AD64">
            <v>0</v>
          </cell>
          <cell r="AE64">
            <v>0.3</v>
          </cell>
          <cell r="AF64">
            <v>531.29999999999995</v>
          </cell>
          <cell r="AG64">
            <v>0</v>
          </cell>
        </row>
        <row r="65">
          <cell r="A65">
            <v>0</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A66" t="str">
            <v>SOFTWARE</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A67" t="str">
            <v>SW-LS200</v>
          </cell>
          <cell r="B67" t="str">
            <v>SW - LS - LS200 LiveScan Software License</v>
          </cell>
          <cell r="C67" t="str">
            <v>LS200 Applicant LiveScan Software License: single Type of Transaction (TOT), single submission package</v>
          </cell>
          <cell r="D67">
            <v>0</v>
          </cell>
          <cell r="E67">
            <v>4495</v>
          </cell>
          <cell r="F67">
            <v>2145</v>
          </cell>
          <cell r="G67">
            <v>2345</v>
          </cell>
          <cell r="H67">
            <v>3995</v>
          </cell>
          <cell r="I67">
            <v>3995</v>
          </cell>
          <cell r="J67">
            <v>3750</v>
          </cell>
          <cell r="K67">
            <v>3750</v>
          </cell>
          <cell r="L67" t="str">
            <v>N/A</v>
          </cell>
          <cell r="M67" t="str">
            <v>N/A</v>
          </cell>
          <cell r="N67">
            <v>1823</v>
          </cell>
          <cell r="O67">
            <v>1630</v>
          </cell>
          <cell r="P67">
            <v>1630</v>
          </cell>
          <cell r="Q67">
            <v>-0.86247086247086258</v>
          </cell>
          <cell r="R67">
            <v>-0.86247086247086258</v>
          </cell>
          <cell r="S67">
            <v>-0.74825174825174834</v>
          </cell>
          <cell r="T67">
            <v>-0.74825174825174834</v>
          </cell>
          <cell r="U67" t="e">
            <v>#VALUE!</v>
          </cell>
          <cell r="V67" t="e">
            <v>#VALUE!</v>
          </cell>
          <cell r="W67">
            <v>0.15</v>
          </cell>
          <cell r="X67">
            <v>0.24009324009324007</v>
          </cell>
          <cell r="Y67">
            <v>0.24</v>
          </cell>
          <cell r="Z67" t="str">
            <v>Software</v>
          </cell>
          <cell r="AA67" t="str">
            <v>Each</v>
          </cell>
          <cell r="AB67">
            <v>0</v>
          </cell>
          <cell r="AC67">
            <v>0</v>
          </cell>
          <cell r="AD67">
            <v>0</v>
          </cell>
          <cell r="AE67">
            <v>0.3</v>
          </cell>
          <cell r="AF67">
            <v>1141</v>
          </cell>
          <cell r="AG67">
            <v>0</v>
          </cell>
        </row>
        <row r="68">
          <cell r="A68" t="str">
            <v>SW-LS300</v>
          </cell>
          <cell r="B68" t="str">
            <v>SW - LS - LS300  LiveScan Software License</v>
          </cell>
          <cell r="C68" t="str">
            <v>LS 300 Criminal LiveScan Software License: single Type of Transaction (TOT), single submission package</v>
          </cell>
          <cell r="D68">
            <v>0</v>
          </cell>
          <cell r="E68">
            <v>4495</v>
          </cell>
          <cell r="F68">
            <v>4295</v>
          </cell>
          <cell r="G68">
            <v>4295</v>
          </cell>
          <cell r="H68" t="str">
            <v>N/A</v>
          </cell>
          <cell r="I68" t="str">
            <v>N/A</v>
          </cell>
          <cell r="J68">
            <v>3750</v>
          </cell>
          <cell r="K68">
            <v>3750</v>
          </cell>
          <cell r="L68" t="str">
            <v>N/A</v>
          </cell>
          <cell r="M68" t="str">
            <v>N/A</v>
          </cell>
          <cell r="N68">
            <v>3650</v>
          </cell>
          <cell r="O68">
            <v>3264</v>
          </cell>
          <cell r="P68">
            <v>3264</v>
          </cell>
          <cell r="Q68"/>
          <cell r="R68"/>
          <cell r="S68">
            <v>0.12689173457508729</v>
          </cell>
          <cell r="T68">
            <v>0.12689173457508729</v>
          </cell>
          <cell r="U68" t="e">
            <v>#VALUE!</v>
          </cell>
          <cell r="V68" t="e">
            <v>#VALUE!</v>
          </cell>
          <cell r="W68">
            <v>0.15</v>
          </cell>
          <cell r="X68">
            <v>0.24004656577415595</v>
          </cell>
          <cell r="Y68">
            <v>0.24</v>
          </cell>
          <cell r="Z68" t="str">
            <v>Software</v>
          </cell>
          <cell r="AA68" t="str">
            <v>Each</v>
          </cell>
          <cell r="AB68">
            <v>0</v>
          </cell>
          <cell r="AC68">
            <v>90</v>
          </cell>
          <cell r="AD68">
            <v>293760</v>
          </cell>
          <cell r="AE68">
            <v>0.3</v>
          </cell>
          <cell r="AF68">
            <v>2284.7999999999997</v>
          </cell>
          <cell r="AG68">
            <v>205632</v>
          </cell>
        </row>
        <row r="69">
          <cell r="A69" t="str">
            <v>SW-LSPC</v>
          </cell>
          <cell r="B69" t="str">
            <v>SW - LS - Photo Capture Software License</v>
          </cell>
          <cell r="C69" t="str">
            <v>Integrated Photo Capture Software License for any LS-Series LiveScan system.</v>
          </cell>
          <cell r="D69">
            <v>0</v>
          </cell>
          <cell r="E69">
            <v>0</v>
          </cell>
          <cell r="F69">
            <v>3495</v>
          </cell>
          <cell r="G69">
            <v>3495</v>
          </cell>
          <cell r="H69">
            <v>0</v>
          </cell>
          <cell r="I69">
            <v>0</v>
          </cell>
          <cell r="J69">
            <v>2995</v>
          </cell>
          <cell r="K69">
            <v>0</v>
          </cell>
          <cell r="L69">
            <v>0</v>
          </cell>
          <cell r="M69">
            <v>0</v>
          </cell>
          <cell r="N69">
            <v>2970</v>
          </cell>
          <cell r="O69">
            <v>2656</v>
          </cell>
          <cell r="P69">
            <v>2656</v>
          </cell>
          <cell r="Q69"/>
          <cell r="R69"/>
          <cell r="S69">
            <v>0.14306151645207443</v>
          </cell>
          <cell r="T69"/>
          <cell r="U69"/>
          <cell r="V69"/>
          <cell r="W69">
            <v>0.15</v>
          </cell>
          <cell r="X69">
            <v>0.24005722460658085</v>
          </cell>
          <cell r="Y69">
            <v>0.24</v>
          </cell>
          <cell r="Z69" t="str">
            <v>Software</v>
          </cell>
          <cell r="AA69" t="str">
            <v>Each</v>
          </cell>
          <cell r="AB69">
            <v>0</v>
          </cell>
          <cell r="AC69">
            <v>0</v>
          </cell>
          <cell r="AD69">
            <v>0</v>
          </cell>
          <cell r="AE69">
            <v>0.3</v>
          </cell>
          <cell r="AF69">
            <v>1859.1999999999998</v>
          </cell>
          <cell r="AG69">
            <v>0</v>
          </cell>
        </row>
        <row r="70">
          <cell r="A70" t="str">
            <v>SW-LS-ADD-TOT</v>
          </cell>
          <cell r="B70" t="str">
            <v>SW - LS - Additional LiveScan TOT License</v>
          </cell>
          <cell r="C70" t="str">
            <v>Additional Type of Transaction (TOT), must be combined with LS-Series LiveScan system.</v>
          </cell>
          <cell r="D70">
            <v>0</v>
          </cell>
          <cell r="E70">
            <v>1500</v>
          </cell>
          <cell r="F70">
            <v>995</v>
          </cell>
          <cell r="G70">
            <v>995</v>
          </cell>
          <cell r="H70">
            <v>995</v>
          </cell>
          <cell r="I70">
            <v>995</v>
          </cell>
          <cell r="J70">
            <v>945</v>
          </cell>
          <cell r="K70">
            <v>945</v>
          </cell>
          <cell r="L70">
            <v>0</v>
          </cell>
          <cell r="M70" t="str">
            <v xml:space="preserve"> </v>
          </cell>
          <cell r="N70">
            <v>845</v>
          </cell>
          <cell r="O70">
            <v>756</v>
          </cell>
          <cell r="P70">
            <v>756</v>
          </cell>
          <cell r="Q70">
            <v>0</v>
          </cell>
          <cell r="R70">
            <v>0</v>
          </cell>
          <cell r="S70">
            <v>5.0251256281407031E-2</v>
          </cell>
          <cell r="T70">
            <v>5.0251256281407031E-2</v>
          </cell>
          <cell r="U70"/>
          <cell r="V70" t="e">
            <v>#VALUE!</v>
          </cell>
          <cell r="W70">
            <v>0.15</v>
          </cell>
          <cell r="X70">
            <v>0.24020100502512565</v>
          </cell>
          <cell r="Y70">
            <v>0.24</v>
          </cell>
          <cell r="Z70" t="str">
            <v>Software</v>
          </cell>
          <cell r="AA70" t="str">
            <v>Each</v>
          </cell>
          <cell r="AB70">
            <v>0</v>
          </cell>
          <cell r="AC70">
            <v>60</v>
          </cell>
          <cell r="AD70">
            <v>45360</v>
          </cell>
          <cell r="AE70">
            <v>0.3</v>
          </cell>
          <cell r="AF70">
            <v>529.19999999999993</v>
          </cell>
          <cell r="AG70">
            <v>31751.999999999996</v>
          </cell>
        </row>
        <row r="71">
          <cell r="A71" t="str">
            <v>SW-LS-ADD-PC</v>
          </cell>
          <cell r="B71" t="str">
            <v>SW - LS - Additional LiveScan Photo Capture License</v>
          </cell>
          <cell r="C71" t="str">
            <v>Additional Photo Capture Software, must be combined with LS-Series LiveScan system.</v>
          </cell>
          <cell r="D71">
            <v>0</v>
          </cell>
          <cell r="E71">
            <v>1395</v>
          </cell>
          <cell r="F71">
            <v>995</v>
          </cell>
          <cell r="G71">
            <v>995</v>
          </cell>
          <cell r="H71">
            <v>995</v>
          </cell>
          <cell r="I71">
            <v>995</v>
          </cell>
          <cell r="J71">
            <v>945</v>
          </cell>
          <cell r="K71">
            <v>945</v>
          </cell>
          <cell r="L71">
            <v>0</v>
          </cell>
          <cell r="M71" t="str">
            <v xml:space="preserve"> </v>
          </cell>
          <cell r="N71">
            <v>845</v>
          </cell>
          <cell r="O71">
            <v>756</v>
          </cell>
          <cell r="P71">
            <v>756</v>
          </cell>
          <cell r="Q71">
            <v>0</v>
          </cell>
          <cell r="R71">
            <v>0</v>
          </cell>
          <cell r="S71">
            <v>5.0251256281407031E-2</v>
          </cell>
          <cell r="T71">
            <v>5.0251256281407031E-2</v>
          </cell>
          <cell r="U71"/>
          <cell r="V71" t="e">
            <v>#VALUE!</v>
          </cell>
          <cell r="W71">
            <v>0.15</v>
          </cell>
          <cell r="X71">
            <v>0.24020100502512565</v>
          </cell>
          <cell r="Y71">
            <v>0.24</v>
          </cell>
          <cell r="Z71" t="str">
            <v>Software</v>
          </cell>
          <cell r="AA71" t="str">
            <v>Each</v>
          </cell>
          <cell r="AB71">
            <v>0</v>
          </cell>
          <cell r="AC71">
            <v>150</v>
          </cell>
          <cell r="AD71">
            <v>113400</v>
          </cell>
          <cell r="AE71">
            <v>0.3</v>
          </cell>
          <cell r="AF71">
            <v>529.19999999999993</v>
          </cell>
          <cell r="AG71">
            <v>79380</v>
          </cell>
        </row>
        <row r="72">
          <cell r="A72" t="str">
            <v>SW-LS-ADD-FBS</v>
          </cell>
          <cell r="B72" t="str">
            <v>SW - LS - Additional Flatbed Scanning License</v>
          </cell>
          <cell r="C72" t="str">
            <v>Additional Flatbed Scanning Software, must be combined with LS-Series LiveScan system.</v>
          </cell>
          <cell r="D72">
            <v>0</v>
          </cell>
          <cell r="E72">
            <v>995</v>
          </cell>
          <cell r="F72">
            <v>995</v>
          </cell>
          <cell r="G72">
            <v>995</v>
          </cell>
          <cell r="H72">
            <v>995</v>
          </cell>
          <cell r="I72">
            <v>995</v>
          </cell>
          <cell r="J72">
            <v>895</v>
          </cell>
          <cell r="K72">
            <v>895</v>
          </cell>
          <cell r="L72">
            <v>0</v>
          </cell>
          <cell r="M72" t="str">
            <v xml:space="preserve"> </v>
          </cell>
          <cell r="N72">
            <v>845</v>
          </cell>
          <cell r="O72">
            <v>756</v>
          </cell>
          <cell r="P72">
            <v>756</v>
          </cell>
          <cell r="Q72">
            <v>0</v>
          </cell>
          <cell r="R72">
            <v>0</v>
          </cell>
          <cell r="S72">
            <v>0.10050251256281406</v>
          </cell>
          <cell r="T72">
            <v>0.10050251256281406</v>
          </cell>
          <cell r="U72"/>
          <cell r="V72" t="e">
            <v>#VALUE!</v>
          </cell>
          <cell r="W72">
            <v>0.15</v>
          </cell>
          <cell r="X72">
            <v>0.24020100502512565</v>
          </cell>
          <cell r="Y72">
            <v>0.24</v>
          </cell>
          <cell r="Z72" t="str">
            <v>Software</v>
          </cell>
          <cell r="AA72" t="str">
            <v>Each</v>
          </cell>
          <cell r="AB72">
            <v>0</v>
          </cell>
          <cell r="AC72">
            <v>90</v>
          </cell>
          <cell r="AD72">
            <v>68040</v>
          </cell>
          <cell r="AE72">
            <v>0.3</v>
          </cell>
          <cell r="AF72">
            <v>529.19999999999993</v>
          </cell>
          <cell r="AG72">
            <v>47628</v>
          </cell>
        </row>
        <row r="73">
          <cell r="A73" t="str">
            <v>SW-LSCON</v>
          </cell>
          <cell r="B73" t="str">
            <v>SW - LS - Additional Connectivity License</v>
          </cell>
          <cell r="C73" t="str">
            <v>Additional Connectivity and/or Submission license for any LS-Series LiveScan system.</v>
          </cell>
          <cell r="D73">
            <v>0</v>
          </cell>
          <cell r="E73">
            <v>350</v>
          </cell>
          <cell r="F73">
            <v>325</v>
          </cell>
          <cell r="G73">
            <v>325</v>
          </cell>
          <cell r="H73">
            <v>325</v>
          </cell>
          <cell r="I73">
            <v>325</v>
          </cell>
          <cell r="J73">
            <v>295</v>
          </cell>
          <cell r="K73">
            <v>295</v>
          </cell>
          <cell r="L73">
            <v>0</v>
          </cell>
          <cell r="M73" t="str">
            <v xml:space="preserve"> </v>
          </cell>
          <cell r="N73">
            <v>276</v>
          </cell>
          <cell r="O73">
            <v>247</v>
          </cell>
          <cell r="P73">
            <v>247</v>
          </cell>
          <cell r="Q73">
            <v>0</v>
          </cell>
          <cell r="R73">
            <v>0</v>
          </cell>
          <cell r="S73">
            <v>9.2307692307692313E-2</v>
          </cell>
          <cell r="T73">
            <v>9.2307692307692313E-2</v>
          </cell>
          <cell r="U73"/>
          <cell r="V73" t="e">
            <v>#VALUE!</v>
          </cell>
          <cell r="W73">
            <v>0.15</v>
          </cell>
          <cell r="X73">
            <v>0.24</v>
          </cell>
          <cell r="Y73">
            <v>0.24</v>
          </cell>
          <cell r="Z73" t="str">
            <v>Software</v>
          </cell>
          <cell r="AA73" t="str">
            <v>Each</v>
          </cell>
          <cell r="AB73">
            <v>0</v>
          </cell>
          <cell r="AC73">
            <v>0</v>
          </cell>
          <cell r="AD73">
            <v>0</v>
          </cell>
          <cell r="AE73">
            <v>0.3</v>
          </cell>
          <cell r="AF73">
            <v>172.89999999999998</v>
          </cell>
          <cell r="AG73">
            <v>0</v>
          </cell>
        </row>
        <row r="74">
          <cell r="A74" t="str">
            <v>SW-LSINT1</v>
          </cell>
          <cell r="B74" t="str">
            <v>SW - LS - Foreign System Data Interface (one way)</v>
          </cell>
          <cell r="C74" t="str">
            <v>LiveScan data interface with foreign systems for one way data exchange (input or output) - $3,995 license fee minimum per interface</v>
          </cell>
          <cell r="D74">
            <v>0</v>
          </cell>
          <cell r="E74">
            <v>0</v>
          </cell>
          <cell r="F74">
            <v>260</v>
          </cell>
          <cell r="G74">
            <v>260</v>
          </cell>
          <cell r="H74">
            <v>0</v>
          </cell>
          <cell r="I74">
            <v>0</v>
          </cell>
          <cell r="J74">
            <v>0</v>
          </cell>
          <cell r="K74">
            <v>0</v>
          </cell>
          <cell r="L74">
            <v>0</v>
          </cell>
          <cell r="M74">
            <v>0</v>
          </cell>
          <cell r="N74">
            <v>221</v>
          </cell>
          <cell r="O74">
            <v>197</v>
          </cell>
          <cell r="P74">
            <v>197</v>
          </cell>
          <cell r="Q74"/>
          <cell r="R74"/>
          <cell r="S74"/>
          <cell r="T74"/>
          <cell r="U74"/>
          <cell r="V74"/>
          <cell r="W74">
            <v>0.15</v>
          </cell>
          <cell r="X74">
            <v>0.24230769230769234</v>
          </cell>
          <cell r="Y74">
            <v>0.24</v>
          </cell>
          <cell r="Z74" t="str">
            <v>Software</v>
          </cell>
          <cell r="AA74" t="str">
            <v>Each</v>
          </cell>
          <cell r="AB74">
            <v>0</v>
          </cell>
          <cell r="AC74">
            <v>150</v>
          </cell>
          <cell r="AD74">
            <v>29550</v>
          </cell>
          <cell r="AE74">
            <v>0.3</v>
          </cell>
          <cell r="AF74">
            <v>137.89999999999998</v>
          </cell>
          <cell r="AG74">
            <v>20685</v>
          </cell>
        </row>
        <row r="75">
          <cell r="A75" t="str">
            <v>SW-LSINT2</v>
          </cell>
          <cell r="B75" t="str">
            <v>SW - LS - Foreign System Data Interface (two way)</v>
          </cell>
          <cell r="C75" t="str">
            <v>LiveScan data interface with foreign systems for two way data exchange (input and output) - $4,995 license fee minimum per interface</v>
          </cell>
          <cell r="D75">
            <v>0</v>
          </cell>
          <cell r="E75">
            <v>0</v>
          </cell>
          <cell r="F75">
            <v>395</v>
          </cell>
          <cell r="G75">
            <v>395</v>
          </cell>
          <cell r="H75">
            <v>0</v>
          </cell>
          <cell r="I75">
            <v>0</v>
          </cell>
          <cell r="J75">
            <v>0</v>
          </cell>
          <cell r="K75">
            <v>0</v>
          </cell>
          <cell r="L75">
            <v>0</v>
          </cell>
          <cell r="M75">
            <v>0</v>
          </cell>
          <cell r="N75">
            <v>335</v>
          </cell>
          <cell r="O75">
            <v>300</v>
          </cell>
          <cell r="P75">
            <v>300</v>
          </cell>
          <cell r="Q75"/>
          <cell r="R75"/>
          <cell r="S75"/>
          <cell r="T75"/>
          <cell r="U75"/>
          <cell r="V75"/>
          <cell r="W75">
            <v>0.15</v>
          </cell>
          <cell r="X75">
            <v>0.240506329113924</v>
          </cell>
          <cell r="Y75">
            <v>0.24</v>
          </cell>
          <cell r="Z75" t="str">
            <v>Software</v>
          </cell>
          <cell r="AA75" t="str">
            <v>Each</v>
          </cell>
          <cell r="AB75">
            <v>0</v>
          </cell>
          <cell r="AC75">
            <v>0</v>
          </cell>
          <cell r="AD75">
            <v>0</v>
          </cell>
          <cell r="AE75">
            <v>0.3</v>
          </cell>
          <cell r="AF75">
            <v>210</v>
          </cell>
          <cell r="AG75">
            <v>0</v>
          </cell>
        </row>
        <row r="76">
          <cell r="A76" t="str">
            <v>SW-LSID</v>
          </cell>
          <cell r="B76" t="str">
            <v>SW - LS - ID Processing Software License</v>
          </cell>
          <cell r="C76" t="str">
            <v>Software License to process identification (Driver's License, State ID's, etc…) for any LS-Series LiveScan system.</v>
          </cell>
          <cell r="D76">
            <v>0</v>
          </cell>
          <cell r="E76">
            <v>250</v>
          </cell>
          <cell r="F76">
            <v>215</v>
          </cell>
          <cell r="G76">
            <v>215</v>
          </cell>
          <cell r="H76">
            <v>195</v>
          </cell>
          <cell r="I76">
            <v>195</v>
          </cell>
          <cell r="J76">
            <v>195</v>
          </cell>
          <cell r="K76">
            <v>195</v>
          </cell>
          <cell r="L76">
            <v>0</v>
          </cell>
          <cell r="M76" t="str">
            <v xml:space="preserve"> </v>
          </cell>
          <cell r="N76">
            <v>182</v>
          </cell>
          <cell r="O76">
            <v>163</v>
          </cell>
          <cell r="P76">
            <v>163</v>
          </cell>
          <cell r="Q76">
            <v>9.3023255813953543E-2</v>
          </cell>
          <cell r="R76">
            <v>9.3023255813953543E-2</v>
          </cell>
          <cell r="S76">
            <v>9.3023255813953543E-2</v>
          </cell>
          <cell r="T76">
            <v>9.3023255813953543E-2</v>
          </cell>
          <cell r="U76"/>
          <cell r="V76" t="e">
            <v>#VALUE!</v>
          </cell>
          <cell r="W76">
            <v>0.15</v>
          </cell>
          <cell r="X76">
            <v>0.24186046511627912</v>
          </cell>
          <cell r="Y76">
            <v>0.24</v>
          </cell>
          <cell r="Z76" t="str">
            <v>Software</v>
          </cell>
          <cell r="AA76" t="str">
            <v>Each</v>
          </cell>
          <cell r="AB76">
            <v>0</v>
          </cell>
          <cell r="AC76">
            <v>0</v>
          </cell>
          <cell r="AD76">
            <v>0</v>
          </cell>
          <cell r="AE76">
            <v>0.3</v>
          </cell>
          <cell r="AF76">
            <v>114.1</v>
          </cell>
          <cell r="AG76">
            <v>0</v>
          </cell>
        </row>
        <row r="77">
          <cell r="A77" t="str">
            <v>SW-LSSC</v>
          </cell>
          <cell r="B77" t="str">
            <v>SW - LS - Signature Capture Software License</v>
          </cell>
          <cell r="C77" t="str">
            <v>Integrated Signature Capture Software License for any LS-Series LiveScan system.</v>
          </cell>
          <cell r="D77">
            <v>0</v>
          </cell>
          <cell r="E77">
            <v>0</v>
          </cell>
          <cell r="F77">
            <v>85</v>
          </cell>
          <cell r="G77">
            <v>85</v>
          </cell>
          <cell r="H77">
            <v>85</v>
          </cell>
          <cell r="I77">
            <v>85</v>
          </cell>
          <cell r="J77">
            <v>80</v>
          </cell>
          <cell r="K77">
            <v>80</v>
          </cell>
          <cell r="L77">
            <v>0</v>
          </cell>
          <cell r="M77" t="str">
            <v xml:space="preserve"> </v>
          </cell>
          <cell r="N77">
            <v>72</v>
          </cell>
          <cell r="O77">
            <v>64</v>
          </cell>
          <cell r="P77">
            <v>64</v>
          </cell>
          <cell r="Q77">
            <v>0</v>
          </cell>
          <cell r="R77">
            <v>0</v>
          </cell>
          <cell r="S77">
            <v>5.8823529411764719E-2</v>
          </cell>
          <cell r="T77">
            <v>5.8823529411764719E-2</v>
          </cell>
          <cell r="U77"/>
          <cell r="V77" t="e">
            <v>#VALUE!</v>
          </cell>
          <cell r="W77">
            <v>0.15</v>
          </cell>
          <cell r="X77">
            <v>0.24705882352941178</v>
          </cell>
          <cell r="Y77">
            <v>0.24</v>
          </cell>
          <cell r="Z77" t="str">
            <v>Software</v>
          </cell>
          <cell r="AA77" t="str">
            <v>Each</v>
          </cell>
          <cell r="AB77">
            <v>0</v>
          </cell>
          <cell r="AC77">
            <v>0</v>
          </cell>
          <cell r="AD77">
            <v>0</v>
          </cell>
          <cell r="AE77">
            <v>0.3</v>
          </cell>
          <cell r="AF77">
            <v>44.8</v>
          </cell>
          <cell r="AG77">
            <v>0</v>
          </cell>
        </row>
        <row r="78">
          <cell r="A78" t="str">
            <v>SW-LSPS</v>
          </cell>
          <cell r="B78" t="str">
            <v>SW - LS - Printer Software</v>
          </cell>
          <cell r="C78" t="str">
            <v>Printer Software License for Standard Print Formats for any LS-Series LiveScan system.</v>
          </cell>
          <cell r="D78">
            <v>0</v>
          </cell>
          <cell r="E78">
            <v>349</v>
          </cell>
          <cell r="F78">
            <v>260</v>
          </cell>
          <cell r="G78">
            <v>260</v>
          </cell>
          <cell r="H78">
            <v>260</v>
          </cell>
          <cell r="I78">
            <v>260</v>
          </cell>
          <cell r="J78">
            <v>235</v>
          </cell>
          <cell r="K78">
            <v>235</v>
          </cell>
          <cell r="L78">
            <v>0</v>
          </cell>
          <cell r="M78" t="str">
            <v xml:space="preserve"> </v>
          </cell>
          <cell r="N78">
            <v>221</v>
          </cell>
          <cell r="O78">
            <v>197</v>
          </cell>
          <cell r="P78">
            <v>197</v>
          </cell>
          <cell r="Q78">
            <v>0</v>
          </cell>
          <cell r="R78">
            <v>0</v>
          </cell>
          <cell r="S78">
            <v>9.6153846153846145E-2</v>
          </cell>
          <cell r="T78">
            <v>9.6153846153846145E-2</v>
          </cell>
          <cell r="U78"/>
          <cell r="V78" t="e">
            <v>#VALUE!</v>
          </cell>
          <cell r="W78">
            <v>0.15</v>
          </cell>
          <cell r="X78">
            <v>0.24230769230769234</v>
          </cell>
          <cell r="Y78">
            <v>0.24</v>
          </cell>
          <cell r="Z78" t="str">
            <v>Software</v>
          </cell>
          <cell r="AA78" t="str">
            <v>Each</v>
          </cell>
          <cell r="AB78">
            <v>0</v>
          </cell>
          <cell r="AC78">
            <v>0</v>
          </cell>
          <cell r="AD78">
            <v>0</v>
          </cell>
          <cell r="AE78">
            <v>0.3</v>
          </cell>
          <cell r="AF78">
            <v>137.89999999999998</v>
          </cell>
          <cell r="AG78">
            <v>0</v>
          </cell>
        </row>
        <row r="79">
          <cell r="A79" t="str">
            <v>SW-CMS</v>
          </cell>
          <cell r="B79" t="str">
            <v>SW - CMS - Software License</v>
          </cell>
          <cell r="C79" t="str">
            <v>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79">
            <v>0</v>
          </cell>
          <cell r="E79">
            <v>0</v>
          </cell>
          <cell r="F79">
            <v>10125</v>
          </cell>
          <cell r="G79">
            <v>10125</v>
          </cell>
          <cell r="H79">
            <v>0</v>
          </cell>
          <cell r="I79">
            <v>0</v>
          </cell>
          <cell r="J79">
            <v>0</v>
          </cell>
          <cell r="K79">
            <v>0</v>
          </cell>
          <cell r="L79">
            <v>0</v>
          </cell>
          <cell r="M79">
            <v>0</v>
          </cell>
          <cell r="N79">
            <v>8606</v>
          </cell>
          <cell r="O79">
            <v>7695</v>
          </cell>
          <cell r="P79">
            <v>7695</v>
          </cell>
          <cell r="Q79"/>
          <cell r="R79"/>
          <cell r="S79"/>
          <cell r="T79"/>
          <cell r="U79"/>
          <cell r="V79"/>
          <cell r="W79">
            <v>0.15</v>
          </cell>
          <cell r="X79">
            <v>0.24</v>
          </cell>
          <cell r="Y79">
            <v>0.24</v>
          </cell>
          <cell r="Z79" t="str">
            <v>Software</v>
          </cell>
          <cell r="AA79" t="str">
            <v>Each</v>
          </cell>
          <cell r="AB79">
            <v>0</v>
          </cell>
          <cell r="AC79">
            <v>0</v>
          </cell>
          <cell r="AD79">
            <v>0</v>
          </cell>
          <cell r="AE79">
            <v>0.3</v>
          </cell>
          <cell r="AF79">
            <v>5386.5</v>
          </cell>
          <cell r="AG79">
            <v>0</v>
          </cell>
        </row>
        <row r="80">
          <cell r="A80" t="str">
            <v>SW-CMS10CON</v>
          </cell>
          <cell r="B80" t="str">
            <v>SW - CMS - Add-On 10 Connection License</v>
          </cell>
          <cell r="C80" t="str">
            <v>10 additional LiveScan connections license for CMS Software</v>
          </cell>
          <cell r="D80">
            <v>0</v>
          </cell>
          <cell r="E80">
            <v>0</v>
          </cell>
          <cell r="F80">
            <v>1295</v>
          </cell>
          <cell r="G80">
            <v>1295</v>
          </cell>
          <cell r="H80">
            <v>0</v>
          </cell>
          <cell r="I80">
            <v>0</v>
          </cell>
          <cell r="J80">
            <v>0</v>
          </cell>
          <cell r="K80">
            <v>0</v>
          </cell>
          <cell r="L80">
            <v>0</v>
          </cell>
          <cell r="M80">
            <v>0</v>
          </cell>
          <cell r="N80">
            <v>1100</v>
          </cell>
          <cell r="O80">
            <v>984</v>
          </cell>
          <cell r="P80">
            <v>984</v>
          </cell>
          <cell r="Q80"/>
          <cell r="R80"/>
          <cell r="S80"/>
          <cell r="T80"/>
          <cell r="U80"/>
          <cell r="V80"/>
          <cell r="W80">
            <v>0.15</v>
          </cell>
          <cell r="X80">
            <v>0.24015444015444021</v>
          </cell>
          <cell r="Y80">
            <v>0.24</v>
          </cell>
          <cell r="Z80" t="str">
            <v>Software</v>
          </cell>
          <cell r="AA80" t="str">
            <v>Each</v>
          </cell>
          <cell r="AB80">
            <v>0</v>
          </cell>
          <cell r="AC80">
            <v>0</v>
          </cell>
          <cell r="AD80">
            <v>0</v>
          </cell>
          <cell r="AE80">
            <v>0.3</v>
          </cell>
          <cell r="AF80">
            <v>688.8</v>
          </cell>
          <cell r="AG80">
            <v>0</v>
          </cell>
        </row>
        <row r="81">
          <cell r="A81" t="str">
            <v>SW-CMS1000TP</v>
          </cell>
          <cell r="B81" t="str">
            <v>SW - CMS - Add-On 1,000 Throughput License</v>
          </cell>
          <cell r="C81" t="str">
            <v>1,000 additional monthly transaction throughput license for CMS Software</v>
          </cell>
          <cell r="D81">
            <v>0</v>
          </cell>
          <cell r="E81">
            <v>0</v>
          </cell>
          <cell r="F81">
            <v>660</v>
          </cell>
          <cell r="G81">
            <v>660</v>
          </cell>
          <cell r="H81">
            <v>0</v>
          </cell>
          <cell r="I81">
            <v>0</v>
          </cell>
          <cell r="J81">
            <v>0</v>
          </cell>
          <cell r="K81">
            <v>0</v>
          </cell>
          <cell r="L81">
            <v>0</v>
          </cell>
          <cell r="M81">
            <v>0</v>
          </cell>
          <cell r="N81">
            <v>561</v>
          </cell>
          <cell r="O81">
            <v>501</v>
          </cell>
          <cell r="P81">
            <v>501</v>
          </cell>
          <cell r="Q81"/>
          <cell r="R81"/>
          <cell r="S81"/>
          <cell r="T81"/>
          <cell r="U81"/>
          <cell r="V81"/>
          <cell r="W81">
            <v>0.15</v>
          </cell>
          <cell r="X81">
            <v>0.24090909090909096</v>
          </cell>
          <cell r="Y81">
            <v>0.24</v>
          </cell>
          <cell r="Z81" t="str">
            <v>Software</v>
          </cell>
          <cell r="AA81" t="str">
            <v>Each</v>
          </cell>
          <cell r="AB81">
            <v>0</v>
          </cell>
          <cell r="AC81">
            <v>9</v>
          </cell>
          <cell r="AD81">
            <v>4509</v>
          </cell>
          <cell r="AE81">
            <v>0.3</v>
          </cell>
          <cell r="AF81">
            <v>350.7</v>
          </cell>
          <cell r="AG81">
            <v>3156.2999999999997</v>
          </cell>
        </row>
        <row r="82">
          <cell r="A82" t="str">
            <v>SW-CMS5000S</v>
          </cell>
          <cell r="B82" t="str">
            <v>SW - CMS - Add-On 5,000 Archive Storage License</v>
          </cell>
          <cell r="C82" t="str">
            <v>5,000 additional transaction storage for CMS Software.</v>
          </cell>
          <cell r="D82">
            <v>0</v>
          </cell>
          <cell r="E82">
            <v>0</v>
          </cell>
          <cell r="F82">
            <v>260</v>
          </cell>
          <cell r="G82">
            <v>260</v>
          </cell>
          <cell r="H82">
            <v>0</v>
          </cell>
          <cell r="I82">
            <v>0</v>
          </cell>
          <cell r="J82">
            <v>0</v>
          </cell>
          <cell r="K82">
            <v>0</v>
          </cell>
          <cell r="L82">
            <v>0</v>
          </cell>
          <cell r="M82">
            <v>0</v>
          </cell>
          <cell r="N82">
            <v>221</v>
          </cell>
          <cell r="O82">
            <v>197</v>
          </cell>
          <cell r="P82">
            <v>197</v>
          </cell>
          <cell r="Q82"/>
          <cell r="R82"/>
          <cell r="S82"/>
          <cell r="T82"/>
          <cell r="U82"/>
          <cell r="V82"/>
          <cell r="W82">
            <v>0.15</v>
          </cell>
          <cell r="X82">
            <v>0.24230769230769234</v>
          </cell>
          <cell r="Y82">
            <v>0.24</v>
          </cell>
          <cell r="Z82" t="str">
            <v>Software</v>
          </cell>
          <cell r="AA82" t="str">
            <v>Each</v>
          </cell>
          <cell r="AB82">
            <v>0</v>
          </cell>
          <cell r="AC82">
            <v>23</v>
          </cell>
          <cell r="AD82">
            <v>4531</v>
          </cell>
          <cell r="AE82">
            <v>0.3</v>
          </cell>
          <cell r="AF82">
            <v>137.89999999999998</v>
          </cell>
          <cell r="AG82">
            <v>3171.7</v>
          </cell>
        </row>
        <row r="83">
          <cell r="A83" t="str">
            <v>SW-CMSINT1</v>
          </cell>
          <cell r="B83" t="str">
            <v>SW - CMS - Foreign System Data Interface (one way)</v>
          </cell>
          <cell r="C83" t="str">
            <v>CMS data interface with foreign systems for one way data exchange (input or output)</v>
          </cell>
          <cell r="D83">
            <v>0</v>
          </cell>
          <cell r="E83">
            <v>0</v>
          </cell>
          <cell r="F83">
            <v>6495</v>
          </cell>
          <cell r="G83">
            <v>6495</v>
          </cell>
          <cell r="H83">
            <v>0</v>
          </cell>
          <cell r="I83">
            <v>0</v>
          </cell>
          <cell r="J83">
            <v>0</v>
          </cell>
          <cell r="K83">
            <v>0</v>
          </cell>
          <cell r="L83">
            <v>0</v>
          </cell>
          <cell r="M83">
            <v>0</v>
          </cell>
          <cell r="N83">
            <v>5520</v>
          </cell>
          <cell r="O83">
            <v>4936</v>
          </cell>
          <cell r="P83">
            <v>4936</v>
          </cell>
          <cell r="Q83"/>
          <cell r="R83"/>
          <cell r="S83"/>
          <cell r="T83"/>
          <cell r="U83"/>
          <cell r="V83"/>
          <cell r="W83">
            <v>0.15</v>
          </cell>
          <cell r="X83">
            <v>0.24003079291762897</v>
          </cell>
          <cell r="Y83">
            <v>0.24</v>
          </cell>
          <cell r="Z83" t="str">
            <v>Software</v>
          </cell>
          <cell r="AA83" t="str">
            <v>Each</v>
          </cell>
          <cell r="AB83">
            <v>0</v>
          </cell>
          <cell r="AC83">
            <v>0</v>
          </cell>
          <cell r="AD83">
            <v>0</v>
          </cell>
          <cell r="AE83">
            <v>0.3</v>
          </cell>
          <cell r="AF83">
            <v>3455.2</v>
          </cell>
          <cell r="AG83">
            <v>0</v>
          </cell>
        </row>
        <row r="84">
          <cell r="A84" t="str">
            <v>SW-CMSINT2</v>
          </cell>
          <cell r="B84" t="str">
            <v>SW - CMS - Foreign System Data Interface (two way)</v>
          </cell>
          <cell r="C84" t="str">
            <v>CMS data interface with foreign systems for two way data exchange (input and output)</v>
          </cell>
          <cell r="D84">
            <v>0</v>
          </cell>
          <cell r="E84">
            <v>0</v>
          </cell>
          <cell r="F84">
            <v>11495</v>
          </cell>
          <cell r="G84">
            <v>11495</v>
          </cell>
          <cell r="H84">
            <v>0</v>
          </cell>
          <cell r="I84">
            <v>0</v>
          </cell>
          <cell r="J84">
            <v>0</v>
          </cell>
          <cell r="K84">
            <v>0</v>
          </cell>
          <cell r="L84">
            <v>0</v>
          </cell>
          <cell r="M84">
            <v>0</v>
          </cell>
          <cell r="N84">
            <v>9770</v>
          </cell>
          <cell r="O84">
            <v>8736</v>
          </cell>
          <cell r="P84">
            <v>8736</v>
          </cell>
          <cell r="Q84"/>
          <cell r="R84"/>
          <cell r="S84"/>
          <cell r="T84"/>
          <cell r="U84"/>
          <cell r="V84"/>
          <cell r="W84">
            <v>0.15</v>
          </cell>
          <cell r="X84">
            <v>0.24001739886907347</v>
          </cell>
          <cell r="Y84">
            <v>0.24</v>
          </cell>
          <cell r="Z84" t="str">
            <v>Software</v>
          </cell>
          <cell r="AA84" t="str">
            <v>Each</v>
          </cell>
          <cell r="AB84">
            <v>0</v>
          </cell>
          <cell r="AC84">
            <v>0</v>
          </cell>
          <cell r="AD84">
            <v>0</v>
          </cell>
          <cell r="AE84">
            <v>0.3</v>
          </cell>
          <cell r="AF84">
            <v>6115.2</v>
          </cell>
          <cell r="AG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A86" t="str">
            <v>Services</v>
          </cell>
          <cell r="B86">
            <v>0</v>
          </cell>
          <cell r="C86">
            <v>0</v>
          </cell>
          <cell r="D86">
            <v>0</v>
          </cell>
          <cell r="E86">
            <v>0</v>
          </cell>
          <cell r="F86">
            <v>0</v>
          </cell>
          <cell r="G86">
            <v>0</v>
          </cell>
          <cell r="H86">
            <v>0</v>
          </cell>
          <cell r="I86">
            <v>0</v>
          </cell>
          <cell r="J86">
            <v>0</v>
          </cell>
          <cell r="K86">
            <v>0</v>
          </cell>
          <cell r="L86">
            <v>0</v>
          </cell>
          <cell r="M86">
            <v>0</v>
          </cell>
          <cell r="N86">
            <v>0</v>
          </cell>
          <cell r="O86" t="str">
            <v xml:space="preserve"> </v>
          </cell>
          <cell r="P86" t="str">
            <v xml:space="preserve"> </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A87" t="str">
            <v>SCVS-CFGINSTTRLS</v>
          </cell>
          <cell r="B87" t="str">
            <v>Svcs - Config /Phone Train - LS Series LiveScan</v>
          </cell>
          <cell r="C87" t="str">
            <v>LS Livescan Series Basic Configuration, Installation &amp; Training (1 day on-site at any Contiguous US location)</v>
          </cell>
          <cell r="D87">
            <v>0</v>
          </cell>
          <cell r="E87">
            <v>0</v>
          </cell>
          <cell r="F87">
            <v>2095</v>
          </cell>
          <cell r="G87">
            <v>2095</v>
          </cell>
          <cell r="H87">
            <v>0</v>
          </cell>
          <cell r="I87">
            <v>0</v>
          </cell>
          <cell r="J87">
            <v>0</v>
          </cell>
          <cell r="K87">
            <v>0</v>
          </cell>
          <cell r="L87">
            <v>0</v>
          </cell>
          <cell r="M87">
            <v>0</v>
          </cell>
          <cell r="N87">
            <v>1780</v>
          </cell>
          <cell r="O87">
            <v>1592</v>
          </cell>
          <cell r="P87">
            <v>1592</v>
          </cell>
          <cell r="Q87">
            <v>0</v>
          </cell>
          <cell r="R87">
            <v>0</v>
          </cell>
          <cell r="S87">
            <v>0</v>
          </cell>
          <cell r="T87">
            <v>0</v>
          </cell>
          <cell r="U87">
            <v>0</v>
          </cell>
          <cell r="V87">
            <v>0</v>
          </cell>
          <cell r="W87">
            <v>0.15</v>
          </cell>
          <cell r="X87">
            <v>0</v>
          </cell>
          <cell r="Y87">
            <v>0.24</v>
          </cell>
          <cell r="Z87" t="str">
            <v>Services</v>
          </cell>
          <cell r="AA87" t="str">
            <v>Trip</v>
          </cell>
          <cell r="AB87">
            <v>0</v>
          </cell>
          <cell r="AC87">
            <v>3</v>
          </cell>
          <cell r="AD87">
            <v>4776</v>
          </cell>
          <cell r="AE87">
            <v>0.1</v>
          </cell>
          <cell r="AF87">
            <v>1432.8</v>
          </cell>
          <cell r="AG87">
            <v>4298.4000000000005</v>
          </cell>
        </row>
        <row r="88">
          <cell r="A88" t="str">
            <v>SCVS-CFGPHTRLS</v>
          </cell>
          <cell r="B88" t="str">
            <v>Svcs - Config / Install / Train - LS Series LiveScan</v>
          </cell>
          <cell r="C88" t="str">
            <v xml:space="preserve">LS Livescan Series Basic Configuration, PhoneTraining </v>
          </cell>
          <cell r="D88">
            <v>0</v>
          </cell>
          <cell r="E88">
            <v>0</v>
          </cell>
          <cell r="F88">
            <v>1230</v>
          </cell>
          <cell r="G88">
            <v>1230</v>
          </cell>
          <cell r="H88">
            <v>0</v>
          </cell>
          <cell r="I88">
            <v>1230</v>
          </cell>
          <cell r="J88">
            <v>0</v>
          </cell>
          <cell r="K88">
            <v>0</v>
          </cell>
          <cell r="L88">
            <v>0</v>
          </cell>
          <cell r="M88">
            <v>0</v>
          </cell>
          <cell r="N88">
            <v>1045</v>
          </cell>
          <cell r="O88">
            <v>934</v>
          </cell>
          <cell r="P88">
            <v>934</v>
          </cell>
          <cell r="Q88">
            <v>0</v>
          </cell>
          <cell r="R88">
            <v>0</v>
          </cell>
          <cell r="S88">
            <v>0</v>
          </cell>
          <cell r="T88">
            <v>0</v>
          </cell>
          <cell r="U88">
            <v>0</v>
          </cell>
          <cell r="V88">
            <v>0</v>
          </cell>
          <cell r="W88">
            <v>0.15</v>
          </cell>
          <cell r="X88">
            <v>0</v>
          </cell>
          <cell r="Y88">
            <v>0.24</v>
          </cell>
          <cell r="Z88" t="str">
            <v>Services</v>
          </cell>
          <cell r="AA88" t="str">
            <v>Trip</v>
          </cell>
          <cell r="AB88">
            <v>0</v>
          </cell>
          <cell r="AC88">
            <v>3</v>
          </cell>
          <cell r="AD88">
            <v>2802</v>
          </cell>
          <cell r="AE88">
            <v>0.1</v>
          </cell>
          <cell r="AF88">
            <v>840.6</v>
          </cell>
          <cell r="AG88">
            <v>2521.8000000000002</v>
          </cell>
        </row>
        <row r="89">
          <cell r="A89" t="str">
            <v>SCVS-CFGINSTTRLS-CA</v>
          </cell>
          <cell r="B89" t="str">
            <v>Svcs - Config / Install / Train - LS Series LiveScan - California</v>
          </cell>
          <cell r="C89" t="str">
            <v>LS Livescan Series Basic Configuration, Installation &amp; Training (1 day on-site at any California location)</v>
          </cell>
          <cell r="D89">
            <v>0</v>
          </cell>
          <cell r="E89">
            <v>0</v>
          </cell>
          <cell r="F89" t="str">
            <v>N/A</v>
          </cell>
          <cell r="G89" t="str">
            <v>N/A</v>
          </cell>
          <cell r="H89">
            <v>990</v>
          </cell>
          <cell r="I89" t="str">
            <v>N/A</v>
          </cell>
          <cell r="J89" t="str">
            <v>N/A</v>
          </cell>
          <cell r="K89">
            <v>990</v>
          </cell>
          <cell r="L89" t="str">
            <v>N/A</v>
          </cell>
          <cell r="M89" t="str">
            <v>N/A</v>
          </cell>
          <cell r="N89" t="str">
            <v>N/A</v>
          </cell>
          <cell r="O89" t="str">
            <v>N/A</v>
          </cell>
          <cell r="P89" t="str">
            <v>N/A</v>
          </cell>
          <cell r="Q89">
            <v>0</v>
          </cell>
          <cell r="R89">
            <v>0</v>
          </cell>
          <cell r="S89">
            <v>0</v>
          </cell>
          <cell r="T89">
            <v>0</v>
          </cell>
          <cell r="U89">
            <v>0</v>
          </cell>
          <cell r="V89">
            <v>0</v>
          </cell>
          <cell r="W89">
            <v>0.15</v>
          </cell>
          <cell r="X89">
            <v>0</v>
          </cell>
          <cell r="Y89">
            <v>0.24</v>
          </cell>
          <cell r="Z89" t="str">
            <v>Services</v>
          </cell>
          <cell r="AA89" t="str">
            <v>Trip</v>
          </cell>
          <cell r="AB89">
            <v>0</v>
          </cell>
          <cell r="AC89">
            <v>3</v>
          </cell>
          <cell r="AD89" t="e">
            <v>#VALUE!</v>
          </cell>
          <cell r="AE89">
            <v>0.1</v>
          </cell>
          <cell r="AF89" t="e">
            <v>#VALUE!</v>
          </cell>
          <cell r="AG89" t="e">
            <v>#VALUE!</v>
          </cell>
        </row>
        <row r="90">
          <cell r="A90" t="str">
            <v>SCVS-CFGINSTTRLS-US</v>
          </cell>
          <cell r="B90" t="str">
            <v>Svcs - Config / Install / Train - LS Series LiveScan - US</v>
          </cell>
          <cell r="C90" t="str">
            <v>Optional LS Livescan Series Basic Configuration, Installation &amp; Training (1 day on-site at any US location), needs to be purchased with basic configuration</v>
          </cell>
          <cell r="D90">
            <v>0</v>
          </cell>
          <cell r="E90">
            <v>0</v>
          </cell>
          <cell r="F90">
            <v>950</v>
          </cell>
          <cell r="G90">
            <v>950</v>
          </cell>
          <cell r="H90">
            <v>0</v>
          </cell>
          <cell r="I90">
            <v>1980</v>
          </cell>
          <cell r="J90">
            <v>0</v>
          </cell>
          <cell r="K90">
            <v>0</v>
          </cell>
          <cell r="L90">
            <v>0</v>
          </cell>
          <cell r="M90">
            <v>0</v>
          </cell>
          <cell r="N90">
            <v>807</v>
          </cell>
          <cell r="O90">
            <v>722</v>
          </cell>
          <cell r="P90">
            <v>722</v>
          </cell>
          <cell r="Q90">
            <v>0</v>
          </cell>
          <cell r="R90">
            <v>0</v>
          </cell>
          <cell r="S90">
            <v>0</v>
          </cell>
          <cell r="T90">
            <v>0</v>
          </cell>
          <cell r="U90">
            <v>0</v>
          </cell>
          <cell r="V90">
            <v>0</v>
          </cell>
          <cell r="W90">
            <v>0.15</v>
          </cell>
          <cell r="X90">
            <v>0</v>
          </cell>
          <cell r="Y90">
            <v>0.24</v>
          </cell>
          <cell r="Z90" t="str">
            <v>Services</v>
          </cell>
          <cell r="AA90" t="str">
            <v>Trip</v>
          </cell>
          <cell r="AB90">
            <v>0</v>
          </cell>
          <cell r="AC90">
            <v>3</v>
          </cell>
          <cell r="AD90">
            <v>2166</v>
          </cell>
          <cell r="AE90">
            <v>0.1</v>
          </cell>
          <cell r="AF90">
            <v>649.80000000000007</v>
          </cell>
          <cell r="AG90">
            <v>1949.4</v>
          </cell>
        </row>
        <row r="91">
          <cell r="A91" t="str">
            <v>SCVS-CFGINSTTRLSADD</v>
          </cell>
          <cell r="B91" t="str">
            <v>Svcs - Config / Install / Train - LS Series LiveScan Add-on</v>
          </cell>
          <cell r="C91" t="str">
            <v>LS Livescan Series Basic Configuration, Installation &amp; Training (Additional day add-on to SCVS-CFGINSTRLS)</v>
          </cell>
          <cell r="D91">
            <v>0</v>
          </cell>
          <cell r="E91">
            <v>0</v>
          </cell>
          <cell r="F91">
            <v>1190</v>
          </cell>
          <cell r="G91">
            <v>1190</v>
          </cell>
          <cell r="H91">
            <v>0</v>
          </cell>
          <cell r="I91">
            <v>0</v>
          </cell>
          <cell r="J91">
            <v>0</v>
          </cell>
          <cell r="K91">
            <v>0</v>
          </cell>
          <cell r="L91">
            <v>0</v>
          </cell>
          <cell r="M91">
            <v>0</v>
          </cell>
          <cell r="N91">
            <v>1011</v>
          </cell>
          <cell r="O91">
            <v>904</v>
          </cell>
          <cell r="P91">
            <v>904</v>
          </cell>
          <cell r="Q91">
            <v>0</v>
          </cell>
          <cell r="R91">
            <v>0</v>
          </cell>
          <cell r="S91">
            <v>0</v>
          </cell>
          <cell r="T91">
            <v>0</v>
          </cell>
          <cell r="U91">
            <v>0</v>
          </cell>
          <cell r="V91">
            <v>0</v>
          </cell>
          <cell r="W91">
            <v>0.15</v>
          </cell>
          <cell r="X91">
            <v>0</v>
          </cell>
          <cell r="Y91">
            <v>0.24</v>
          </cell>
          <cell r="Z91" t="str">
            <v>Services</v>
          </cell>
          <cell r="AA91" t="str">
            <v>Session</v>
          </cell>
          <cell r="AB91">
            <v>0</v>
          </cell>
          <cell r="AC91">
            <v>10</v>
          </cell>
          <cell r="AD91">
            <v>9040</v>
          </cell>
          <cell r="AE91">
            <v>0.1</v>
          </cell>
          <cell r="AF91">
            <v>813.6</v>
          </cell>
          <cell r="AG91">
            <v>8136</v>
          </cell>
        </row>
        <row r="92">
          <cell r="A92" t="str">
            <v>SCVS-CFGINSTTRCMS</v>
          </cell>
          <cell r="B92" t="str">
            <v>Svcs - Config / Install / Train - CMS</v>
          </cell>
          <cell r="C92" t="str">
            <v>CMS Server Basic Configuration, Installation &amp; Training (3 days on-site at any Contiguous US location)</v>
          </cell>
          <cell r="D92">
            <v>0</v>
          </cell>
          <cell r="E92">
            <v>0</v>
          </cell>
          <cell r="F92">
            <v>4395</v>
          </cell>
          <cell r="G92">
            <v>4395</v>
          </cell>
          <cell r="H92">
            <v>0</v>
          </cell>
          <cell r="I92">
            <v>0</v>
          </cell>
          <cell r="J92">
            <v>0</v>
          </cell>
          <cell r="K92">
            <v>0</v>
          </cell>
          <cell r="L92">
            <v>0</v>
          </cell>
          <cell r="M92">
            <v>0</v>
          </cell>
          <cell r="N92">
            <v>3735</v>
          </cell>
          <cell r="O92">
            <v>3340</v>
          </cell>
          <cell r="P92">
            <v>3340</v>
          </cell>
          <cell r="Q92">
            <v>0</v>
          </cell>
          <cell r="R92">
            <v>0</v>
          </cell>
          <cell r="S92">
            <v>0</v>
          </cell>
          <cell r="T92">
            <v>0</v>
          </cell>
          <cell r="U92">
            <v>0</v>
          </cell>
          <cell r="V92">
            <v>0</v>
          </cell>
          <cell r="W92">
            <v>0.15</v>
          </cell>
          <cell r="X92">
            <v>0</v>
          </cell>
          <cell r="Y92">
            <v>0.24</v>
          </cell>
          <cell r="Z92" t="str">
            <v>Services</v>
          </cell>
          <cell r="AA92" t="str">
            <v>Each</v>
          </cell>
          <cell r="AB92">
            <v>0</v>
          </cell>
          <cell r="AC92">
            <v>1</v>
          </cell>
          <cell r="AD92">
            <v>3340</v>
          </cell>
          <cell r="AE92">
            <v>0.1</v>
          </cell>
          <cell r="AF92">
            <v>3006</v>
          </cell>
          <cell r="AG92">
            <v>3006</v>
          </cell>
        </row>
        <row r="93">
          <cell r="A93" t="str">
            <v>SVCS-CFG</v>
          </cell>
          <cell r="B93" t="str">
            <v xml:space="preserve">Svcs - Config </v>
          </cell>
          <cell r="C93" t="str">
            <v>LS-Series LiveScan System configuration</v>
          </cell>
          <cell r="D93">
            <v>0</v>
          </cell>
          <cell r="E93">
            <v>0</v>
          </cell>
          <cell r="F93">
            <v>395</v>
          </cell>
          <cell r="G93">
            <v>395</v>
          </cell>
          <cell r="H93">
            <v>0</v>
          </cell>
          <cell r="I93">
            <v>0</v>
          </cell>
          <cell r="J93">
            <v>0</v>
          </cell>
          <cell r="K93">
            <v>0</v>
          </cell>
          <cell r="L93">
            <v>0</v>
          </cell>
          <cell r="M93">
            <v>0</v>
          </cell>
          <cell r="N93">
            <v>335</v>
          </cell>
          <cell r="O93">
            <v>300</v>
          </cell>
          <cell r="P93">
            <v>300</v>
          </cell>
          <cell r="Q93">
            <v>0</v>
          </cell>
          <cell r="R93">
            <v>0</v>
          </cell>
          <cell r="S93">
            <v>0</v>
          </cell>
          <cell r="T93">
            <v>0</v>
          </cell>
          <cell r="U93">
            <v>0</v>
          </cell>
          <cell r="V93">
            <v>0</v>
          </cell>
          <cell r="W93">
            <v>0.15</v>
          </cell>
          <cell r="X93">
            <v>0</v>
          </cell>
          <cell r="Y93">
            <v>0.24</v>
          </cell>
          <cell r="Z93" t="str">
            <v>Services</v>
          </cell>
          <cell r="AA93" t="str">
            <v>Each</v>
          </cell>
          <cell r="AB93">
            <v>0</v>
          </cell>
          <cell r="AC93">
            <v>0</v>
          </cell>
          <cell r="AD93">
            <v>0</v>
          </cell>
          <cell r="AE93">
            <v>0.1</v>
          </cell>
          <cell r="AF93">
            <v>270</v>
          </cell>
          <cell r="AG93">
            <v>0</v>
          </cell>
        </row>
        <row r="94">
          <cell r="A94" t="str">
            <v>SVCS-INST</v>
          </cell>
          <cell r="B94" t="str">
            <v>Svcs - Install</v>
          </cell>
          <cell r="C94" t="str">
            <v>LS-Series LiveScan System Installation  (1 day on-site at any Contiguous US location)</v>
          </cell>
          <cell r="D94">
            <v>0</v>
          </cell>
          <cell r="E94">
            <v>0</v>
          </cell>
          <cell r="F94">
            <v>2095</v>
          </cell>
          <cell r="G94">
            <v>2095</v>
          </cell>
          <cell r="H94">
            <v>0</v>
          </cell>
          <cell r="I94">
            <v>0</v>
          </cell>
          <cell r="J94">
            <v>0</v>
          </cell>
          <cell r="K94">
            <v>0</v>
          </cell>
          <cell r="L94">
            <v>0</v>
          </cell>
          <cell r="M94">
            <v>0</v>
          </cell>
          <cell r="N94">
            <v>1780</v>
          </cell>
          <cell r="O94">
            <v>1592</v>
          </cell>
          <cell r="P94">
            <v>1592</v>
          </cell>
          <cell r="Q94">
            <v>0</v>
          </cell>
          <cell r="R94">
            <v>0</v>
          </cell>
          <cell r="S94">
            <v>0</v>
          </cell>
          <cell r="T94">
            <v>0</v>
          </cell>
          <cell r="U94">
            <v>0</v>
          </cell>
          <cell r="V94">
            <v>0</v>
          </cell>
          <cell r="W94">
            <v>0.15</v>
          </cell>
          <cell r="X94">
            <v>0</v>
          </cell>
          <cell r="Y94">
            <v>0.24</v>
          </cell>
          <cell r="Z94" t="str">
            <v>Services</v>
          </cell>
          <cell r="AA94" t="str">
            <v>Trip</v>
          </cell>
          <cell r="AB94">
            <v>0</v>
          </cell>
          <cell r="AC94">
            <v>0</v>
          </cell>
          <cell r="AD94">
            <v>0</v>
          </cell>
          <cell r="AE94">
            <v>0.1</v>
          </cell>
          <cell r="AF94">
            <v>1432.8</v>
          </cell>
          <cell r="AG94">
            <v>0</v>
          </cell>
        </row>
        <row r="95">
          <cell r="A95" t="str">
            <v>SVCS-PROF</v>
          </cell>
          <cell r="B95" t="str">
            <v>Svcs - Professional Services</v>
          </cell>
          <cell r="C95" t="str">
            <v>Professional Services</v>
          </cell>
          <cell r="D95">
            <v>0</v>
          </cell>
          <cell r="E95">
            <v>0</v>
          </cell>
          <cell r="F95">
            <v>120</v>
          </cell>
          <cell r="G95">
            <v>120</v>
          </cell>
          <cell r="H95">
            <v>0</v>
          </cell>
          <cell r="I95">
            <v>0</v>
          </cell>
          <cell r="J95">
            <v>0</v>
          </cell>
          <cell r="K95">
            <v>0</v>
          </cell>
          <cell r="L95">
            <v>0</v>
          </cell>
          <cell r="M95">
            <v>0</v>
          </cell>
          <cell r="N95">
            <v>102</v>
          </cell>
          <cell r="O95">
            <v>91</v>
          </cell>
          <cell r="P95">
            <v>91</v>
          </cell>
          <cell r="Q95">
            <v>0</v>
          </cell>
          <cell r="R95">
            <v>0</v>
          </cell>
          <cell r="S95">
            <v>0</v>
          </cell>
          <cell r="T95">
            <v>0</v>
          </cell>
          <cell r="U95">
            <v>0</v>
          </cell>
          <cell r="V95">
            <v>0</v>
          </cell>
          <cell r="W95">
            <v>0.15</v>
          </cell>
          <cell r="X95">
            <v>0</v>
          </cell>
          <cell r="Y95">
            <v>0.24</v>
          </cell>
          <cell r="Z95" t="str">
            <v>Services</v>
          </cell>
          <cell r="AA95" t="str">
            <v>Hour</v>
          </cell>
          <cell r="AB95">
            <v>0</v>
          </cell>
          <cell r="AC95">
            <v>0</v>
          </cell>
          <cell r="AD95">
            <v>0</v>
          </cell>
          <cell r="AE95">
            <v>0.1</v>
          </cell>
          <cell r="AF95">
            <v>81.900000000000006</v>
          </cell>
          <cell r="AG95">
            <v>0</v>
          </cell>
        </row>
        <row r="96">
          <cell r="A96" t="str">
            <v>SVCS-WAR</v>
          </cell>
          <cell r="B96" t="str">
            <v>Svcs - Warranty</v>
          </cell>
          <cell r="C96" t="str">
            <v>12 months warranty 9am to 5pm M-F (PST) Support and Hardware Cross Ship Warranty Free software updates (All Versions)</v>
          </cell>
          <cell r="D96">
            <v>0</v>
          </cell>
          <cell r="E96">
            <v>0</v>
          </cell>
          <cell r="F96">
            <v>0</v>
          </cell>
          <cell r="G96">
            <v>0</v>
          </cell>
          <cell r="H96">
            <v>0</v>
          </cell>
          <cell r="I96">
            <v>0</v>
          </cell>
          <cell r="J96">
            <v>0</v>
          </cell>
          <cell r="K96">
            <v>0</v>
          </cell>
          <cell r="L96" t="str">
            <v>N/A</v>
          </cell>
          <cell r="M96">
            <v>0</v>
          </cell>
          <cell r="N96">
            <v>0</v>
          </cell>
          <cell r="O96">
            <v>0</v>
          </cell>
          <cell r="P96">
            <v>0</v>
          </cell>
        </row>
        <row r="97">
          <cell r="A97" t="str">
            <v>SVCS-LAC-CFGINSTLS</v>
          </cell>
          <cell r="B97" t="str">
            <v>962-46-00-039542</v>
          </cell>
          <cell r="C97" t="str">
            <v>Installation Labor Charge</v>
          </cell>
          <cell r="D97">
            <v>0</v>
          </cell>
          <cell r="E97">
            <v>0</v>
          </cell>
          <cell r="F97">
            <v>0</v>
          </cell>
          <cell r="G97">
            <v>0</v>
          </cell>
          <cell r="H97">
            <v>0</v>
          </cell>
          <cell r="I97">
            <v>0</v>
          </cell>
          <cell r="J97">
            <v>0</v>
          </cell>
          <cell r="K97">
            <v>0</v>
          </cell>
          <cell r="L97">
            <v>282</v>
          </cell>
          <cell r="M97">
            <v>0</v>
          </cell>
          <cell r="N97">
            <v>0</v>
          </cell>
          <cell r="O97">
            <v>0</v>
          </cell>
          <cell r="P97">
            <v>0</v>
          </cell>
        </row>
        <row r="98">
          <cell r="A98" t="str">
            <v>SVCS-LAC-TRLS</v>
          </cell>
          <cell r="B98" t="str">
            <v>962-35-00-035649</v>
          </cell>
          <cell r="C98" t="str">
            <v>Training at County Facility</v>
          </cell>
          <cell r="D98">
            <v>0</v>
          </cell>
          <cell r="E98">
            <v>0</v>
          </cell>
          <cell r="F98">
            <v>0</v>
          </cell>
          <cell r="G98">
            <v>0</v>
          </cell>
          <cell r="H98">
            <v>0</v>
          </cell>
          <cell r="I98">
            <v>0</v>
          </cell>
          <cell r="J98">
            <v>0</v>
          </cell>
          <cell r="K98">
            <v>0</v>
          </cell>
          <cell r="L98">
            <v>564</v>
          </cell>
          <cell r="M98">
            <v>0</v>
          </cell>
          <cell r="N98">
            <v>0</v>
          </cell>
          <cell r="O98">
            <v>0</v>
          </cell>
          <cell r="P98">
            <v>0</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A103" t="str">
            <v xml:space="preserve"> </v>
          </cell>
          <cell r="B103" t="str">
            <v xml:space="preserve"> </v>
          </cell>
          <cell r="C103" t="str">
            <v xml:space="preserve"> </v>
          </cell>
          <cell r="D103" t="str">
            <v xml:space="preserve"> </v>
          </cell>
          <cell r="E103" t="str">
            <v xml:space="preserve"> </v>
          </cell>
          <cell r="F103" t="str">
            <v xml:space="preserve"> </v>
          </cell>
          <cell r="G103" t="str">
            <v xml:space="preserve"> </v>
          </cell>
          <cell r="H103">
            <v>0</v>
          </cell>
          <cell r="I103">
            <v>0</v>
          </cell>
          <cell r="J103">
            <v>0</v>
          </cell>
          <cell r="K103">
            <v>0</v>
          </cell>
          <cell r="L103" t="str">
            <v>N/A</v>
          </cell>
          <cell r="M103">
            <v>0</v>
          </cell>
          <cell r="N103" t="str">
            <v xml:space="preserve"> </v>
          </cell>
          <cell r="O103" t="str">
            <v xml:space="preserve"> </v>
          </cell>
          <cell r="P103" t="str">
            <v xml:space="preserve"> </v>
          </cell>
        </row>
        <row r="104">
          <cell r="A104" t="str">
            <v>Channeler Services</v>
          </cell>
          <cell r="B104">
            <v>0</v>
          </cell>
          <cell r="C104">
            <v>0</v>
          </cell>
          <cell r="D104">
            <v>0</v>
          </cell>
          <cell r="E104">
            <v>0</v>
          </cell>
          <cell r="F104">
            <v>0</v>
          </cell>
          <cell r="G104">
            <v>0</v>
          </cell>
          <cell r="H104">
            <v>0</v>
          </cell>
          <cell r="I104">
            <v>0</v>
          </cell>
          <cell r="J104">
            <v>0</v>
          </cell>
          <cell r="K104">
            <v>0</v>
          </cell>
          <cell r="L104">
            <v>0</v>
          </cell>
          <cell r="M104">
            <v>0</v>
          </cell>
          <cell r="N104">
            <v>0</v>
          </cell>
          <cell r="O104" t="str">
            <v xml:space="preserve"> </v>
          </cell>
          <cell r="P104" t="str">
            <v xml:space="preserve"> </v>
          </cell>
        </row>
        <row r="105">
          <cell r="A105" t="str">
            <v>CHSV-PS (LAC)</v>
          </cell>
          <cell r="B105" t="str">
            <v>961-30-00-048521</v>
          </cell>
          <cell r="C105" t="str">
            <v>CAL DOJ Communication Peer Services
$0.71 per transaction with a monthly cap of $150</v>
          </cell>
          <cell r="D105">
            <v>0</v>
          </cell>
          <cell r="E105">
            <v>0</v>
          </cell>
          <cell r="F105">
            <v>0</v>
          </cell>
          <cell r="G105">
            <v>0</v>
          </cell>
          <cell r="H105">
            <v>0</v>
          </cell>
          <cell r="I105">
            <v>0</v>
          </cell>
          <cell r="J105">
            <v>0</v>
          </cell>
          <cell r="K105">
            <v>0</v>
          </cell>
          <cell r="L105">
            <v>0.71</v>
          </cell>
          <cell r="M105">
            <v>0</v>
          </cell>
          <cell r="N105">
            <v>0</v>
          </cell>
          <cell r="O105">
            <v>0</v>
          </cell>
          <cell r="P105">
            <v>0</v>
          </cell>
        </row>
        <row r="106">
          <cell r="A106" t="str">
            <v>CHSV-PS-CA</v>
          </cell>
          <cell r="B106" t="str">
            <v>Peer Services</v>
          </cell>
          <cell r="C106" t="str">
            <v>CAL DOJ Communication Peer Services
$0.75 per transaction with a monthly cap of $150</v>
          </cell>
          <cell r="D106">
            <v>0</v>
          </cell>
          <cell r="E106">
            <v>0</v>
          </cell>
          <cell r="F106">
            <v>0</v>
          </cell>
          <cell r="G106">
            <v>0</v>
          </cell>
          <cell r="H106">
            <v>0.75</v>
          </cell>
          <cell r="I106">
            <v>0.75</v>
          </cell>
          <cell r="J106">
            <v>0</v>
          </cell>
          <cell r="K106">
            <v>0.75</v>
          </cell>
          <cell r="L106">
            <v>0</v>
          </cell>
          <cell r="M106">
            <v>0</v>
          </cell>
          <cell r="N106">
            <v>0</v>
          </cell>
          <cell r="O106">
            <v>0</v>
          </cell>
          <cell r="P106">
            <v>0</v>
          </cell>
        </row>
        <row r="108">
          <cell r="A108" t="str">
            <v>Shipping Services</v>
          </cell>
          <cell r="B108">
            <v>0</v>
          </cell>
          <cell r="C108">
            <v>0</v>
          </cell>
          <cell r="D108">
            <v>0</v>
          </cell>
          <cell r="E108">
            <v>0</v>
          </cell>
          <cell r="F108">
            <v>0</v>
          </cell>
          <cell r="G108">
            <v>0</v>
          </cell>
          <cell r="H108">
            <v>0</v>
          </cell>
          <cell r="I108">
            <v>0</v>
          </cell>
          <cell r="J108">
            <v>0</v>
          </cell>
          <cell r="K108">
            <v>0</v>
          </cell>
          <cell r="L108">
            <v>0</v>
          </cell>
          <cell r="M108">
            <v>0</v>
          </cell>
          <cell r="N108">
            <v>0</v>
          </cell>
          <cell r="O108" t="str">
            <v xml:space="preserve"> </v>
          </cell>
          <cell r="P108" t="str">
            <v xml:space="preserve"> </v>
          </cell>
        </row>
        <row r="109">
          <cell r="A109" t="str">
            <v>Shipping-CA</v>
          </cell>
          <cell r="B109" t="str">
            <v>Shipping</v>
          </cell>
          <cell r="C109" t="str">
            <v>Shipping</v>
          </cell>
          <cell r="D109">
            <v>0</v>
          </cell>
          <cell r="E109">
            <v>0</v>
          </cell>
          <cell r="F109">
            <v>0</v>
          </cell>
          <cell r="G109">
            <v>0</v>
          </cell>
          <cell r="H109">
            <v>60</v>
          </cell>
          <cell r="I109">
            <v>0</v>
          </cell>
          <cell r="J109">
            <v>0</v>
          </cell>
          <cell r="K109">
            <v>0</v>
          </cell>
          <cell r="L109" t="str">
            <v>N/A</v>
          </cell>
          <cell r="M109">
            <v>0</v>
          </cell>
          <cell r="N109">
            <v>0</v>
          </cell>
          <cell r="O109">
            <v>0</v>
          </cell>
          <cell r="P109">
            <v>0</v>
          </cell>
        </row>
        <row r="110">
          <cell r="A110" t="str">
            <v>Shipping-Not CA</v>
          </cell>
          <cell r="B110" t="str">
            <v>Shipping</v>
          </cell>
          <cell r="C110" t="str">
            <v>Shipping</v>
          </cell>
          <cell r="D110">
            <v>0</v>
          </cell>
          <cell r="E110">
            <v>0</v>
          </cell>
          <cell r="F110">
            <v>110</v>
          </cell>
          <cell r="G110">
            <v>0</v>
          </cell>
          <cell r="H110" t="str">
            <v xml:space="preserve"> </v>
          </cell>
          <cell r="I110">
            <v>108</v>
          </cell>
          <cell r="J110">
            <v>0</v>
          </cell>
          <cell r="K110">
            <v>0.75</v>
          </cell>
          <cell r="L110" t="str">
            <v>N/A</v>
          </cell>
          <cell r="M110">
            <v>0</v>
          </cell>
          <cell r="N110">
            <v>0</v>
          </cell>
          <cell r="O110">
            <v>0</v>
          </cell>
          <cell r="P110">
            <v>0</v>
          </cell>
        </row>
        <row r="111">
          <cell r="A111" t="str">
            <v>Shipping-Not CA</v>
          </cell>
          <cell r="B111" t="str">
            <v>Shipping</v>
          </cell>
          <cell r="C111" t="str">
            <v>Shipping</v>
          </cell>
          <cell r="D111">
            <v>0</v>
          </cell>
          <cell r="E111">
            <v>0</v>
          </cell>
          <cell r="F111">
            <v>0</v>
          </cell>
          <cell r="G111">
            <v>0</v>
          </cell>
          <cell r="H111" t="str">
            <v xml:space="preserve"> </v>
          </cell>
          <cell r="I111">
            <v>0</v>
          </cell>
          <cell r="J111">
            <v>0</v>
          </cell>
          <cell r="K111">
            <v>0.75</v>
          </cell>
          <cell r="L111" t="str">
            <v>N/A</v>
          </cell>
          <cell r="M111">
            <v>0</v>
          </cell>
          <cell r="N111">
            <v>0</v>
          </cell>
          <cell r="O111">
            <v>0</v>
          </cell>
          <cell r="P111">
            <v>0</v>
          </cell>
        </row>
        <row r="112">
          <cell r="A112">
            <v>0</v>
          </cell>
          <cell r="B112">
            <v>0</v>
          </cell>
          <cell r="C112">
            <v>0</v>
          </cell>
          <cell r="D112">
            <v>0</v>
          </cell>
          <cell r="E112">
            <v>0</v>
          </cell>
          <cell r="F112">
            <v>0</v>
          </cell>
          <cell r="G112">
            <v>0</v>
          </cell>
          <cell r="N112">
            <v>0</v>
          </cell>
          <cell r="O112">
            <v>0</v>
          </cell>
          <cell r="P112">
            <v>0</v>
          </cell>
        </row>
        <row r="113">
          <cell r="A113">
            <v>0</v>
          </cell>
          <cell r="B113">
            <v>0</v>
          </cell>
          <cell r="C113">
            <v>0</v>
          </cell>
          <cell r="D113">
            <v>0</v>
          </cell>
          <cell r="E113">
            <v>0</v>
          </cell>
          <cell r="F113">
            <v>0</v>
          </cell>
          <cell r="G113">
            <v>0</v>
          </cell>
          <cell r="N113">
            <v>0</v>
          </cell>
          <cell r="O113">
            <v>0</v>
          </cell>
          <cell r="P113">
            <v>0</v>
          </cell>
        </row>
      </sheetData>
      <sheetData sheetId="9">
        <row r="1">
          <cell r="A1" t="str">
            <v>Part Number</v>
          </cell>
          <cell r="B1" t="str">
            <v>Model Name</v>
          </cell>
          <cell r="C1" t="str">
            <v>Description</v>
          </cell>
          <cell r="D1" t="str">
            <v>Private</v>
          </cell>
          <cell r="E1" t="str">
            <v>DSS Private</v>
          </cell>
          <cell r="F1" t="str">
            <v>CA Private</v>
          </cell>
          <cell r="G1" t="str">
            <v>FL Private</v>
          </cell>
          <cell r="H1" t="str">
            <v>State</v>
          </cell>
          <cell r="I1" t="str">
            <v>NYS</v>
          </cell>
          <cell r="J1" t="str">
            <v>Federal</v>
          </cell>
          <cell r="K1" t="str">
            <v>GSA Disc.</v>
          </cell>
          <cell r="L1" t="str">
            <v>Disc. Category</v>
          </cell>
          <cell r="M1" t="str">
            <v>UOM</v>
          </cell>
        </row>
        <row r="2">
          <cell r="A2">
            <v>1</v>
          </cell>
          <cell r="B2">
            <v>2</v>
          </cell>
          <cell r="C2">
            <v>3</v>
          </cell>
          <cell r="D2">
            <v>4</v>
          </cell>
          <cell r="E2">
            <v>5</v>
          </cell>
          <cell r="F2">
            <v>5</v>
          </cell>
          <cell r="G2">
            <v>6</v>
          </cell>
          <cell r="H2">
            <v>7</v>
          </cell>
          <cell r="I2">
            <v>9</v>
          </cell>
          <cell r="J2">
            <v>10</v>
          </cell>
          <cell r="K2">
            <v>11</v>
          </cell>
          <cell r="L2">
            <v>12</v>
          </cell>
          <cell r="M2">
            <v>13</v>
          </cell>
        </row>
        <row r="3">
          <cell r="A3" t="str">
            <v>LS - LiveScan Systems</v>
          </cell>
          <cell r="B3">
            <v>0</v>
          </cell>
          <cell r="C3">
            <v>0</v>
          </cell>
          <cell r="D3">
            <v>0</v>
          </cell>
          <cell r="E3">
            <v>0</v>
          </cell>
          <cell r="F3">
            <v>0</v>
          </cell>
          <cell r="G3">
            <v>0</v>
          </cell>
          <cell r="H3">
            <v>0</v>
          </cell>
          <cell r="I3">
            <v>0</v>
          </cell>
          <cell r="J3">
            <v>0</v>
          </cell>
          <cell r="K3">
            <v>0</v>
          </cell>
          <cell r="L3">
            <v>0</v>
          </cell>
          <cell r="M3">
            <v>0</v>
          </cell>
        </row>
        <row r="4">
          <cell r="A4" t="str">
            <v>SVCS-SR-LS-Tenprint</v>
          </cell>
          <cell r="B4" t="str">
            <v>Svcs - Support - Remote - LS Tenprint</v>
          </cell>
          <cell r="C4"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v>
          </cell>
          <cell r="D4">
            <v>899.4</v>
          </cell>
          <cell r="E4">
            <v>769.8</v>
          </cell>
          <cell r="F4">
            <v>0</v>
          </cell>
          <cell r="G4">
            <v>0</v>
          </cell>
          <cell r="H4">
            <v>827.4</v>
          </cell>
          <cell r="I4">
            <v>1192.8900000000001</v>
          </cell>
          <cell r="J4">
            <v>764.4</v>
          </cell>
          <cell r="K4">
            <v>0.15</v>
          </cell>
          <cell r="L4" t="str">
            <v>System</v>
          </cell>
          <cell r="M4" t="str">
            <v>Year</v>
          </cell>
        </row>
        <row r="5">
          <cell r="A5" t="str">
            <v>SVCS-SR-LS-TPP</v>
          </cell>
          <cell r="B5" t="str">
            <v>Svcs - Support - Remote - LS Tenprint and Palmprint</v>
          </cell>
          <cell r="C5"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v>
          </cell>
          <cell r="D5">
            <v>1979.3999999999999</v>
          </cell>
          <cell r="E5" t="e">
            <v>#VALUE!</v>
          </cell>
          <cell r="F5">
            <v>0</v>
          </cell>
          <cell r="G5">
            <v>0</v>
          </cell>
          <cell r="H5">
            <v>1821</v>
          </cell>
          <cell r="I5">
            <v>1682.3999999999999</v>
          </cell>
          <cell r="J5">
            <v>1682.3999999999999</v>
          </cell>
          <cell r="K5">
            <v>0.15</v>
          </cell>
          <cell r="L5" t="str">
            <v>System</v>
          </cell>
          <cell r="M5" t="str">
            <v>Year</v>
          </cell>
        </row>
        <row r="6">
          <cell r="A6" t="str">
            <v>SVCS-SR-LS-Tenprint-JK</v>
          </cell>
          <cell r="B6" t="str">
            <v>Svcs - Support - Remote - LS - Tenprint Jump Kit</v>
          </cell>
          <cell r="C6"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v>
          </cell>
          <cell r="D6">
            <v>1739.3999999999999</v>
          </cell>
          <cell r="E6">
            <v>1739.3999999999999</v>
          </cell>
          <cell r="F6">
            <v>0</v>
          </cell>
          <cell r="G6">
            <v>0</v>
          </cell>
          <cell r="H6">
            <v>1600.2</v>
          </cell>
          <cell r="I6">
            <v>1478.3999999999999</v>
          </cell>
          <cell r="J6">
            <v>1478.3999999999999</v>
          </cell>
          <cell r="K6">
            <v>0.15</v>
          </cell>
          <cell r="L6" t="str">
            <v>System</v>
          </cell>
          <cell r="M6" t="str">
            <v>Year</v>
          </cell>
        </row>
        <row r="7">
          <cell r="A7" t="str">
            <v>SVCS-SR-LS-TPP-JK</v>
          </cell>
          <cell r="B7" t="str">
            <v>Svcs - Support - Remote - LS - Tenprint and Palmprint Jump Kit</v>
          </cell>
          <cell r="C7" t="str">
            <v>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v>
          </cell>
          <cell r="D7">
            <v>2339.4</v>
          </cell>
          <cell r="E7">
            <v>2339.4</v>
          </cell>
          <cell r="F7">
            <v>0</v>
          </cell>
          <cell r="G7">
            <v>0</v>
          </cell>
          <cell r="H7">
            <v>2152.1999999999998</v>
          </cell>
          <cell r="I7">
            <v>1988.3999999999999</v>
          </cell>
          <cell r="J7">
            <v>1988.3999999999999</v>
          </cell>
          <cell r="K7">
            <v>0.15</v>
          </cell>
          <cell r="L7" t="str">
            <v>System</v>
          </cell>
          <cell r="M7" t="str">
            <v>Year</v>
          </cell>
        </row>
        <row r="8">
          <cell r="A8">
            <v>0</v>
          </cell>
          <cell r="B8">
            <v>0</v>
          </cell>
          <cell r="C8">
            <v>0</v>
          </cell>
          <cell r="D8">
            <v>0</v>
          </cell>
          <cell r="E8">
            <v>0</v>
          </cell>
          <cell r="F8">
            <v>0</v>
          </cell>
          <cell r="G8">
            <v>0</v>
          </cell>
          <cell r="H8">
            <v>0</v>
          </cell>
          <cell r="I8">
            <v>0</v>
          </cell>
          <cell r="J8">
            <v>0</v>
          </cell>
          <cell r="K8">
            <v>0</v>
          </cell>
          <cell r="L8">
            <v>0</v>
          </cell>
          <cell r="M8">
            <v>0</v>
          </cell>
        </row>
        <row r="9">
          <cell r="A9" t="str">
            <v>SVCS-SOS-LS-Guardian</v>
          </cell>
          <cell r="B9" t="str">
            <v>Svcs - Support - On Site - LS Guardian scanner</v>
          </cell>
          <cell r="C9" t="str">
            <v>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v>
          </cell>
          <cell r="D9">
            <v>1648.9</v>
          </cell>
          <cell r="E9">
            <v>1411.3</v>
          </cell>
          <cell r="F9">
            <v>0</v>
          </cell>
          <cell r="G9">
            <v>0</v>
          </cell>
          <cell r="H9">
            <v>1516.9</v>
          </cell>
          <cell r="I9">
            <v>1401.4</v>
          </cell>
          <cell r="J9">
            <v>1401.4</v>
          </cell>
          <cell r="K9">
            <v>0.15</v>
          </cell>
          <cell r="L9" t="str">
            <v>System</v>
          </cell>
          <cell r="M9" t="str">
            <v>Year</v>
          </cell>
        </row>
        <row r="10">
          <cell r="A10" t="str">
            <v>SVCS-SOS-LS-I3</v>
          </cell>
          <cell r="B10" t="str">
            <v>Svcs - Support - On Site - LS I3 scanner</v>
          </cell>
          <cell r="C10" t="str">
            <v>13 months on-site support for LS Series Livescan, includes: help-desk support, software upgrades, and hardware support.
Covers: Tenprint LiveScan software license, single Type of Transaction (TOT), descriptor entry, picklist configuration, fingerprint capre, single submission, basic user management, basic transaction management, computer (desktop or laptop), tenprint scanner, system configuration and setup, and ground shipping._x0000_</v>
          </cell>
          <cell r="D10">
            <v>1318.9</v>
          </cell>
          <cell r="E10">
            <v>1081.3</v>
          </cell>
          <cell r="F10">
            <v>0</v>
          </cell>
          <cell r="G10">
            <v>0</v>
          </cell>
          <cell r="H10">
            <v>1213.3</v>
          </cell>
          <cell r="I10" t="str">
            <v>N/A</v>
          </cell>
          <cell r="J10">
            <v>1120.9000000000001</v>
          </cell>
          <cell r="K10">
            <v>1.1499999999999999</v>
          </cell>
          <cell r="L10" t="str">
            <v>System</v>
          </cell>
          <cell r="M10" t="str">
            <v>Year</v>
          </cell>
        </row>
        <row r="11">
          <cell r="A11" t="str">
            <v>SVCS-SOS-LS-500P</v>
          </cell>
          <cell r="B11" t="str">
            <v>Svcs - Support - On Site - LS 500P scanner</v>
          </cell>
          <cell r="C11"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v>
          </cell>
          <cell r="D11">
            <v>3628.9</v>
          </cell>
          <cell r="E11" t="e">
            <v>#VALUE!</v>
          </cell>
          <cell r="F11">
            <v>0</v>
          </cell>
          <cell r="G11">
            <v>0</v>
          </cell>
          <cell r="H11">
            <v>3338.5</v>
          </cell>
          <cell r="I11" t="str">
            <v>N/A</v>
          </cell>
          <cell r="J11">
            <v>3084.4</v>
          </cell>
          <cell r="K11">
            <v>0.15</v>
          </cell>
          <cell r="L11" t="str">
            <v>System</v>
          </cell>
          <cell r="M11" t="str">
            <v>Year</v>
          </cell>
        </row>
        <row r="12">
          <cell r="A12" t="str">
            <v>SVCS-SOS-LS-1000PX</v>
          </cell>
          <cell r="B12" t="str">
            <v>Svcs - Support - On Site - LS 1000PX scanner</v>
          </cell>
          <cell r="C12" t="str">
            <v>13 months on-site support for LS Series Livescan, includes: help-desk support, software upgrades, and hardware support.
Covers: Tenprint and palmprint LiveScan Software - single Type of Transaction (TOT), single submission, computer (desktop or laptop), Css Match 500P scanner, connectivity software, configuration support._x0001__x0000_</v>
          </cell>
          <cell r="D12">
            <v>4111.8</v>
          </cell>
          <cell r="E12">
            <v>4111.8</v>
          </cell>
          <cell r="F12">
            <v>0</v>
          </cell>
          <cell r="G12">
            <v>0</v>
          </cell>
          <cell r="H12">
            <v>3782.68</v>
          </cell>
          <cell r="I12" t="str">
            <v>N/A</v>
          </cell>
          <cell r="J12">
            <v>3494.92</v>
          </cell>
          <cell r="K12">
            <v>1.1499999999999999</v>
          </cell>
          <cell r="L12" t="str">
            <v>System</v>
          </cell>
          <cell r="M12" t="str">
            <v>Year</v>
          </cell>
        </row>
        <row r="13">
          <cell r="A13" t="str">
            <v>SVCS-SOS-LS-Guardian-JK</v>
          </cell>
          <cell r="B13" t="str">
            <v>Svcs - Support - On Site - LS - Guardian in Jump Kit</v>
          </cell>
          <cell r="C13" t="str">
            <v>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v>
          </cell>
          <cell r="D13">
            <v>3188.9</v>
          </cell>
          <cell r="E13">
            <v>3188.9</v>
          </cell>
          <cell r="F13">
            <v>0</v>
          </cell>
          <cell r="G13">
            <v>0</v>
          </cell>
          <cell r="H13">
            <v>2933.7</v>
          </cell>
          <cell r="I13">
            <v>2710.4</v>
          </cell>
          <cell r="J13">
            <v>2710.4</v>
          </cell>
          <cell r="K13">
            <v>0.15</v>
          </cell>
          <cell r="L13" t="str">
            <v>System</v>
          </cell>
          <cell r="M13" t="str">
            <v>Year</v>
          </cell>
        </row>
        <row r="14">
          <cell r="A14" t="str">
            <v>SVCS-SOS-LS-500P-JK</v>
          </cell>
          <cell r="B14" t="str">
            <v>Svcs - Support - On Site - LS - 500P in Jump Kit</v>
          </cell>
          <cell r="C14" t="str">
            <v>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v>
          </cell>
          <cell r="D14">
            <v>4288.8999999999996</v>
          </cell>
          <cell r="E14">
            <v>4288.8999999999996</v>
          </cell>
          <cell r="F14">
            <v>0</v>
          </cell>
          <cell r="G14">
            <v>0</v>
          </cell>
          <cell r="H14">
            <v>3945.7</v>
          </cell>
          <cell r="I14" t="str">
            <v>N/A</v>
          </cell>
          <cell r="J14">
            <v>3645.4</v>
          </cell>
          <cell r="K14">
            <v>0.15</v>
          </cell>
          <cell r="L14" t="str">
            <v>System</v>
          </cell>
          <cell r="M14" t="str">
            <v>Year</v>
          </cell>
        </row>
        <row r="15">
          <cell r="B15">
            <v>0</v>
          </cell>
          <cell r="C15">
            <v>0</v>
          </cell>
          <cell r="I15">
            <v>0</v>
          </cell>
          <cell r="J15">
            <v>0</v>
          </cell>
          <cell r="K15">
            <v>0</v>
          </cell>
          <cell r="L15">
            <v>0</v>
          </cell>
          <cell r="M15">
            <v>0</v>
          </cell>
        </row>
        <row r="16">
          <cell r="A16" t="str">
            <v>CMS - Central Management Server</v>
          </cell>
          <cell r="B16">
            <v>0</v>
          </cell>
          <cell r="C16">
            <v>0</v>
          </cell>
          <cell r="D16">
            <v>0</v>
          </cell>
          <cell r="E16">
            <v>0</v>
          </cell>
          <cell r="F16">
            <v>0</v>
          </cell>
          <cell r="G16">
            <v>0</v>
          </cell>
          <cell r="H16">
            <v>0</v>
          </cell>
          <cell r="I16">
            <v>0</v>
          </cell>
          <cell r="J16">
            <v>0</v>
          </cell>
          <cell r="K16">
            <v>0</v>
          </cell>
          <cell r="L16">
            <v>0</v>
          </cell>
          <cell r="M16">
            <v>0</v>
          </cell>
        </row>
        <row r="17">
          <cell r="A17" t="str">
            <v>SVCS-SR-CMS</v>
          </cell>
          <cell r="B17" t="str">
            <v>Svcs - Support - Remote - CMS - Central Management Server</v>
          </cell>
          <cell r="C17" t="str">
            <v>12 months remote maintenance for CMS Server, including: help-desk support, software upgrades, and hardware cross ship support
Central Management Server Solution -for process up to 1,000 transactions per month, up to 10 LS-Series LiveScan systems, and up to 5,000 transaction archive storage.</v>
          </cell>
          <cell r="D17">
            <v>1559.3999999999999</v>
          </cell>
          <cell r="E17">
            <v>1559.3999999999999</v>
          </cell>
          <cell r="F17">
            <v>0</v>
          </cell>
          <cell r="G17">
            <v>0</v>
          </cell>
          <cell r="H17">
            <v>1434.6479999999999</v>
          </cell>
          <cell r="I17">
            <v>1325.49</v>
          </cell>
          <cell r="J17">
            <v>1325.49</v>
          </cell>
          <cell r="K17">
            <v>0.15</v>
          </cell>
          <cell r="L17" t="str">
            <v>System</v>
          </cell>
          <cell r="M17" t="str">
            <v>Year</v>
          </cell>
        </row>
        <row r="18">
          <cell r="A18">
            <v>0</v>
          </cell>
          <cell r="B18">
            <v>0</v>
          </cell>
          <cell r="C18">
            <v>0</v>
          </cell>
          <cell r="D18">
            <v>0</v>
          </cell>
          <cell r="E18">
            <v>0</v>
          </cell>
          <cell r="F18">
            <v>0</v>
          </cell>
          <cell r="G18">
            <v>0</v>
          </cell>
          <cell r="H18">
            <v>0</v>
          </cell>
          <cell r="I18">
            <v>0</v>
          </cell>
          <cell r="J18">
            <v>0</v>
          </cell>
          <cell r="K18">
            <v>0</v>
          </cell>
          <cell r="L18">
            <v>0</v>
          </cell>
          <cell r="M18">
            <v>0</v>
          </cell>
        </row>
        <row r="19">
          <cell r="A19" t="str">
            <v>SVCS-SOS-CMS</v>
          </cell>
          <cell r="B19" t="str">
            <v>SVCS-O CMS - Central Management Server</v>
          </cell>
          <cell r="C19" t="str">
            <v>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v>
          </cell>
          <cell r="D19">
            <v>2858.9</v>
          </cell>
          <cell r="E19">
            <v>2858.9</v>
          </cell>
          <cell r="F19">
            <v>0</v>
          </cell>
          <cell r="G19">
            <v>0</v>
          </cell>
          <cell r="H19">
            <v>2630.1880000000001</v>
          </cell>
          <cell r="I19">
            <v>2430.0650000000001</v>
          </cell>
          <cell r="J19">
            <v>2430.0650000000001</v>
          </cell>
          <cell r="K19">
            <v>0.15</v>
          </cell>
          <cell r="L19" t="str">
            <v>System</v>
          </cell>
          <cell r="M19" t="str">
            <v>Year</v>
          </cell>
        </row>
        <row r="20">
          <cell r="A20">
            <v>0</v>
          </cell>
          <cell r="D20">
            <v>0</v>
          </cell>
          <cell r="E20">
            <v>0</v>
          </cell>
          <cell r="F20">
            <v>0</v>
          </cell>
          <cell r="G20">
            <v>0</v>
          </cell>
          <cell r="H20">
            <v>0</v>
          </cell>
          <cell r="I20">
            <v>0</v>
          </cell>
          <cell r="J20">
            <v>0</v>
          </cell>
          <cell r="K20">
            <v>0</v>
          </cell>
          <cell r="L20">
            <v>0</v>
          </cell>
          <cell r="M20">
            <v>0</v>
          </cell>
        </row>
        <row r="21">
          <cell r="A21" t="str">
            <v>Hardware</v>
          </cell>
          <cell r="B21">
            <v>0</v>
          </cell>
          <cell r="C21">
            <v>0</v>
          </cell>
          <cell r="D21">
            <v>0</v>
          </cell>
          <cell r="E21">
            <v>0</v>
          </cell>
          <cell r="F21">
            <v>0</v>
          </cell>
          <cell r="G21">
            <v>0</v>
          </cell>
          <cell r="H21">
            <v>0</v>
          </cell>
          <cell r="I21">
            <v>0</v>
          </cell>
          <cell r="J21">
            <v>0</v>
          </cell>
          <cell r="K21">
            <v>0</v>
          </cell>
          <cell r="L21">
            <v>0</v>
          </cell>
          <cell r="M21">
            <v>0</v>
          </cell>
        </row>
        <row r="22">
          <cell r="A22" t="str">
            <v>SVCS-SR-HW-DT</v>
          </cell>
          <cell r="B22" t="str">
            <v>SVCS - SR - HW - Desktop Computer</v>
          </cell>
          <cell r="C22" t="str">
            <v>12 months remote maintenance and cross ship support for Desktop Computer for LiveScan system with 17" or larger LCD Monitor</v>
          </cell>
          <cell r="D22">
            <v>70.8</v>
          </cell>
          <cell r="E22">
            <v>87</v>
          </cell>
          <cell r="F22">
            <v>0</v>
          </cell>
          <cell r="G22">
            <v>0</v>
          </cell>
          <cell r="H22">
            <v>67.2</v>
          </cell>
          <cell r="I22">
            <v>65.039999999999992</v>
          </cell>
          <cell r="J22">
            <v>65.039999999999992</v>
          </cell>
          <cell r="K22">
            <v>0.08</v>
          </cell>
          <cell r="L22" t="str">
            <v>Hardware</v>
          </cell>
          <cell r="M22" t="str">
            <v>Year</v>
          </cell>
        </row>
        <row r="23">
          <cell r="A23" t="str">
            <v>SVCS-SR-HW-HPDT</v>
          </cell>
          <cell r="B23" t="str">
            <v>SVCS - SR - HW - High performance Desktop Computer</v>
          </cell>
          <cell r="C23" t="str">
            <v>12 months remote maintenance and cross ship support for High Performance Desktop Computer with 17" or larger LCD Monitor</v>
          </cell>
          <cell r="D23">
            <v>123</v>
          </cell>
          <cell r="E23">
            <v>123</v>
          </cell>
          <cell r="F23">
            <v>0</v>
          </cell>
          <cell r="G23">
            <v>0</v>
          </cell>
          <cell r="H23">
            <v>116.75999999999999</v>
          </cell>
          <cell r="I23">
            <v>113.16</v>
          </cell>
          <cell r="J23">
            <v>113.16</v>
          </cell>
          <cell r="K23">
            <v>0.08</v>
          </cell>
          <cell r="L23" t="str">
            <v>Hardware</v>
          </cell>
          <cell r="M23" t="str">
            <v>Year</v>
          </cell>
        </row>
        <row r="24">
          <cell r="A24" t="str">
            <v>SVCS-SR-HW-LT</v>
          </cell>
          <cell r="B24" t="str">
            <v>SVCS - SR - HW - Laptop Computer</v>
          </cell>
          <cell r="C24" t="str">
            <v>12 months remote maintenance and cross ship support for Notebook Computer for LiveScan System</v>
          </cell>
          <cell r="D24">
            <v>70.8</v>
          </cell>
          <cell r="E24">
            <v>87</v>
          </cell>
          <cell r="F24">
            <v>0</v>
          </cell>
          <cell r="G24">
            <v>0</v>
          </cell>
          <cell r="H24">
            <v>67.2</v>
          </cell>
          <cell r="I24">
            <v>65.039999999999992</v>
          </cell>
          <cell r="J24">
            <v>65.039999999999992</v>
          </cell>
          <cell r="K24">
            <v>0.08</v>
          </cell>
          <cell r="L24" t="str">
            <v>Hardware</v>
          </cell>
          <cell r="M24" t="str">
            <v>Year</v>
          </cell>
        </row>
        <row r="25">
          <cell r="A25" t="str">
            <v>SVCS-SR-HW-HPLT</v>
          </cell>
          <cell r="B25" t="str">
            <v>SVCS - SR - HW - High Performance Laptop Computer</v>
          </cell>
          <cell r="C25" t="str">
            <v>12 months remote maintenance and cross ship support for High Performance Notebook Computer for LiveScan System</v>
          </cell>
          <cell r="D25">
            <v>123</v>
          </cell>
          <cell r="E25">
            <v>123</v>
          </cell>
          <cell r="F25">
            <v>0</v>
          </cell>
          <cell r="G25">
            <v>0</v>
          </cell>
          <cell r="H25">
            <v>116.75999999999999</v>
          </cell>
          <cell r="I25">
            <v>113.16</v>
          </cell>
          <cell r="J25">
            <v>113.16</v>
          </cell>
          <cell r="K25">
            <v>0.08</v>
          </cell>
          <cell r="L25" t="str">
            <v>Hardware</v>
          </cell>
          <cell r="M25" t="str">
            <v>Year</v>
          </cell>
        </row>
        <row r="26">
          <cell r="A26" t="str">
            <v>SVCS-SR-HW-RDLT</v>
          </cell>
          <cell r="B26" t="str">
            <v>SVCS - SR - HW - Rugged Laptop Computer</v>
          </cell>
          <cell r="C26" t="str">
            <v>12 months remote maintenance and cross ship support for Rugged laptop Computer for LiveScan System Meets MIL-STD-810F, IP65</v>
          </cell>
          <cell r="D26">
            <v>479.4</v>
          </cell>
          <cell r="E26">
            <v>479.4</v>
          </cell>
          <cell r="F26">
            <v>0</v>
          </cell>
          <cell r="G26">
            <v>0</v>
          </cell>
          <cell r="H26">
            <v>455.4</v>
          </cell>
          <cell r="I26">
            <v>441</v>
          </cell>
          <cell r="J26">
            <v>441</v>
          </cell>
          <cell r="K26">
            <v>0.08</v>
          </cell>
          <cell r="L26" t="str">
            <v>Hardware</v>
          </cell>
          <cell r="M26" t="str">
            <v>Year</v>
          </cell>
        </row>
        <row r="27">
          <cell r="A27" t="str">
            <v>SVCS-SR-HW-CMSServer</v>
          </cell>
          <cell r="B27" t="str">
            <v>SVCS - SR - HW - CMS Server</v>
          </cell>
          <cell r="C27" t="str">
            <v>12 months remote maintenance and cross ship support for Server Computer with Windows Server 2003 OS (or higher version), for use with CMS software, up to 5,000 transactions storage capacity</v>
          </cell>
          <cell r="D27">
            <v>419.4</v>
          </cell>
          <cell r="E27">
            <v>419.4</v>
          </cell>
          <cell r="F27">
            <v>0</v>
          </cell>
          <cell r="G27">
            <v>0</v>
          </cell>
          <cell r="H27">
            <v>398.4</v>
          </cell>
          <cell r="I27">
            <v>385.8</v>
          </cell>
          <cell r="J27">
            <v>385.8</v>
          </cell>
          <cell r="K27">
            <v>0.08</v>
          </cell>
          <cell r="L27" t="str">
            <v>Hardware</v>
          </cell>
          <cell r="M27" t="str">
            <v>Year</v>
          </cell>
        </row>
        <row r="28">
          <cell r="A28" t="str">
            <v>SVCS-SR-HW-CMSServerStorUPGR</v>
          </cell>
          <cell r="B28" t="str">
            <v>SVCS - SR - HW - CMS Server storage upgrade</v>
          </cell>
          <cell r="C28" t="str">
            <v>12 months remote maintenance and cross ship support for CMS Archive Storage Hardware Upgrade - per additional 20,000 transactions.</v>
          </cell>
          <cell r="D28">
            <v>51</v>
          </cell>
          <cell r="E28">
            <v>51</v>
          </cell>
          <cell r="F28">
            <v>0</v>
          </cell>
          <cell r="G28">
            <v>0</v>
          </cell>
          <cell r="H28">
            <v>48.36</v>
          </cell>
          <cell r="I28">
            <v>46.92</v>
          </cell>
          <cell r="J28">
            <v>46.92</v>
          </cell>
          <cell r="K28">
            <v>0.08</v>
          </cell>
          <cell r="L28" t="str">
            <v>Hardware</v>
          </cell>
          <cell r="M28" t="str">
            <v>Year</v>
          </cell>
        </row>
        <row r="29">
          <cell r="A29" t="str">
            <v>SVCS-SR-HW-TP-500PPI</v>
          </cell>
          <cell r="B29" t="str">
            <v>SVCS-SR-HW-TenPrint Scanner 500ppi-CMT</v>
          </cell>
          <cell r="C29" t="str">
            <v>12 months remote maintenance and cross ship support for 500ppi TenPrint scanner: Cross Match Guardian</v>
          </cell>
          <cell r="D29">
            <v>410.4</v>
          </cell>
          <cell r="E29">
            <v>388.44</v>
          </cell>
          <cell r="F29">
            <v>0</v>
          </cell>
          <cell r="G29">
            <v>0</v>
          </cell>
          <cell r="H29">
            <v>389.88</v>
          </cell>
          <cell r="I29">
            <v>377.52</v>
          </cell>
          <cell r="J29">
            <v>377.52</v>
          </cell>
          <cell r="K29">
            <v>0.08</v>
          </cell>
          <cell r="L29" t="str">
            <v>Hardware</v>
          </cell>
          <cell r="M29" t="str">
            <v>Year</v>
          </cell>
        </row>
        <row r="30">
          <cell r="A30" t="str">
            <v>SVCS-SR-HW-TP-500PPI</v>
          </cell>
          <cell r="B30" t="str">
            <v>SVCS-SR-HW-TenPrint Scanner 500ppi-I3</v>
          </cell>
          <cell r="C30" t="str">
            <v>13 months remote maintenance and cross ship support for 500ppi TenPrint scanner: Cross Match Guardian</v>
          </cell>
          <cell r="D30">
            <v>230.39999999999998</v>
          </cell>
          <cell r="E30">
            <v>208.44</v>
          </cell>
          <cell r="F30">
            <v>0</v>
          </cell>
          <cell r="G30">
            <v>0</v>
          </cell>
          <cell r="H30">
            <v>218.88</v>
          </cell>
          <cell r="I30">
            <v>211.92</v>
          </cell>
          <cell r="J30">
            <v>211.92</v>
          </cell>
          <cell r="K30">
            <v>1.08</v>
          </cell>
          <cell r="L30" t="str">
            <v>Hardware</v>
          </cell>
          <cell r="M30" t="str">
            <v>Year</v>
          </cell>
        </row>
        <row r="31">
          <cell r="A31" t="str">
            <v>SVCS-SR-HW-TPP-500PPI</v>
          </cell>
          <cell r="B31" t="str">
            <v>SVCS-SR-HW-Tenprint and PalmPrint Scanner 500ppi</v>
          </cell>
          <cell r="C31" t="str">
            <v>12 months remote maintenance and cross ship support for 500ppi Tenprint and PalmPrint scanner: Cross Match 500P</v>
          </cell>
          <cell r="D31">
            <v>479.4</v>
          </cell>
          <cell r="E31">
            <v>479.4</v>
          </cell>
          <cell r="F31">
            <v>0</v>
          </cell>
          <cell r="G31">
            <v>0</v>
          </cell>
          <cell r="H31">
            <v>1367.3999999999999</v>
          </cell>
          <cell r="I31">
            <v>1324.2</v>
          </cell>
          <cell r="J31">
            <v>1324.2</v>
          </cell>
          <cell r="K31">
            <v>0.08</v>
          </cell>
          <cell r="L31" t="str">
            <v>Hardware</v>
          </cell>
          <cell r="M31" t="str">
            <v>Year</v>
          </cell>
        </row>
        <row r="32">
          <cell r="A32" t="str">
            <v>SVCS-SR-HW-TPP-1000PPI</v>
          </cell>
          <cell r="B32" t="str">
            <v>SVCS-SR-HW-Tenprint and PalmPrint Scanner 1000ppi</v>
          </cell>
          <cell r="C32" t="str">
            <v>12 months remote maintenance and cross ship support for 1000ppi Tenprint and PalmPrint scanner: Cross Match 1000PX</v>
          </cell>
          <cell r="D32">
            <v>1679.3999999999999</v>
          </cell>
          <cell r="E32">
            <v>1679.3999999999999</v>
          </cell>
          <cell r="F32">
            <v>0</v>
          </cell>
          <cell r="G32">
            <v>0</v>
          </cell>
          <cell r="H32">
            <v>1595.3999999999999</v>
          </cell>
          <cell r="I32">
            <v>1545</v>
          </cell>
          <cell r="J32">
            <v>1545</v>
          </cell>
          <cell r="K32">
            <v>0.08</v>
          </cell>
          <cell r="L32" t="str">
            <v>Hardware</v>
          </cell>
          <cell r="M32" t="str">
            <v>Year</v>
          </cell>
        </row>
        <row r="33">
          <cell r="A33" t="str">
            <v>SVCS-SR-HW-FBS</v>
          </cell>
          <cell r="B33" t="str">
            <v>SVCS-SR-HW-FBS</v>
          </cell>
          <cell r="C33" t="str">
            <v>12 months remote maintenance and cross ship support for Flatbed Scanner</v>
          </cell>
          <cell r="D33">
            <v>30</v>
          </cell>
          <cell r="E33">
            <v>30</v>
          </cell>
          <cell r="F33">
            <v>0</v>
          </cell>
          <cell r="G33">
            <v>0</v>
          </cell>
          <cell r="H33">
            <v>28.439999999999998</v>
          </cell>
          <cell r="I33">
            <v>27.599999999999998</v>
          </cell>
          <cell r="J33">
            <v>27.599999999999998</v>
          </cell>
          <cell r="K33">
            <v>0.08</v>
          </cell>
          <cell r="L33" t="str">
            <v>Hardware</v>
          </cell>
          <cell r="M33" t="str">
            <v>Year</v>
          </cell>
        </row>
        <row r="34">
          <cell r="A34">
            <v>0</v>
          </cell>
          <cell r="B34">
            <v>0</v>
          </cell>
          <cell r="C34">
            <v>0</v>
          </cell>
          <cell r="D34">
            <v>0</v>
          </cell>
          <cell r="E34">
            <v>0</v>
          </cell>
          <cell r="F34">
            <v>0</v>
          </cell>
          <cell r="G34">
            <v>0</v>
          </cell>
          <cell r="H34">
            <v>0</v>
          </cell>
          <cell r="I34">
            <v>0</v>
          </cell>
          <cell r="J34">
            <v>0</v>
          </cell>
          <cell r="K34">
            <v>0</v>
          </cell>
          <cell r="L34">
            <v>0</v>
          </cell>
          <cell r="M34">
            <v>0</v>
          </cell>
        </row>
        <row r="35">
          <cell r="A35" t="str">
            <v>SVCS-SOS-HW-DT</v>
          </cell>
          <cell r="B35" t="str">
            <v>SVCS - SOS - HW - Desktop Computer</v>
          </cell>
          <cell r="C35" t="str">
            <v>12 months on-site maintenance for Desktop Computer for LiveScan system with 17" or larger LCD Monitor</v>
          </cell>
          <cell r="D35">
            <v>129.80000000000001</v>
          </cell>
          <cell r="E35">
            <v>159.5</v>
          </cell>
          <cell r="F35">
            <v>0</v>
          </cell>
          <cell r="G35">
            <v>0</v>
          </cell>
          <cell r="H35">
            <v>123.2</v>
          </cell>
          <cell r="I35">
            <v>119.24</v>
          </cell>
          <cell r="J35">
            <v>119.24</v>
          </cell>
          <cell r="K35">
            <v>0.08</v>
          </cell>
          <cell r="L35" t="str">
            <v>Hardware</v>
          </cell>
          <cell r="M35" t="str">
            <v>Year</v>
          </cell>
        </row>
        <row r="36">
          <cell r="A36" t="str">
            <v>SVCS-SOS-HW-HPDT</v>
          </cell>
          <cell r="B36" t="str">
            <v>SVCS - SOS - HW - High performance Desktop Computer</v>
          </cell>
          <cell r="C36" t="str">
            <v>12 months on-site maintenance for High Performance Desktop Computer with 17" or larger LCD Monitor</v>
          </cell>
          <cell r="D36">
            <v>225.5</v>
          </cell>
          <cell r="E36">
            <v>225.5</v>
          </cell>
          <cell r="F36">
            <v>0</v>
          </cell>
          <cell r="G36">
            <v>0</v>
          </cell>
          <cell r="H36">
            <v>214.06</v>
          </cell>
          <cell r="I36">
            <v>207.46</v>
          </cell>
          <cell r="J36">
            <v>207.46</v>
          </cell>
          <cell r="K36">
            <v>0.08</v>
          </cell>
          <cell r="L36" t="str">
            <v>Hardware</v>
          </cell>
          <cell r="M36" t="str">
            <v>Year</v>
          </cell>
        </row>
        <row r="37">
          <cell r="A37" t="str">
            <v>SVCS-SOS-HW-LT</v>
          </cell>
          <cell r="B37" t="str">
            <v>SVCS - SOS - HW - Laptop Computer</v>
          </cell>
          <cell r="C37" t="str">
            <v>12 months on-site maintenance for Notebook Computer for LiveScan System</v>
          </cell>
          <cell r="D37">
            <v>129.80000000000001</v>
          </cell>
          <cell r="E37">
            <v>159.5</v>
          </cell>
          <cell r="F37">
            <v>0</v>
          </cell>
          <cell r="G37">
            <v>0</v>
          </cell>
          <cell r="H37">
            <v>123.2</v>
          </cell>
          <cell r="I37">
            <v>119.24</v>
          </cell>
          <cell r="J37">
            <v>119.24</v>
          </cell>
          <cell r="K37">
            <v>0.08</v>
          </cell>
          <cell r="L37" t="str">
            <v>Hardware</v>
          </cell>
          <cell r="M37" t="str">
            <v>Year</v>
          </cell>
        </row>
        <row r="38">
          <cell r="A38" t="str">
            <v>SVCS-SOS-HW-HPLT</v>
          </cell>
          <cell r="B38" t="str">
            <v>SVCS - SOS - HW - High Performance Laptop Computer</v>
          </cell>
          <cell r="C38" t="str">
            <v>12 months on-site maintenance for High Performance Notebook Computer for LiveScan System</v>
          </cell>
          <cell r="D38">
            <v>225.5</v>
          </cell>
          <cell r="E38">
            <v>225.5</v>
          </cell>
          <cell r="F38">
            <v>0</v>
          </cell>
          <cell r="G38">
            <v>0</v>
          </cell>
          <cell r="H38">
            <v>214.06</v>
          </cell>
          <cell r="I38">
            <v>207.46</v>
          </cell>
          <cell r="J38">
            <v>207.46</v>
          </cell>
          <cell r="K38">
            <v>0.08</v>
          </cell>
          <cell r="L38" t="str">
            <v>Hardware</v>
          </cell>
          <cell r="M38" t="str">
            <v>Year</v>
          </cell>
        </row>
        <row r="39">
          <cell r="A39" t="str">
            <v>SVCS-SOS-HW-RDLT</v>
          </cell>
          <cell r="B39" t="str">
            <v>SVCS - SOS - HW - Rugged Laptop Computer</v>
          </cell>
          <cell r="C39" t="str">
            <v>12 months on-site maintenance for Rugged laptop Computer for LiveScan System Meets MIL-STD-810F, IP65</v>
          </cell>
          <cell r="D39">
            <v>878.9</v>
          </cell>
          <cell r="E39">
            <v>878.9</v>
          </cell>
          <cell r="F39">
            <v>0</v>
          </cell>
          <cell r="G39">
            <v>0</v>
          </cell>
          <cell r="H39">
            <v>834.9</v>
          </cell>
          <cell r="I39">
            <v>808.5</v>
          </cell>
          <cell r="J39">
            <v>808.5</v>
          </cell>
          <cell r="K39">
            <v>0.08</v>
          </cell>
          <cell r="L39" t="str">
            <v>Hardware</v>
          </cell>
          <cell r="M39" t="str">
            <v>Year</v>
          </cell>
        </row>
        <row r="40">
          <cell r="A40" t="str">
            <v>SVCS-SOS-HW-CMSServer</v>
          </cell>
          <cell r="B40" t="str">
            <v>SVCS - SOS - HW - CMS Server</v>
          </cell>
          <cell r="C40" t="str">
            <v>12 months on-site maintenance for Server Computer with Windows Server 2003 OS (or higher version), for use with CMS software, up to 5,000 transactions storage capacity</v>
          </cell>
          <cell r="D40">
            <v>768.9</v>
          </cell>
          <cell r="E40">
            <v>768.9</v>
          </cell>
          <cell r="F40">
            <v>0</v>
          </cell>
          <cell r="G40">
            <v>0</v>
          </cell>
          <cell r="H40">
            <v>730.4</v>
          </cell>
          <cell r="I40">
            <v>707.3</v>
          </cell>
          <cell r="J40">
            <v>707.3</v>
          </cell>
          <cell r="K40">
            <v>0.08</v>
          </cell>
          <cell r="L40" t="str">
            <v>Hardware</v>
          </cell>
          <cell r="M40" t="str">
            <v>Year</v>
          </cell>
        </row>
        <row r="41">
          <cell r="A41" t="str">
            <v>SVCS-SOS-HW-CMSServerStorUPGR</v>
          </cell>
          <cell r="B41" t="str">
            <v>SVCS - SOS - HW - CMS Server storage upgrade</v>
          </cell>
          <cell r="C41" t="str">
            <v>12 months on-site maintenance for CMS Archive Storage Hardware Upgrade - per additional 20,000 transactions.</v>
          </cell>
          <cell r="D41">
            <v>93.5</v>
          </cell>
          <cell r="E41">
            <v>93.5</v>
          </cell>
          <cell r="F41">
            <v>0</v>
          </cell>
          <cell r="G41">
            <v>0</v>
          </cell>
          <cell r="H41">
            <v>88.66</v>
          </cell>
          <cell r="I41">
            <v>86.02</v>
          </cell>
          <cell r="J41">
            <v>86.02</v>
          </cell>
          <cell r="K41">
            <v>0.08</v>
          </cell>
          <cell r="L41" t="str">
            <v>Hardware</v>
          </cell>
          <cell r="M41" t="str">
            <v>Year</v>
          </cell>
        </row>
        <row r="42">
          <cell r="A42" t="str">
            <v>SVCS-SOS-HW-TP-500PPI</v>
          </cell>
          <cell r="B42" t="str">
            <v>SVCS-SOS-HW-TenPrint Scanner 500ppi</v>
          </cell>
          <cell r="C42" t="str">
            <v>12 months on-site maintenance for 500ppi TenPrint scanner: Cross Match Guardian</v>
          </cell>
          <cell r="D42">
            <v>752.4</v>
          </cell>
          <cell r="E42">
            <v>712.14</v>
          </cell>
          <cell r="F42">
            <v>0</v>
          </cell>
          <cell r="G42">
            <v>0</v>
          </cell>
          <cell r="H42">
            <v>714.78</v>
          </cell>
          <cell r="I42">
            <v>692.12</v>
          </cell>
          <cell r="J42">
            <v>692.12</v>
          </cell>
          <cell r="K42">
            <v>0.08</v>
          </cell>
          <cell r="L42" t="str">
            <v>Hardware</v>
          </cell>
          <cell r="M42" t="str">
            <v>Year</v>
          </cell>
        </row>
        <row r="43">
          <cell r="A43" t="str">
            <v>SVCS-SOS-HW-TPP-500PPI</v>
          </cell>
          <cell r="B43" t="str">
            <v>SVCS-SOS-HW-Tenprint and PalmPrint Scanner 500ppi</v>
          </cell>
          <cell r="C43" t="str">
            <v>12 months on-site maintenance for 500ppi Tenprint and PalmPrint scanner: Cross Match 500P</v>
          </cell>
          <cell r="D43">
            <v>2638.9</v>
          </cell>
          <cell r="E43">
            <v>2638.9</v>
          </cell>
          <cell r="F43">
            <v>0</v>
          </cell>
          <cell r="G43">
            <v>0</v>
          </cell>
          <cell r="H43">
            <v>834.9</v>
          </cell>
          <cell r="I43">
            <v>808.5</v>
          </cell>
          <cell r="J43">
            <v>2427.6999999999998</v>
          </cell>
          <cell r="K43">
            <v>0.08</v>
          </cell>
          <cell r="L43" t="str">
            <v>Hardware</v>
          </cell>
          <cell r="M43" t="str">
            <v>Year</v>
          </cell>
        </row>
        <row r="44">
          <cell r="A44" t="str">
            <v>SVCS-SOS-HW-TPP-1000PPI</v>
          </cell>
          <cell r="B44" t="str">
            <v>SVCS-SOS-HW-Tenprint and PalmPrint Scanner 1000ppi</v>
          </cell>
          <cell r="C44" t="str">
            <v>12 months on-site maintenance for 1000ppi Tenprint and PalmPrint scanner: Cross Match 1000PX</v>
          </cell>
          <cell r="D44">
            <v>3078.9</v>
          </cell>
          <cell r="E44">
            <v>3078.9</v>
          </cell>
          <cell r="F44">
            <v>0</v>
          </cell>
          <cell r="G44">
            <v>0</v>
          </cell>
          <cell r="H44">
            <v>2924.9</v>
          </cell>
          <cell r="I44">
            <v>2832.5</v>
          </cell>
          <cell r="J44">
            <v>2832.5</v>
          </cell>
          <cell r="K44">
            <v>0.08</v>
          </cell>
          <cell r="L44" t="str">
            <v>Hardware</v>
          </cell>
          <cell r="M44" t="str">
            <v>Year</v>
          </cell>
        </row>
        <row r="45">
          <cell r="A45" t="str">
            <v>SVCS-SOS-HW-FBS</v>
          </cell>
          <cell r="B45" t="str">
            <v>SVCS-SR-HW-FBS</v>
          </cell>
          <cell r="C45" t="str">
            <v>12 months on-site maintenance and cross ship support for Flatbed Scanner</v>
          </cell>
          <cell r="D45">
            <v>55</v>
          </cell>
          <cell r="E45">
            <v>55</v>
          </cell>
          <cell r="F45">
            <v>0</v>
          </cell>
          <cell r="G45">
            <v>0</v>
          </cell>
          <cell r="H45">
            <v>52.14</v>
          </cell>
          <cell r="I45">
            <v>50.6</v>
          </cell>
          <cell r="J45">
            <v>50.6</v>
          </cell>
          <cell r="K45">
            <v>0.08</v>
          </cell>
          <cell r="L45" t="str">
            <v>Hardware</v>
          </cell>
          <cell r="M45" t="str">
            <v>Year</v>
          </cell>
        </row>
        <row r="46">
          <cell r="A46" t="str">
            <v>Accessories</v>
          </cell>
          <cell r="B46">
            <v>0</v>
          </cell>
          <cell r="C46">
            <v>0</v>
          </cell>
          <cell r="D46">
            <v>0</v>
          </cell>
          <cell r="E46">
            <v>0</v>
          </cell>
          <cell r="F46">
            <v>0</v>
          </cell>
          <cell r="G46">
            <v>0</v>
          </cell>
          <cell r="H46">
            <v>0</v>
          </cell>
          <cell r="I46">
            <v>0</v>
          </cell>
          <cell r="J46">
            <v>0</v>
          </cell>
          <cell r="K46">
            <v>0</v>
          </cell>
          <cell r="L46">
            <v>0</v>
          </cell>
          <cell r="M46">
            <v>0</v>
          </cell>
        </row>
        <row r="47">
          <cell r="A47" t="str">
            <v>SVCS-ACC-SR-CAM</v>
          </cell>
          <cell r="B47" t="str">
            <v>SVCS - ACC - SR - Camera</v>
          </cell>
          <cell r="C47" t="str">
            <v>12 months remote maintenance and cross ship support for Commercial-of-the-Shelf (COTS) High-Resolution Still Camera, integrated with Livescan Software</v>
          </cell>
          <cell r="D47">
            <v>106.8</v>
          </cell>
          <cell r="E47">
            <v>106.8</v>
          </cell>
          <cell r="F47">
            <v>0</v>
          </cell>
          <cell r="G47">
            <v>0</v>
          </cell>
          <cell r="H47">
            <v>101.39999999999999</v>
          </cell>
          <cell r="I47">
            <v>98.16</v>
          </cell>
          <cell r="J47">
            <v>98.16</v>
          </cell>
          <cell r="K47">
            <v>0.08</v>
          </cell>
          <cell r="L47" t="str">
            <v>Hardware</v>
          </cell>
          <cell r="M47" t="str">
            <v>Year</v>
          </cell>
        </row>
        <row r="48">
          <cell r="A48" t="str">
            <v>SVCS-ACC-SR-SigPad</v>
          </cell>
          <cell r="B48" t="str">
            <v>SVCS - ACC - SR -  Signature Pad</v>
          </cell>
          <cell r="C48" t="str">
            <v>12 months remote maintenance and cross ship support for Digital Signature Pad</v>
          </cell>
          <cell r="D48">
            <v>46.8</v>
          </cell>
          <cell r="E48">
            <v>46.8</v>
          </cell>
          <cell r="F48">
            <v>0</v>
          </cell>
          <cell r="G48">
            <v>0</v>
          </cell>
          <cell r="H48">
            <v>44.4</v>
          </cell>
          <cell r="I48">
            <v>42.96</v>
          </cell>
          <cell r="J48">
            <v>42.96</v>
          </cell>
          <cell r="K48">
            <v>0.08</v>
          </cell>
          <cell r="L48" t="str">
            <v>Hardware</v>
          </cell>
          <cell r="M48" t="str">
            <v>Year</v>
          </cell>
        </row>
        <row r="49">
          <cell r="A49" t="str">
            <v>SVCS-ACC-SR-Mag</v>
          </cell>
          <cell r="B49" t="str">
            <v>SVCS - ACC - SR -  Magstripe</v>
          </cell>
          <cell r="C49" t="str">
            <v>12 months remote maintenance and cross ship support for USB Magstripe Reader for Driver License</v>
          </cell>
          <cell r="D49">
            <v>9</v>
          </cell>
          <cell r="E49">
            <v>9</v>
          </cell>
          <cell r="F49">
            <v>0</v>
          </cell>
          <cell r="G49">
            <v>0</v>
          </cell>
          <cell r="H49">
            <v>8.52</v>
          </cell>
          <cell r="I49">
            <v>8.2799999999999994</v>
          </cell>
          <cell r="J49">
            <v>8.2799999999999994</v>
          </cell>
          <cell r="K49">
            <v>0.08</v>
          </cell>
          <cell r="L49" t="str">
            <v>Hardware</v>
          </cell>
          <cell r="M49" t="str">
            <v>Year</v>
          </cell>
        </row>
        <row r="50">
          <cell r="A50" t="str">
            <v>SVCS-ACC-SR-BarC1</v>
          </cell>
          <cell r="B50" t="str">
            <v>SVCS - ACC - SR -  Barcode reader 1D</v>
          </cell>
          <cell r="C50" t="str">
            <v>12 months remote maintenance and cross ship support for 1D barcode reader</v>
          </cell>
          <cell r="D50">
            <v>21</v>
          </cell>
          <cell r="E50">
            <v>21</v>
          </cell>
          <cell r="F50">
            <v>0</v>
          </cell>
          <cell r="G50">
            <v>0</v>
          </cell>
          <cell r="H50">
            <v>19.919999999999998</v>
          </cell>
          <cell r="I50">
            <v>19.32</v>
          </cell>
          <cell r="J50">
            <v>19.32</v>
          </cell>
          <cell r="K50">
            <v>0.08</v>
          </cell>
          <cell r="L50" t="str">
            <v>Hardware</v>
          </cell>
          <cell r="M50" t="str">
            <v>Year</v>
          </cell>
        </row>
        <row r="51">
          <cell r="A51" t="str">
            <v>SVCS-ACC-SR-BarC2</v>
          </cell>
          <cell r="B51" t="str">
            <v>SVCS - ACC - SR -  Barcode reader 2D</v>
          </cell>
          <cell r="C51" t="str">
            <v>12 months remote maintenance and cross ship support for 2D barcode reader</v>
          </cell>
          <cell r="D51">
            <v>39</v>
          </cell>
          <cell r="E51">
            <v>39</v>
          </cell>
          <cell r="F51">
            <v>0</v>
          </cell>
          <cell r="G51">
            <v>0</v>
          </cell>
          <cell r="H51">
            <v>36.96</v>
          </cell>
          <cell r="I51">
            <v>35.879999999999995</v>
          </cell>
          <cell r="J51">
            <v>35.879999999999995</v>
          </cell>
          <cell r="K51">
            <v>0.08</v>
          </cell>
          <cell r="L51" t="str">
            <v>Hardware</v>
          </cell>
          <cell r="M51" t="str">
            <v>Year</v>
          </cell>
        </row>
        <row r="52">
          <cell r="A52" t="str">
            <v>SVCS-ACC-SR-PS</v>
          </cell>
          <cell r="B52" t="str">
            <v>SVCS - ACC - SR -  Printer Simplex</v>
          </cell>
          <cell r="C52" t="str">
            <v>12 months remote maintenance and cross ship support for FBI Certified  Fingerprint Card Printer: Single-Sided Printer</v>
          </cell>
          <cell r="D52">
            <v>82.8</v>
          </cell>
          <cell r="E52">
            <v>82.8</v>
          </cell>
          <cell r="F52">
            <v>0</v>
          </cell>
          <cell r="G52">
            <v>0</v>
          </cell>
          <cell r="H52">
            <v>78.599999999999994</v>
          </cell>
          <cell r="I52">
            <v>76.08</v>
          </cell>
          <cell r="J52">
            <v>76.08</v>
          </cell>
          <cell r="K52">
            <v>0.08</v>
          </cell>
          <cell r="L52" t="str">
            <v>Hardware</v>
          </cell>
          <cell r="M52" t="str">
            <v>Year</v>
          </cell>
        </row>
        <row r="53">
          <cell r="A53" t="str">
            <v>SVCS-ACC-SR-PD</v>
          </cell>
          <cell r="B53" t="str">
            <v>SVCS - ACC - SR -  Printer Duplex</v>
          </cell>
          <cell r="C53" t="str">
            <v>12 months remote maintenance and cross ship support for FBI Certified  Fingerprint Card Printer: Dual-Sided Printer</v>
          </cell>
          <cell r="D53">
            <v>142.79999999999998</v>
          </cell>
          <cell r="E53">
            <v>142.79999999999998</v>
          </cell>
          <cell r="F53">
            <v>0</v>
          </cell>
          <cell r="G53">
            <v>0</v>
          </cell>
          <cell r="H53">
            <v>135.6</v>
          </cell>
          <cell r="I53">
            <v>131.28</v>
          </cell>
          <cell r="J53">
            <v>131.28</v>
          </cell>
          <cell r="K53">
            <v>0.08</v>
          </cell>
          <cell r="L53" t="str">
            <v>Hardware</v>
          </cell>
          <cell r="M53" t="str">
            <v>Year</v>
          </cell>
        </row>
        <row r="54">
          <cell r="A54" t="str">
            <v>SVCS-ACC-SR-21T</v>
          </cell>
          <cell r="B54" t="str">
            <v>SVCS - ACC - SR -  21" LCD Touch</v>
          </cell>
          <cell r="C54" t="str">
            <v>12 months remote maintenance and cross ship support for 21" Touch Screen LCD Monitor</v>
          </cell>
          <cell r="D54">
            <v>37.799999999999997</v>
          </cell>
          <cell r="E54">
            <v>37.799999999999997</v>
          </cell>
          <cell r="F54">
            <v>0</v>
          </cell>
          <cell r="G54">
            <v>0</v>
          </cell>
          <cell r="H54">
            <v>35.879999999999995</v>
          </cell>
          <cell r="I54">
            <v>34.68</v>
          </cell>
          <cell r="J54">
            <v>34.68</v>
          </cell>
          <cell r="K54">
            <v>0.08</v>
          </cell>
          <cell r="L54" t="str">
            <v>Hardware</v>
          </cell>
          <cell r="M54" t="str">
            <v>Year</v>
          </cell>
        </row>
        <row r="55">
          <cell r="A55" t="str">
            <v>SVCS-ACC-SR-UPG-21T</v>
          </cell>
          <cell r="B55" t="str">
            <v>SVCS - ACC - SR -  Upgrade to 21" LCD Touch</v>
          </cell>
          <cell r="C55" t="str">
            <v>12 months remote maintenance and cross ship support for Upgrade to 21" Touch Screen LCD Monitor</v>
          </cell>
          <cell r="D55">
            <v>51</v>
          </cell>
          <cell r="E55">
            <v>51</v>
          </cell>
          <cell r="F55">
            <v>0</v>
          </cell>
          <cell r="G55">
            <v>0</v>
          </cell>
          <cell r="H55">
            <v>48.36</v>
          </cell>
          <cell r="I55">
            <v>46.92</v>
          </cell>
          <cell r="J55">
            <v>46.92</v>
          </cell>
          <cell r="K55">
            <v>0.08</v>
          </cell>
          <cell r="L55" t="str">
            <v>Hardware</v>
          </cell>
          <cell r="M55" t="str">
            <v>Year</v>
          </cell>
        </row>
        <row r="56">
          <cell r="A56" t="str">
            <v>SVCS-ACC-SR-USB-PEDAL</v>
          </cell>
          <cell r="B56" t="str">
            <v>SVCS - ACC - SR -  USB Foot Pedal</v>
          </cell>
          <cell r="C56" t="str">
            <v>12 months remote maintenance and cross ship support for USB Foot Pedal for hands free operation</v>
          </cell>
          <cell r="D56">
            <v>19.8</v>
          </cell>
          <cell r="E56">
            <v>19.8</v>
          </cell>
          <cell r="F56">
            <v>0</v>
          </cell>
          <cell r="G56">
            <v>0</v>
          </cell>
          <cell r="H56">
            <v>18.72</v>
          </cell>
          <cell r="I56">
            <v>18.12</v>
          </cell>
          <cell r="J56">
            <v>18.12</v>
          </cell>
          <cell r="K56">
            <v>0.08</v>
          </cell>
          <cell r="L56" t="str">
            <v>Hardware</v>
          </cell>
          <cell r="M56" t="str">
            <v>Year</v>
          </cell>
        </row>
        <row r="57">
          <cell r="A57" t="str">
            <v>SVCS-ACC-SR-CC-S</v>
          </cell>
          <cell r="B57" t="str">
            <v>SVCS - ACC - SR -  Carry Case Small</v>
          </cell>
          <cell r="C57" t="str">
            <v>12 months remote maintenance and cross ship support for Small Pelican Case for TP LiveScan System (tenprint with laptop) with Anti-Static Foam Padding.</v>
          </cell>
          <cell r="D57">
            <v>53.4</v>
          </cell>
          <cell r="E57">
            <v>53.4</v>
          </cell>
          <cell r="F57">
            <v>0</v>
          </cell>
          <cell r="G57">
            <v>0</v>
          </cell>
          <cell r="H57">
            <v>50.64</v>
          </cell>
          <cell r="I57">
            <v>49.08</v>
          </cell>
          <cell r="J57">
            <v>49.08</v>
          </cell>
          <cell r="K57">
            <v>0.08</v>
          </cell>
          <cell r="L57" t="str">
            <v>Hardware</v>
          </cell>
          <cell r="M57" t="str">
            <v>Year</v>
          </cell>
        </row>
        <row r="58">
          <cell r="A58" t="str">
            <v>SVCS-ACC-SR-CC-M</v>
          </cell>
          <cell r="B58" t="str">
            <v>SVCS - ACC - SR -  Carry Case Medium</v>
          </cell>
          <cell r="C58" t="str">
            <v>12 months remote maintenance and cross ship support for Medium Pelican Case for TPP LiveScan System (laptop only), with Anti-Static Foam Padding.</v>
          </cell>
          <cell r="D58">
            <v>75</v>
          </cell>
          <cell r="E58">
            <v>75</v>
          </cell>
          <cell r="F58">
            <v>0</v>
          </cell>
          <cell r="G58">
            <v>0</v>
          </cell>
          <cell r="H58">
            <v>71.16</v>
          </cell>
          <cell r="I58">
            <v>69</v>
          </cell>
          <cell r="J58">
            <v>69</v>
          </cell>
          <cell r="K58">
            <v>0.08</v>
          </cell>
          <cell r="L58" t="str">
            <v>Hardware</v>
          </cell>
          <cell r="M58" t="str">
            <v>Year</v>
          </cell>
        </row>
        <row r="59">
          <cell r="A59" t="str">
            <v>SVCS-ACC-SR-CC-L</v>
          </cell>
          <cell r="B59" t="str">
            <v>SVCS - ACC - SR -  Carry Case Large</v>
          </cell>
          <cell r="C59" t="str">
            <v>12 months remote maintenance and cross ship support for Large Pelican Case for LiveScan System (laptop only), with Anti-Static Foam Padding.</v>
          </cell>
          <cell r="D59">
            <v>89.399999999999991</v>
          </cell>
          <cell r="E59">
            <v>89.399999999999991</v>
          </cell>
          <cell r="F59">
            <v>0</v>
          </cell>
          <cell r="G59">
            <v>0</v>
          </cell>
          <cell r="H59">
            <v>84.84</v>
          </cell>
          <cell r="I59">
            <v>82.2</v>
          </cell>
          <cell r="J59">
            <v>82.2</v>
          </cell>
          <cell r="K59">
            <v>0.08</v>
          </cell>
          <cell r="L59" t="str">
            <v>Hardware</v>
          </cell>
          <cell r="M59" t="str">
            <v>Year</v>
          </cell>
        </row>
        <row r="60">
          <cell r="A60" t="str">
            <v>SVCS-ACC-SR-KIOSK</v>
          </cell>
          <cell r="B60" t="str">
            <v>SVCS - ACC - SR -  Kiosk</v>
          </cell>
          <cell r="C60" t="str">
            <v>12 months remote maintenance and cross ship support for LS400 ergonomically designed all steel cabinet for any LS-Series LiveScan system.</v>
          </cell>
          <cell r="D60">
            <v>455.4</v>
          </cell>
          <cell r="E60">
            <v>455.4</v>
          </cell>
          <cell r="F60">
            <v>0</v>
          </cell>
          <cell r="G60">
            <v>0</v>
          </cell>
          <cell r="H60">
            <v>432.59999999999997</v>
          </cell>
          <cell r="I60">
            <v>418.91999999999996</v>
          </cell>
          <cell r="J60">
            <v>418.91999999999996</v>
          </cell>
          <cell r="K60">
            <v>0.08</v>
          </cell>
          <cell r="L60" t="str">
            <v>Hardware</v>
          </cell>
          <cell r="M60" t="str">
            <v>Year</v>
          </cell>
        </row>
        <row r="61">
          <cell r="A61" t="str">
            <v>SVCS-ACC-SR-KIOSK-CE</v>
          </cell>
          <cell r="B61" t="str">
            <v>SVCS - ACC - SR -  Kiosk - Camera Enclosure</v>
          </cell>
          <cell r="C61" t="str">
            <v>12 months remote maintenance and cross ship support for All steel camera enclosure for ACC-KIOSK, includes high-output ring flash</v>
          </cell>
          <cell r="D61">
            <v>99</v>
          </cell>
          <cell r="E61">
            <v>99</v>
          </cell>
          <cell r="F61">
            <v>0</v>
          </cell>
          <cell r="G61">
            <v>0</v>
          </cell>
          <cell r="H61">
            <v>93.96</v>
          </cell>
          <cell r="I61">
            <v>91.08</v>
          </cell>
          <cell r="J61">
            <v>91.08</v>
          </cell>
          <cell r="K61">
            <v>0.08</v>
          </cell>
          <cell r="L61" t="str">
            <v>Hardware</v>
          </cell>
          <cell r="M61" t="str">
            <v>Year</v>
          </cell>
        </row>
        <row r="62">
          <cell r="A62">
            <v>0</v>
          </cell>
          <cell r="B62">
            <v>0</v>
          </cell>
          <cell r="C62">
            <v>0</v>
          </cell>
          <cell r="D62">
            <v>0</v>
          </cell>
          <cell r="E62">
            <v>0</v>
          </cell>
          <cell r="F62">
            <v>0</v>
          </cell>
          <cell r="G62">
            <v>0</v>
          </cell>
          <cell r="H62">
            <v>0</v>
          </cell>
          <cell r="I62">
            <v>0</v>
          </cell>
          <cell r="J62">
            <v>0</v>
          </cell>
          <cell r="K62">
            <v>0</v>
          </cell>
          <cell r="L62">
            <v>0</v>
          </cell>
          <cell r="M62">
            <v>0</v>
          </cell>
        </row>
        <row r="63">
          <cell r="A63" t="str">
            <v>SVCS-ACC-SOS-CAM</v>
          </cell>
          <cell r="B63" t="str">
            <v>SVCS - ACC - SOS - Camera</v>
          </cell>
          <cell r="C63" t="str">
            <v>12 months on-site support for Commercial-of-the-Shelf (COTS) High-Resolution Still Camera, integrated with Livescan Software</v>
          </cell>
          <cell r="D63">
            <v>195.8</v>
          </cell>
          <cell r="E63">
            <v>195.8</v>
          </cell>
          <cell r="F63">
            <v>0</v>
          </cell>
          <cell r="G63">
            <v>0</v>
          </cell>
          <cell r="H63">
            <v>185.9</v>
          </cell>
          <cell r="I63">
            <v>179.96</v>
          </cell>
          <cell r="J63">
            <v>179.96</v>
          </cell>
          <cell r="K63">
            <v>0.08</v>
          </cell>
          <cell r="L63" t="str">
            <v>Hardware</v>
          </cell>
          <cell r="M63" t="str">
            <v>Year</v>
          </cell>
        </row>
        <row r="64">
          <cell r="A64" t="str">
            <v>SVCS-ACC-SOS-SigPad</v>
          </cell>
          <cell r="B64" t="str">
            <v>SVCS - ACC - SOS -  Signature Pad</v>
          </cell>
          <cell r="C64" t="str">
            <v>12 months on-site support for Digital Signature Pad</v>
          </cell>
          <cell r="D64">
            <v>85.8</v>
          </cell>
          <cell r="E64">
            <v>85.8</v>
          </cell>
          <cell r="F64">
            <v>0</v>
          </cell>
          <cell r="G64">
            <v>0</v>
          </cell>
          <cell r="H64">
            <v>81.400000000000006</v>
          </cell>
          <cell r="I64">
            <v>78.760000000000005</v>
          </cell>
          <cell r="J64">
            <v>78.760000000000005</v>
          </cell>
          <cell r="K64">
            <v>0.08</v>
          </cell>
          <cell r="L64" t="str">
            <v>Hardware</v>
          </cell>
          <cell r="M64" t="str">
            <v>Year</v>
          </cell>
        </row>
        <row r="65">
          <cell r="A65" t="str">
            <v>SVCS-ACC-SOS-Mag</v>
          </cell>
          <cell r="B65" t="str">
            <v>SVCS - ACC - SOS -  Magstripe</v>
          </cell>
          <cell r="C65" t="str">
            <v>12 months on-site support for USB Magstripe Reader for Driver License</v>
          </cell>
          <cell r="D65">
            <v>16.5</v>
          </cell>
          <cell r="E65">
            <v>16.5</v>
          </cell>
          <cell r="F65">
            <v>0</v>
          </cell>
          <cell r="G65">
            <v>0</v>
          </cell>
          <cell r="H65">
            <v>15.62</v>
          </cell>
          <cell r="I65">
            <v>15.18</v>
          </cell>
          <cell r="J65">
            <v>15.18</v>
          </cell>
          <cell r="K65">
            <v>0.08</v>
          </cell>
          <cell r="L65" t="str">
            <v>Hardware</v>
          </cell>
          <cell r="M65" t="str">
            <v>Year</v>
          </cell>
        </row>
        <row r="66">
          <cell r="A66" t="str">
            <v>SVCS-ACC-SOS-BarC1</v>
          </cell>
          <cell r="B66" t="str">
            <v>SVCS - ACC - SOS -  Barcode reader 1D</v>
          </cell>
          <cell r="C66" t="str">
            <v>12 months on-site support for 1D barcode reader</v>
          </cell>
          <cell r="D66">
            <v>38.5</v>
          </cell>
          <cell r="E66">
            <v>38.5</v>
          </cell>
          <cell r="F66">
            <v>0</v>
          </cell>
          <cell r="G66">
            <v>0</v>
          </cell>
          <cell r="H66">
            <v>36.520000000000003</v>
          </cell>
          <cell r="I66">
            <v>35.42</v>
          </cell>
          <cell r="J66">
            <v>35.42</v>
          </cell>
          <cell r="K66">
            <v>0.08</v>
          </cell>
          <cell r="L66" t="str">
            <v>Hardware</v>
          </cell>
          <cell r="M66" t="str">
            <v>Year</v>
          </cell>
        </row>
        <row r="67">
          <cell r="A67" t="str">
            <v>SVCS-ACC-SOS-BarC2</v>
          </cell>
          <cell r="B67" t="str">
            <v>SVCS - ACC - SOS -  Barcode reader 2D</v>
          </cell>
          <cell r="C67" t="str">
            <v>12 months on-site support for 2D barcode reader</v>
          </cell>
          <cell r="D67">
            <v>71.5</v>
          </cell>
          <cell r="E67">
            <v>71.5</v>
          </cell>
          <cell r="F67">
            <v>0</v>
          </cell>
          <cell r="G67">
            <v>0</v>
          </cell>
          <cell r="H67">
            <v>67.760000000000005</v>
          </cell>
          <cell r="I67">
            <v>65.78</v>
          </cell>
          <cell r="J67">
            <v>65.78</v>
          </cell>
          <cell r="K67">
            <v>0.08</v>
          </cell>
          <cell r="L67" t="str">
            <v>Hardware</v>
          </cell>
          <cell r="M67" t="str">
            <v>Year</v>
          </cell>
        </row>
        <row r="68">
          <cell r="A68" t="str">
            <v>SVCS-ACC-SOS-PS</v>
          </cell>
          <cell r="B68" t="str">
            <v>SVCS - ACC - SOS -  Printer Simplex</v>
          </cell>
          <cell r="C68" t="str">
            <v>12 months on-site support for FBI Certified  Fingerprint Card Printer: Single-Sided Printer</v>
          </cell>
          <cell r="D68">
            <v>151.80000000000001</v>
          </cell>
          <cell r="E68">
            <v>151.80000000000001</v>
          </cell>
          <cell r="F68">
            <v>0</v>
          </cell>
          <cell r="G68">
            <v>0</v>
          </cell>
          <cell r="H68">
            <v>144.1</v>
          </cell>
          <cell r="I68">
            <v>139.47999999999999</v>
          </cell>
          <cell r="J68">
            <v>139.47999999999999</v>
          </cell>
          <cell r="K68">
            <v>0.08</v>
          </cell>
          <cell r="L68" t="str">
            <v>Hardware</v>
          </cell>
          <cell r="M68" t="str">
            <v>Year</v>
          </cell>
        </row>
        <row r="69">
          <cell r="A69" t="str">
            <v>SVCS-ACC-SOS-PD</v>
          </cell>
          <cell r="B69" t="str">
            <v>SVCS - ACC - SOS -  Printer Duplex</v>
          </cell>
          <cell r="C69" t="str">
            <v>12 months on-site support for FBI Certified  Fingerprint Card Printer: Dual-Sided Printer</v>
          </cell>
          <cell r="D69">
            <v>261.8</v>
          </cell>
          <cell r="E69">
            <v>261.8</v>
          </cell>
          <cell r="F69">
            <v>0</v>
          </cell>
          <cell r="G69">
            <v>0</v>
          </cell>
          <cell r="H69">
            <v>248.6</v>
          </cell>
          <cell r="I69">
            <v>240.68</v>
          </cell>
          <cell r="J69">
            <v>240.68</v>
          </cell>
          <cell r="K69">
            <v>0.08</v>
          </cell>
          <cell r="L69" t="str">
            <v>Hardware</v>
          </cell>
          <cell r="M69" t="str">
            <v>Year</v>
          </cell>
        </row>
        <row r="70">
          <cell r="A70" t="str">
            <v>SVCS-ACC-SOS-21T</v>
          </cell>
          <cell r="B70" t="str">
            <v>SVCS - ACC - SOS -  21" LCD Touch</v>
          </cell>
          <cell r="C70" t="str">
            <v>12 months on-site support for 21" Touch Screen LCD Monitor</v>
          </cell>
          <cell r="D70">
            <v>69.3</v>
          </cell>
          <cell r="E70">
            <v>69.3</v>
          </cell>
          <cell r="F70">
            <v>0</v>
          </cell>
          <cell r="G70">
            <v>0</v>
          </cell>
          <cell r="H70">
            <v>65.78</v>
          </cell>
          <cell r="I70">
            <v>63.58</v>
          </cell>
          <cell r="J70">
            <v>63.58</v>
          </cell>
          <cell r="K70">
            <v>0.08</v>
          </cell>
          <cell r="L70" t="str">
            <v>Hardware</v>
          </cell>
          <cell r="M70" t="str">
            <v>Year</v>
          </cell>
        </row>
        <row r="71">
          <cell r="A71" t="str">
            <v>SVCS-ACC-SOS-UPG-21T</v>
          </cell>
          <cell r="B71" t="str">
            <v>SVCS - ACC - SOS -  Upgrade to 21" LCD Touch</v>
          </cell>
          <cell r="C71" t="str">
            <v>12 months on-site support for Upgrade to 21" Touch Screen LCD Monitor</v>
          </cell>
          <cell r="D71">
            <v>93.5</v>
          </cell>
          <cell r="E71">
            <v>93.5</v>
          </cell>
          <cell r="F71">
            <v>0</v>
          </cell>
          <cell r="G71">
            <v>0</v>
          </cell>
          <cell r="H71">
            <v>88.66</v>
          </cell>
          <cell r="I71">
            <v>86.02</v>
          </cell>
          <cell r="J71">
            <v>86.02</v>
          </cell>
          <cell r="K71">
            <v>0.08</v>
          </cell>
          <cell r="L71" t="str">
            <v>Hardware</v>
          </cell>
          <cell r="M71" t="str">
            <v>Year</v>
          </cell>
        </row>
        <row r="72">
          <cell r="A72" t="str">
            <v>SVCS-ACC-SOS-USB-PEDAL</v>
          </cell>
          <cell r="B72" t="str">
            <v>SVCS - ACC - SOS -  USB Foot Pedal</v>
          </cell>
          <cell r="C72" t="str">
            <v>12 months on-site support for USB Foot Pedal for hands free operation</v>
          </cell>
          <cell r="D72">
            <v>36.299999999999997</v>
          </cell>
          <cell r="E72">
            <v>36.299999999999997</v>
          </cell>
          <cell r="F72">
            <v>0</v>
          </cell>
          <cell r="G72">
            <v>0</v>
          </cell>
          <cell r="H72">
            <v>34.32</v>
          </cell>
          <cell r="I72">
            <v>33.22</v>
          </cell>
          <cell r="J72">
            <v>33.22</v>
          </cell>
          <cell r="K72">
            <v>0.08</v>
          </cell>
          <cell r="L72" t="str">
            <v>Hardware</v>
          </cell>
          <cell r="M72" t="str">
            <v>Year</v>
          </cell>
        </row>
        <row r="73">
          <cell r="A73" t="str">
            <v>SVCS-ACC-SOS-CC-S</v>
          </cell>
          <cell r="B73" t="str">
            <v>SVCS - ACC - SOS -  Carry Case Small</v>
          </cell>
          <cell r="C73" t="str">
            <v>12 months on-site support for Small Pelican Case for TP LiveScan System (tenprint with laptop) with Anti-Static Foam Padding.</v>
          </cell>
          <cell r="D73">
            <v>97.9</v>
          </cell>
          <cell r="E73">
            <v>97.9</v>
          </cell>
          <cell r="F73">
            <v>0</v>
          </cell>
          <cell r="G73">
            <v>0</v>
          </cell>
          <cell r="H73">
            <v>92.84</v>
          </cell>
          <cell r="I73">
            <v>89.98</v>
          </cell>
          <cell r="J73">
            <v>89.98</v>
          </cell>
          <cell r="K73">
            <v>0.08</v>
          </cell>
          <cell r="L73" t="str">
            <v>Hardware</v>
          </cell>
          <cell r="M73" t="str">
            <v>Year</v>
          </cell>
        </row>
        <row r="74">
          <cell r="A74" t="str">
            <v>SVCS-ACC-SOS-CC-M</v>
          </cell>
          <cell r="B74" t="str">
            <v>SVCS - ACC - SOS -  Carry Case Medium</v>
          </cell>
          <cell r="C74" t="str">
            <v>12 months on-site support for Medium Pelican Case for TPP LiveScan System (laptop only), with Anti-Static Foam Padding.</v>
          </cell>
          <cell r="D74">
            <v>137.5</v>
          </cell>
          <cell r="E74">
            <v>137.5</v>
          </cell>
          <cell r="F74">
            <v>0</v>
          </cell>
          <cell r="G74">
            <v>0</v>
          </cell>
          <cell r="H74">
            <v>130.46</v>
          </cell>
          <cell r="I74">
            <v>126.5</v>
          </cell>
          <cell r="J74">
            <v>126.5</v>
          </cell>
          <cell r="K74">
            <v>0.08</v>
          </cell>
          <cell r="L74" t="str">
            <v>Hardware</v>
          </cell>
          <cell r="M74" t="str">
            <v>Year</v>
          </cell>
        </row>
        <row r="75">
          <cell r="A75" t="str">
            <v>SVCS-ACC-SOS-CC-L</v>
          </cell>
          <cell r="B75" t="str">
            <v>SVCS - ACC - SOS -  Carry Case Large</v>
          </cell>
          <cell r="C75" t="str">
            <v>12 months on-site support for Large Pelican Case for LiveScan System (laptop only), with Anti-Static Foam Padding.</v>
          </cell>
          <cell r="D75">
            <v>163.9</v>
          </cell>
          <cell r="E75">
            <v>163.9</v>
          </cell>
          <cell r="F75">
            <v>0</v>
          </cell>
          <cell r="G75">
            <v>0</v>
          </cell>
          <cell r="H75">
            <v>155.54</v>
          </cell>
          <cell r="I75">
            <v>150.69999999999999</v>
          </cell>
          <cell r="J75">
            <v>150.69999999999999</v>
          </cell>
          <cell r="K75">
            <v>0.08</v>
          </cell>
          <cell r="L75" t="str">
            <v>Hardware</v>
          </cell>
          <cell r="M75" t="str">
            <v>Year</v>
          </cell>
        </row>
        <row r="76">
          <cell r="A76" t="str">
            <v>SVCS-ACC-SOS-KIOSK</v>
          </cell>
          <cell r="B76" t="str">
            <v>SVCS - ACC - SOS -  Kiosk</v>
          </cell>
          <cell r="C76" t="str">
            <v>12 months on-site support for LS400 ergonomically designed all steel cabinet for any LS-Series LiveScan system.</v>
          </cell>
          <cell r="D76">
            <v>834.9</v>
          </cell>
          <cell r="E76">
            <v>834.9</v>
          </cell>
          <cell r="F76">
            <v>0</v>
          </cell>
          <cell r="G76">
            <v>0</v>
          </cell>
          <cell r="H76">
            <v>793.1</v>
          </cell>
          <cell r="I76">
            <v>768.02</v>
          </cell>
          <cell r="J76">
            <v>768.02</v>
          </cell>
          <cell r="K76">
            <v>0.08</v>
          </cell>
          <cell r="L76" t="str">
            <v>Hardware</v>
          </cell>
          <cell r="M76" t="str">
            <v>Year</v>
          </cell>
        </row>
        <row r="77">
          <cell r="A77" t="str">
            <v>SVCS-ACC-SOS-KIOSK-CE</v>
          </cell>
          <cell r="B77" t="str">
            <v>SVCS - ACC - SOS -  Kiosk - Camera Enclosure</v>
          </cell>
          <cell r="C77" t="str">
            <v>12 months on-site support for All steel camera enclosure for ACC-KIOSK, includes high-output ring flash</v>
          </cell>
          <cell r="D77">
            <v>181.5</v>
          </cell>
          <cell r="E77">
            <v>181.5</v>
          </cell>
          <cell r="F77">
            <v>0</v>
          </cell>
          <cell r="G77">
            <v>0</v>
          </cell>
          <cell r="H77">
            <v>172.26</v>
          </cell>
          <cell r="I77">
            <v>166.98</v>
          </cell>
          <cell r="J77">
            <v>166.98</v>
          </cell>
          <cell r="K77">
            <v>0.08</v>
          </cell>
          <cell r="L77" t="str">
            <v>Hardware</v>
          </cell>
          <cell r="M77" t="str">
            <v>Year</v>
          </cell>
        </row>
        <row r="78">
          <cell r="I78">
            <v>0</v>
          </cell>
          <cell r="J78">
            <v>0</v>
          </cell>
          <cell r="K78">
            <v>0</v>
          </cell>
          <cell r="L78">
            <v>0</v>
          </cell>
          <cell r="M78">
            <v>0</v>
          </cell>
        </row>
        <row r="79">
          <cell r="A79" t="str">
            <v>SOFTWARE</v>
          </cell>
          <cell r="B79">
            <v>0</v>
          </cell>
          <cell r="C79">
            <v>0</v>
          </cell>
          <cell r="D79">
            <v>0</v>
          </cell>
          <cell r="E79">
            <v>0</v>
          </cell>
          <cell r="F79">
            <v>0</v>
          </cell>
          <cell r="G79">
            <v>0</v>
          </cell>
          <cell r="H79">
            <v>0</v>
          </cell>
          <cell r="I79">
            <v>0</v>
          </cell>
          <cell r="J79">
            <v>0</v>
          </cell>
          <cell r="K79">
            <v>0</v>
          </cell>
          <cell r="L79">
            <v>0</v>
          </cell>
          <cell r="M79">
            <v>0</v>
          </cell>
        </row>
        <row r="80">
          <cell r="A80" t="str">
            <v>SVCS-SW-SR-LS200</v>
          </cell>
          <cell r="B80" t="str">
            <v>SVCS - SW - SR - LS - LS200 LiveScan Software License</v>
          </cell>
          <cell r="C80" t="str">
            <v>12 months remote support for LS Series Livescan, includes: help-desk support and software upgrades for LS200 Applicant LiveScan Software License: single Type of Transaction (TOT), single submission package</v>
          </cell>
          <cell r="D80">
            <v>257.39999999999998</v>
          </cell>
          <cell r="E80">
            <v>281.39999999999998</v>
          </cell>
          <cell r="F80">
            <v>0</v>
          </cell>
          <cell r="G80">
            <v>0</v>
          </cell>
          <cell r="H80">
            <v>218.76</v>
          </cell>
          <cell r="I80">
            <v>195.6</v>
          </cell>
          <cell r="J80">
            <v>195.6</v>
          </cell>
          <cell r="K80">
            <v>0.24</v>
          </cell>
          <cell r="L80" t="str">
            <v>Software</v>
          </cell>
          <cell r="M80" t="str">
            <v>Year</v>
          </cell>
        </row>
        <row r="81">
          <cell r="A81" t="str">
            <v>SVCS-SW-SR-LS300</v>
          </cell>
          <cell r="B81" t="str">
            <v>SVCS - SW - SR - LS - LS300  LiveScan Software License</v>
          </cell>
          <cell r="C81" t="str">
            <v>12 months remote support for LS Series Livescan, includes: help-desk support and software upgrades for LS 300 Criminal LiveScan Software License: single Type of Transaction (TOT), single submission package</v>
          </cell>
          <cell r="D81">
            <v>515.4</v>
          </cell>
          <cell r="E81">
            <v>515.4</v>
          </cell>
          <cell r="F81">
            <v>0</v>
          </cell>
          <cell r="G81">
            <v>0</v>
          </cell>
          <cell r="H81">
            <v>438</v>
          </cell>
          <cell r="I81">
            <v>391.68</v>
          </cell>
          <cell r="J81">
            <v>391.68</v>
          </cell>
          <cell r="K81">
            <v>0.24</v>
          </cell>
          <cell r="L81" t="str">
            <v>Software</v>
          </cell>
          <cell r="M81" t="str">
            <v>Year</v>
          </cell>
        </row>
        <row r="82">
          <cell r="A82" t="str">
            <v>SVCS-SW-SR-LSPC</v>
          </cell>
          <cell r="B82" t="str">
            <v>SVCS - SW - SR - LS - Photo Capture Software License</v>
          </cell>
          <cell r="C82" t="str">
            <v>12 months remote support for LS Series Livescan, includes: help-desk support and software upgrades for Integrated Photo Capture Software License for any LS-Series LiveScan system.</v>
          </cell>
          <cell r="D82">
            <v>419.4</v>
          </cell>
          <cell r="E82">
            <v>419.4</v>
          </cell>
          <cell r="F82">
            <v>0</v>
          </cell>
          <cell r="G82">
            <v>0</v>
          </cell>
          <cell r="H82">
            <v>356.4</v>
          </cell>
          <cell r="I82">
            <v>318.71999999999997</v>
          </cell>
          <cell r="J82">
            <v>318.71999999999997</v>
          </cell>
          <cell r="K82">
            <v>0.24</v>
          </cell>
          <cell r="L82" t="str">
            <v>Software</v>
          </cell>
          <cell r="M82" t="str">
            <v>Year</v>
          </cell>
        </row>
        <row r="83">
          <cell r="A83" t="str">
            <v>SVCS-SW-SR-LS-ADD-TOT</v>
          </cell>
          <cell r="B83" t="str">
            <v>SVCS - SW - SR - LS - Additional LiveScan TOT License</v>
          </cell>
          <cell r="C83" t="str">
            <v>12 months remote support for LS Series Livescan, includes: help-desk support and software upgrades for Additional Type of Transaction (TOT), must be combined with LS-Series LiveScan system.</v>
          </cell>
          <cell r="D83">
            <v>119.39999999999999</v>
          </cell>
          <cell r="E83">
            <v>119.39999999999999</v>
          </cell>
          <cell r="F83">
            <v>0</v>
          </cell>
          <cell r="G83">
            <v>0</v>
          </cell>
          <cell r="H83">
            <v>101.39999999999999</v>
          </cell>
          <cell r="I83">
            <v>90.72</v>
          </cell>
          <cell r="J83">
            <v>90.72</v>
          </cell>
          <cell r="K83">
            <v>0.24</v>
          </cell>
          <cell r="L83" t="str">
            <v>Software</v>
          </cell>
          <cell r="M83" t="str">
            <v>Year</v>
          </cell>
        </row>
        <row r="84">
          <cell r="A84" t="str">
            <v>SVCS-SW-SR-LS-ADD-PC</v>
          </cell>
          <cell r="B84" t="str">
            <v>SVCS - SW - SR - LS - Photo Capture License</v>
          </cell>
          <cell r="C84" t="str">
            <v>12 months remote support for LS Series Livescan, includes: help-desk support and software upgrades for Photo Capture, must be combined with LS-Series LiveScan system.</v>
          </cell>
          <cell r="D84">
            <v>119.39999999999999</v>
          </cell>
          <cell r="E84">
            <v>119.39999999999999</v>
          </cell>
          <cell r="F84">
            <v>0</v>
          </cell>
          <cell r="G84">
            <v>0</v>
          </cell>
          <cell r="H84">
            <v>101.39999999999999</v>
          </cell>
          <cell r="I84">
            <v>90.72</v>
          </cell>
          <cell r="J84">
            <v>90.72</v>
          </cell>
          <cell r="K84">
            <v>0.24</v>
          </cell>
          <cell r="L84" t="str">
            <v>Software</v>
          </cell>
          <cell r="M84" t="str">
            <v>Year</v>
          </cell>
        </row>
        <row r="85">
          <cell r="A85" t="str">
            <v>SVCS-SW-SR-LS-ADD-FBS</v>
          </cell>
          <cell r="B85" t="str">
            <v>SVCS - SW - SR - LS - Flatbed Scanning License</v>
          </cell>
          <cell r="C85" t="str">
            <v>12 months remote support for LS Series Livescan, includes: help-desk support and software upgrades for Flatbed Scanning, must be combined with LS-Series LiveScan system.</v>
          </cell>
          <cell r="D85">
            <v>119.39999999999999</v>
          </cell>
          <cell r="E85">
            <v>119.39999999999999</v>
          </cell>
          <cell r="F85">
            <v>0</v>
          </cell>
          <cell r="G85">
            <v>0</v>
          </cell>
          <cell r="H85">
            <v>101.39999999999999</v>
          </cell>
          <cell r="I85">
            <v>90.72</v>
          </cell>
          <cell r="J85">
            <v>90.72</v>
          </cell>
          <cell r="K85">
            <v>0.24</v>
          </cell>
          <cell r="L85" t="str">
            <v>Software</v>
          </cell>
          <cell r="M85" t="str">
            <v>Year</v>
          </cell>
        </row>
        <row r="86">
          <cell r="A86" t="str">
            <v>SVCS-SW-SR-LSCON</v>
          </cell>
          <cell r="B86" t="str">
            <v>SVCS - SW - SR - LS - Additional Connectivity License</v>
          </cell>
          <cell r="C86" t="str">
            <v>12 months remote support for LS Series Livescan, includes: help-desk support and software upgrades for Additional Connectivity and/or Submission license for any LS-Series LiveScan system.</v>
          </cell>
          <cell r="D86">
            <v>39</v>
          </cell>
          <cell r="E86">
            <v>39</v>
          </cell>
          <cell r="F86">
            <v>0</v>
          </cell>
          <cell r="G86">
            <v>0</v>
          </cell>
          <cell r="H86">
            <v>33.119999999999997</v>
          </cell>
          <cell r="I86">
            <v>29.64</v>
          </cell>
          <cell r="J86">
            <v>29.64</v>
          </cell>
          <cell r="K86">
            <v>0.24</v>
          </cell>
          <cell r="L86" t="str">
            <v>Software</v>
          </cell>
          <cell r="M86" t="str">
            <v>Year</v>
          </cell>
        </row>
        <row r="87">
          <cell r="A87" t="str">
            <v>SVCS-SW-SR-LSINT1</v>
          </cell>
          <cell r="B87" t="str">
            <v>SVCS - SW - SR - LS - Foreign System Data Interface (one way)</v>
          </cell>
          <cell r="C87" t="str">
            <v>12 months remote support for LS Series Livescan, includes: help-desk support and software upgrades for LiveScan data interface with foreign systems for one way data exchange (input or output) - configuration fee may apply on low volume</v>
          </cell>
          <cell r="D87">
            <v>31.2</v>
          </cell>
          <cell r="E87">
            <v>31.2</v>
          </cell>
          <cell r="F87">
            <v>0</v>
          </cell>
          <cell r="G87">
            <v>0</v>
          </cell>
          <cell r="H87">
            <v>26.52</v>
          </cell>
          <cell r="I87">
            <v>23.64</v>
          </cell>
          <cell r="J87">
            <v>23.64</v>
          </cell>
          <cell r="K87">
            <v>0.24</v>
          </cell>
          <cell r="L87" t="str">
            <v>Software</v>
          </cell>
          <cell r="M87" t="str">
            <v>Year</v>
          </cell>
        </row>
        <row r="88">
          <cell r="A88" t="str">
            <v>SVCS-SW-SR-LSINT2</v>
          </cell>
          <cell r="B88" t="str">
            <v>SVCS - SW - SR - LS - Foreign System Data Interface (two way)</v>
          </cell>
          <cell r="C88" t="str">
            <v>12 months remote support for LS Series Livescan, includes: help-desk support and software upgrades for LiveScan data interface with foreign systems for two way data exchange (input and output) - Configuration fee may apply on low volume</v>
          </cell>
          <cell r="D88">
            <v>47.4</v>
          </cell>
          <cell r="E88">
            <v>47.4</v>
          </cell>
          <cell r="F88">
            <v>0</v>
          </cell>
          <cell r="G88">
            <v>0</v>
          </cell>
          <cell r="H88">
            <v>40.199999999999996</v>
          </cell>
          <cell r="I88">
            <v>36</v>
          </cell>
          <cell r="J88">
            <v>36</v>
          </cell>
          <cell r="K88">
            <v>0.24</v>
          </cell>
          <cell r="L88" t="str">
            <v>Software</v>
          </cell>
          <cell r="M88" t="str">
            <v>Year</v>
          </cell>
        </row>
        <row r="89">
          <cell r="A89" t="str">
            <v>SVCS-SW-SR-LSID</v>
          </cell>
          <cell r="B89" t="str">
            <v>SVCS - SW - SR - LS - ID Processing Software License</v>
          </cell>
          <cell r="C89" t="str">
            <v>12 months remote support for LS Series Livescan, includes: help-desk support and software upgrades for Software License to process identification (Driver's License, State ID's, etc…) for any LS-Series LiveScan system.</v>
          </cell>
          <cell r="D89">
            <v>25.8</v>
          </cell>
          <cell r="E89">
            <v>25.8</v>
          </cell>
          <cell r="F89">
            <v>0</v>
          </cell>
          <cell r="G89">
            <v>0</v>
          </cell>
          <cell r="H89">
            <v>21.84</v>
          </cell>
          <cell r="I89">
            <v>19.559999999999999</v>
          </cell>
          <cell r="J89">
            <v>19.559999999999999</v>
          </cell>
          <cell r="K89">
            <v>0.24</v>
          </cell>
          <cell r="L89" t="str">
            <v>Software</v>
          </cell>
          <cell r="M89" t="str">
            <v>Year</v>
          </cell>
        </row>
        <row r="90">
          <cell r="A90" t="str">
            <v>SVCS-SW-SR-LSSC</v>
          </cell>
          <cell r="B90" t="str">
            <v>SVCS - SW - SR - LS - Signature Capture Software License</v>
          </cell>
          <cell r="C90" t="str">
            <v>12 months remote support for LS Series Livescan, includes: help-desk support and software upgrades for Integrated Signature Capture Software License for any LS-Series LiveScan system.</v>
          </cell>
          <cell r="D90">
            <v>10.199999999999999</v>
          </cell>
          <cell r="E90">
            <v>10.199999999999999</v>
          </cell>
          <cell r="F90">
            <v>0</v>
          </cell>
          <cell r="G90">
            <v>0</v>
          </cell>
          <cell r="H90">
            <v>8.64</v>
          </cell>
          <cell r="I90">
            <v>7.68</v>
          </cell>
          <cell r="J90">
            <v>7.68</v>
          </cell>
          <cell r="K90">
            <v>0.24</v>
          </cell>
          <cell r="L90" t="str">
            <v>Software</v>
          </cell>
          <cell r="M90" t="str">
            <v>Year</v>
          </cell>
        </row>
        <row r="91">
          <cell r="A91" t="str">
            <v>SVCS-SW-SR-LSPS</v>
          </cell>
          <cell r="B91" t="str">
            <v>SVCS - SW - SR - LS - Printer Software</v>
          </cell>
          <cell r="C91" t="str">
            <v>12 months remote support for LS Series Livescan, includes: help-desk support and software upgrades for Printer Software License for Standard Print Formats for any LS-Series LiveScan system.</v>
          </cell>
          <cell r="D91">
            <v>31.2</v>
          </cell>
          <cell r="E91">
            <v>31.2</v>
          </cell>
          <cell r="F91">
            <v>0</v>
          </cell>
          <cell r="G91">
            <v>0</v>
          </cell>
          <cell r="H91">
            <v>26.52</v>
          </cell>
          <cell r="I91">
            <v>23.64</v>
          </cell>
          <cell r="J91">
            <v>23.64</v>
          </cell>
          <cell r="K91">
            <v>0.24</v>
          </cell>
          <cell r="L91" t="str">
            <v>Software</v>
          </cell>
          <cell r="M91" t="str">
            <v>Year</v>
          </cell>
        </row>
        <row r="92">
          <cell r="A92" t="str">
            <v>SVCS-SW-SR-CMS</v>
          </cell>
          <cell r="B92" t="str">
            <v>SVCS - SW - SR - CMS - Software License</v>
          </cell>
          <cell r="C92" t="str">
            <v>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92">
            <v>1215</v>
          </cell>
          <cell r="E92">
            <v>1215</v>
          </cell>
          <cell r="F92">
            <v>0</v>
          </cell>
          <cell r="G92">
            <v>0</v>
          </cell>
          <cell r="H92">
            <v>1032.72</v>
          </cell>
          <cell r="I92">
            <v>923.4</v>
          </cell>
          <cell r="J92">
            <v>923.4</v>
          </cell>
          <cell r="K92">
            <v>0.24</v>
          </cell>
          <cell r="L92" t="str">
            <v>Software</v>
          </cell>
          <cell r="M92" t="str">
            <v>Year</v>
          </cell>
        </row>
        <row r="93">
          <cell r="A93" t="str">
            <v>SVCS-SW-SR-CMS10CON</v>
          </cell>
          <cell r="B93" t="str">
            <v>SVCS - SW - SR - CMS - Add-On 10 Connection License</v>
          </cell>
          <cell r="C93" t="str">
            <v>12 months remote support for LS Series Livescan, includes: help-desk support and software upgrades for 10 additional LiveScan connections license for CMS Software</v>
          </cell>
          <cell r="D93">
            <v>155.4</v>
          </cell>
          <cell r="E93">
            <v>155.4</v>
          </cell>
          <cell r="F93">
            <v>0</v>
          </cell>
          <cell r="G93">
            <v>0</v>
          </cell>
          <cell r="H93">
            <v>132</v>
          </cell>
          <cell r="I93">
            <v>118.08</v>
          </cell>
          <cell r="J93">
            <v>118.08</v>
          </cell>
          <cell r="K93">
            <v>0.24</v>
          </cell>
          <cell r="L93" t="str">
            <v>Software</v>
          </cell>
          <cell r="M93" t="str">
            <v>Year</v>
          </cell>
        </row>
        <row r="94">
          <cell r="A94" t="str">
            <v>SVCS-SW-SR-CMS1000TP</v>
          </cell>
          <cell r="B94" t="str">
            <v>SVCS - SW - SR - CMS - Add-On 1,000 Throughput License</v>
          </cell>
          <cell r="C94" t="str">
            <v>12 months remote support for LS Series Livescan, includes: help-desk support and software upgrades for 1,000 additional monthly transaction throughput license for CMS Software</v>
          </cell>
          <cell r="D94">
            <v>79.2</v>
          </cell>
          <cell r="E94">
            <v>79.2</v>
          </cell>
          <cell r="F94">
            <v>0</v>
          </cell>
          <cell r="G94">
            <v>0</v>
          </cell>
          <cell r="H94">
            <v>67.319999999999993</v>
          </cell>
          <cell r="I94">
            <v>60.12</v>
          </cell>
          <cell r="J94">
            <v>60.12</v>
          </cell>
          <cell r="K94">
            <v>0.24</v>
          </cell>
          <cell r="L94" t="str">
            <v>Software</v>
          </cell>
          <cell r="M94" t="str">
            <v>Year</v>
          </cell>
        </row>
        <row r="95">
          <cell r="A95" t="str">
            <v>SVCS-SW-SR-CMS5000S</v>
          </cell>
          <cell r="B95" t="str">
            <v>SVCS - SW - SR - CMS - Add-On 5,000 Archive Storage License</v>
          </cell>
          <cell r="C95" t="str">
            <v>12 months remote support for LS Series Livescan, includes: help-desk support and software upgrades for 5,000 additional transaction storage for CMS Software.</v>
          </cell>
          <cell r="D95">
            <v>31.2</v>
          </cell>
          <cell r="E95">
            <v>31.2</v>
          </cell>
          <cell r="F95">
            <v>0</v>
          </cell>
          <cell r="G95">
            <v>0</v>
          </cell>
          <cell r="H95">
            <v>26.52</v>
          </cell>
          <cell r="I95">
            <v>23.64</v>
          </cell>
          <cell r="J95">
            <v>23.64</v>
          </cell>
          <cell r="K95">
            <v>0.24</v>
          </cell>
          <cell r="L95" t="str">
            <v>Software</v>
          </cell>
          <cell r="M95" t="str">
            <v>Year</v>
          </cell>
        </row>
        <row r="96">
          <cell r="A96" t="str">
            <v>SVCS-SW-SR-CMSINT1</v>
          </cell>
          <cell r="B96" t="str">
            <v>SVCS - SW - SR - CMS - Foreign System Data Interface (one way)</v>
          </cell>
          <cell r="C96" t="str">
            <v>12 months remote support for LS Series Livescan, includes: help-desk support and software upgrades for CMS data interface with foreign systems for one way data exchange (input or output)</v>
          </cell>
          <cell r="D96">
            <v>779.4</v>
          </cell>
          <cell r="E96">
            <v>779.4</v>
          </cell>
          <cell r="F96">
            <v>0</v>
          </cell>
          <cell r="G96">
            <v>0</v>
          </cell>
          <cell r="H96">
            <v>662.4</v>
          </cell>
          <cell r="I96">
            <v>592.31999999999994</v>
          </cell>
          <cell r="J96">
            <v>592.31999999999994</v>
          </cell>
          <cell r="K96">
            <v>0.24</v>
          </cell>
          <cell r="L96" t="str">
            <v>Software</v>
          </cell>
          <cell r="M96" t="str">
            <v>Year</v>
          </cell>
        </row>
        <row r="97">
          <cell r="A97" t="str">
            <v>SVCS-SW-SR-CMSINT2</v>
          </cell>
          <cell r="B97" t="str">
            <v>SVCS - SW - SR - CMS - Foreign System Data Interface (two way)</v>
          </cell>
          <cell r="C97" t="str">
            <v>12 months remote support for LS Series Livescan, includes: help-desk support and software upgrades for CMS data interface with foreign systems for two way data exchange (input and output)</v>
          </cell>
          <cell r="D97">
            <v>1379.3999999999999</v>
          </cell>
          <cell r="E97">
            <v>1379.3999999999999</v>
          </cell>
          <cell r="F97">
            <v>0</v>
          </cell>
          <cell r="G97">
            <v>0</v>
          </cell>
          <cell r="H97">
            <v>1172.3999999999999</v>
          </cell>
          <cell r="I97">
            <v>1048.32</v>
          </cell>
          <cell r="J97">
            <v>1048.32</v>
          </cell>
          <cell r="K97">
            <v>0.24</v>
          </cell>
          <cell r="L97" t="str">
            <v>Software</v>
          </cell>
          <cell r="M97" t="str">
            <v>Year</v>
          </cell>
        </row>
        <row r="98">
          <cell r="A98">
            <v>0</v>
          </cell>
          <cell r="B98">
            <v>0</v>
          </cell>
          <cell r="C98">
            <v>0</v>
          </cell>
          <cell r="D98">
            <v>0</v>
          </cell>
          <cell r="E98">
            <v>0</v>
          </cell>
          <cell r="F98">
            <v>0</v>
          </cell>
          <cell r="G98">
            <v>0</v>
          </cell>
          <cell r="H98">
            <v>0</v>
          </cell>
          <cell r="I98">
            <v>0</v>
          </cell>
          <cell r="J98">
            <v>0</v>
          </cell>
          <cell r="K98">
            <v>0</v>
          </cell>
          <cell r="L98">
            <v>0</v>
          </cell>
          <cell r="M98">
            <v>0</v>
          </cell>
        </row>
        <row r="99">
          <cell r="A99" t="str">
            <v>SVCS-SW-SOS-LS200</v>
          </cell>
          <cell r="B99" t="str">
            <v>SVCS - SW - SOS - LS - LS200 LiveScan Software License</v>
          </cell>
          <cell r="C99" t="str">
            <v>12 months on-site support for LS Series Livescan, includes: help-desk support and software upgrades for LS200 Applicant LiveScan Software License: single Type of Transaction (TOT), single submission package</v>
          </cell>
          <cell r="D99">
            <v>471.9</v>
          </cell>
          <cell r="E99">
            <v>515.9</v>
          </cell>
          <cell r="F99">
            <v>0</v>
          </cell>
          <cell r="G99">
            <v>0</v>
          </cell>
          <cell r="H99">
            <v>401.06</v>
          </cell>
          <cell r="I99">
            <v>358.6</v>
          </cell>
          <cell r="J99">
            <v>358.6</v>
          </cell>
          <cell r="K99">
            <v>0.24</v>
          </cell>
          <cell r="L99" t="str">
            <v>Software</v>
          </cell>
          <cell r="M99" t="str">
            <v>Year</v>
          </cell>
        </row>
        <row r="100">
          <cell r="A100" t="str">
            <v>SVCS-SW-SOS-LS300</v>
          </cell>
          <cell r="B100" t="str">
            <v>SVCS - SW - SOS - LS - LS300  LiveScan Software License</v>
          </cell>
          <cell r="C100" t="str">
            <v>12 months on-site support for LS Series Livescan, includes: help-desk support and software upgrades for LS 300 Criminal LiveScan Software License: single Type of Transaction (TOT), single submission package</v>
          </cell>
          <cell r="D100">
            <v>944.9</v>
          </cell>
          <cell r="E100">
            <v>944.9</v>
          </cell>
          <cell r="F100">
            <v>0</v>
          </cell>
          <cell r="G100">
            <v>0</v>
          </cell>
          <cell r="H100">
            <v>803</v>
          </cell>
          <cell r="I100">
            <v>718.08</v>
          </cell>
          <cell r="J100">
            <v>718.08</v>
          </cell>
          <cell r="K100">
            <v>0.24</v>
          </cell>
          <cell r="L100" t="str">
            <v>Software</v>
          </cell>
          <cell r="M100" t="str">
            <v>Year</v>
          </cell>
        </row>
        <row r="101">
          <cell r="A101" t="str">
            <v>SVCS-SW-SOS-LSPC</v>
          </cell>
          <cell r="B101" t="str">
            <v>SVCS - SW - SOS - LS - Photo Capture Software License</v>
          </cell>
          <cell r="C101" t="str">
            <v>12 months on-site support for LS Series Livescan, includes: help-desk support and software upgrades for Integrated Photo Capture Software License for any LS-Series LiveScan system.</v>
          </cell>
          <cell r="D101">
            <v>768.9</v>
          </cell>
          <cell r="E101">
            <v>768.9</v>
          </cell>
          <cell r="F101">
            <v>0</v>
          </cell>
          <cell r="G101">
            <v>0</v>
          </cell>
          <cell r="H101">
            <v>653.4</v>
          </cell>
          <cell r="I101">
            <v>584.32000000000005</v>
          </cell>
          <cell r="J101">
            <v>584.32000000000005</v>
          </cell>
          <cell r="K101">
            <v>0.24</v>
          </cell>
          <cell r="L101" t="str">
            <v>Software</v>
          </cell>
          <cell r="M101" t="str">
            <v>Year</v>
          </cell>
        </row>
        <row r="102">
          <cell r="A102" t="str">
            <v>SVCS-SW-SOS-LS-ADD-TOT</v>
          </cell>
          <cell r="B102" t="str">
            <v>SVCS - SW - SOS - LS - Additional LiveScan TOT License</v>
          </cell>
          <cell r="C102" t="str">
            <v>12 months on-site support for LS Series Livescan, includes: help-desk support and software upgrades for Additional Type of Transaction (TOT), must be combined with LS-Series LiveScan system.</v>
          </cell>
          <cell r="D102">
            <v>218.9</v>
          </cell>
          <cell r="E102">
            <v>218.9</v>
          </cell>
          <cell r="F102">
            <v>0</v>
          </cell>
          <cell r="G102">
            <v>0</v>
          </cell>
          <cell r="H102">
            <v>185.9</v>
          </cell>
          <cell r="I102">
            <v>166.32</v>
          </cell>
          <cell r="J102">
            <v>166.32</v>
          </cell>
          <cell r="K102">
            <v>0.24</v>
          </cell>
          <cell r="L102" t="str">
            <v>Software</v>
          </cell>
          <cell r="M102" t="str">
            <v>Year</v>
          </cell>
        </row>
        <row r="103">
          <cell r="A103" t="str">
            <v>SVCS-SW-SOS-LS-ADD-PC</v>
          </cell>
          <cell r="B103" t="str">
            <v>SVCS - SW - SOS - LS - Photo Capture License</v>
          </cell>
          <cell r="C103" t="str">
            <v>12 months on-site support for LS Series Livescan, includes: help-desk support and software upgrades for Photo Capture, must be combined with LS-Series LiveScan system.</v>
          </cell>
          <cell r="D103">
            <v>218.9</v>
          </cell>
          <cell r="E103">
            <v>218.9</v>
          </cell>
          <cell r="F103">
            <v>0</v>
          </cell>
          <cell r="G103">
            <v>0</v>
          </cell>
          <cell r="H103">
            <v>185.9</v>
          </cell>
          <cell r="I103">
            <v>166.32</v>
          </cell>
          <cell r="J103">
            <v>166.32</v>
          </cell>
          <cell r="K103">
            <v>0.24</v>
          </cell>
          <cell r="L103" t="str">
            <v>Software</v>
          </cell>
          <cell r="M103" t="str">
            <v>Year</v>
          </cell>
        </row>
        <row r="104">
          <cell r="A104" t="str">
            <v>SVCS-SW-SOS-LS-ADD-FBS</v>
          </cell>
          <cell r="B104" t="str">
            <v>SVCS - SW - SOS - LS - Flatbed Scanning License</v>
          </cell>
          <cell r="C104" t="str">
            <v>12 months on-site support for LS Series Livescan, includes: help-desk support and software upgrades for Flatbed Scanning, must be combined with LS-Series LiveScan system.</v>
          </cell>
          <cell r="D104">
            <v>218.9</v>
          </cell>
          <cell r="E104">
            <v>218.9</v>
          </cell>
          <cell r="F104">
            <v>0</v>
          </cell>
          <cell r="G104">
            <v>0</v>
          </cell>
          <cell r="H104">
            <v>185.9</v>
          </cell>
          <cell r="I104">
            <v>166.32</v>
          </cell>
          <cell r="J104">
            <v>166.32</v>
          </cell>
          <cell r="K104">
            <v>0.24</v>
          </cell>
          <cell r="L104" t="str">
            <v>Software</v>
          </cell>
          <cell r="M104" t="str">
            <v>Year</v>
          </cell>
        </row>
        <row r="105">
          <cell r="A105" t="str">
            <v>SVCS-SW-SOS-LSCON</v>
          </cell>
          <cell r="B105" t="str">
            <v>SVCS - SW - SOS - LS - Additional Connectivity License</v>
          </cell>
          <cell r="C105" t="str">
            <v>12 months on-site support for LS Series Livescan, includes: help-desk support and software upgrades for Additional Connectivity and/or Submission license for any LS-Series LiveScan system.</v>
          </cell>
          <cell r="D105">
            <v>71.5</v>
          </cell>
          <cell r="E105">
            <v>71.5</v>
          </cell>
          <cell r="F105">
            <v>0</v>
          </cell>
          <cell r="G105">
            <v>0</v>
          </cell>
          <cell r="H105">
            <v>60.72</v>
          </cell>
          <cell r="I105">
            <v>54.34</v>
          </cell>
          <cell r="J105">
            <v>54.34</v>
          </cell>
          <cell r="K105">
            <v>0.24</v>
          </cell>
          <cell r="L105" t="str">
            <v>Software</v>
          </cell>
          <cell r="M105" t="str">
            <v>Year</v>
          </cell>
        </row>
        <row r="106">
          <cell r="A106" t="str">
            <v>SVCS-SW-SOS-LSINT1</v>
          </cell>
          <cell r="B106" t="str">
            <v>SVCS - SW - SOS - LS - Foreign System Data Interface (one way)</v>
          </cell>
          <cell r="C106" t="str">
            <v>12 months on-site support for LS Series Livescan, includes: help-desk support and software upgrades for LiveScan data interface with foreign systems for one way data exchange (input or output) - configuration fee may apply on low volume</v>
          </cell>
          <cell r="D106">
            <v>57.2</v>
          </cell>
          <cell r="E106">
            <v>57.2</v>
          </cell>
          <cell r="F106">
            <v>0</v>
          </cell>
          <cell r="G106">
            <v>0</v>
          </cell>
          <cell r="H106">
            <v>48.62</v>
          </cell>
          <cell r="I106">
            <v>43.34</v>
          </cell>
          <cell r="J106">
            <v>43.34</v>
          </cell>
          <cell r="K106">
            <v>0.24</v>
          </cell>
          <cell r="L106" t="str">
            <v>Software</v>
          </cell>
          <cell r="M106" t="str">
            <v>Year</v>
          </cell>
        </row>
        <row r="107">
          <cell r="A107" t="str">
            <v>SVCS-SW-SOS-LSINT2</v>
          </cell>
          <cell r="B107" t="str">
            <v>SVCS - SW - SOS - LS - Foreign System Data Interface (two way)</v>
          </cell>
          <cell r="C107" t="str">
            <v>12 months on-site support for LS Series Livescan, includes: help-desk support and software upgrades for LiveScan data interface with foreign systems for two way data exchange (input and output) - Configuration fee may apply on low volume</v>
          </cell>
          <cell r="D107">
            <v>86.9</v>
          </cell>
          <cell r="E107">
            <v>86.9</v>
          </cell>
          <cell r="F107">
            <v>0</v>
          </cell>
          <cell r="G107">
            <v>0</v>
          </cell>
          <cell r="H107">
            <v>73.7</v>
          </cell>
          <cell r="I107">
            <v>66</v>
          </cell>
          <cell r="J107">
            <v>66</v>
          </cell>
          <cell r="K107">
            <v>0.24</v>
          </cell>
          <cell r="L107" t="str">
            <v>Software</v>
          </cell>
          <cell r="M107" t="str">
            <v>Year</v>
          </cell>
        </row>
        <row r="108">
          <cell r="A108" t="str">
            <v>SVCS-SW-SOS-LSID</v>
          </cell>
          <cell r="B108" t="str">
            <v>SVCS - SW - SOS - LS - ID Processing Software License</v>
          </cell>
          <cell r="C108" t="str">
            <v>12 months on-site support for LS Series Livescan, includes: help-desk support and software upgrades for Software License to process identification (Driver's License, State ID's, etc…) for any LS-Series LiveScan system.</v>
          </cell>
          <cell r="D108">
            <v>47.3</v>
          </cell>
          <cell r="E108">
            <v>47.3</v>
          </cell>
          <cell r="F108">
            <v>0</v>
          </cell>
          <cell r="G108">
            <v>0</v>
          </cell>
          <cell r="H108">
            <v>40.04</v>
          </cell>
          <cell r="I108">
            <v>35.86</v>
          </cell>
          <cell r="J108">
            <v>35.86</v>
          </cell>
          <cell r="K108">
            <v>0.24</v>
          </cell>
          <cell r="L108" t="str">
            <v>Software</v>
          </cell>
          <cell r="M108" t="str">
            <v>Year</v>
          </cell>
        </row>
        <row r="109">
          <cell r="A109" t="str">
            <v>SVCS-SW-SOS-LSSC</v>
          </cell>
          <cell r="B109" t="str">
            <v>SVCS - SW - SOS - LS - Signature Capture Software License</v>
          </cell>
          <cell r="C109" t="str">
            <v>12 months on-site support for LS Series Livescan, includes: help-desk support and software upgrades for Integrated Signature Capture Software License for any LS-Series LiveScan system.</v>
          </cell>
          <cell r="D109">
            <v>18.7</v>
          </cell>
          <cell r="E109">
            <v>18.7</v>
          </cell>
          <cell r="F109">
            <v>0</v>
          </cell>
          <cell r="G109">
            <v>0</v>
          </cell>
          <cell r="H109">
            <v>15.84</v>
          </cell>
          <cell r="I109">
            <v>14.08</v>
          </cell>
          <cell r="J109">
            <v>14.08</v>
          </cell>
          <cell r="K109">
            <v>0.24</v>
          </cell>
          <cell r="L109" t="str">
            <v>Software</v>
          </cell>
          <cell r="M109" t="str">
            <v>Year</v>
          </cell>
        </row>
        <row r="110">
          <cell r="A110" t="str">
            <v>SVCS-SW-SOS-LSPS</v>
          </cell>
          <cell r="B110" t="str">
            <v>SVCS - SW - SOS - LS - Printer Software</v>
          </cell>
          <cell r="C110" t="str">
            <v>12 months on-site support for LS Series Livescan, includes: help-desk support and software upgrades for Printer Software License for Standard Print Formats for any LS-Series LiveScan system.</v>
          </cell>
          <cell r="D110">
            <v>57.2</v>
          </cell>
          <cell r="E110">
            <v>57.2</v>
          </cell>
          <cell r="F110">
            <v>0</v>
          </cell>
          <cell r="G110">
            <v>0</v>
          </cell>
          <cell r="H110">
            <v>48.62</v>
          </cell>
          <cell r="I110">
            <v>43.34</v>
          </cell>
          <cell r="J110">
            <v>43.34</v>
          </cell>
          <cell r="K110">
            <v>0.24</v>
          </cell>
          <cell r="L110" t="str">
            <v>Software</v>
          </cell>
          <cell r="M110" t="str">
            <v>Year</v>
          </cell>
        </row>
        <row r="111">
          <cell r="A111" t="str">
            <v>SVCS-SW-SOS-CMS</v>
          </cell>
          <cell r="B111" t="str">
            <v>SVCS - SW - SOS - CMS - Software License</v>
          </cell>
          <cell r="C111" t="str">
            <v>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v>
          </cell>
          <cell r="D111">
            <v>2227.5</v>
          </cell>
          <cell r="E111">
            <v>2227.5</v>
          </cell>
          <cell r="F111">
            <v>0</v>
          </cell>
          <cell r="G111">
            <v>0</v>
          </cell>
          <cell r="H111">
            <v>1893.32</v>
          </cell>
          <cell r="I111">
            <v>1692.9</v>
          </cell>
          <cell r="J111">
            <v>1692.9</v>
          </cell>
          <cell r="K111">
            <v>0.24</v>
          </cell>
          <cell r="L111" t="str">
            <v>Software</v>
          </cell>
          <cell r="M111" t="str">
            <v>Year</v>
          </cell>
        </row>
        <row r="112">
          <cell r="A112" t="str">
            <v>SVCS-SW-SOS-CMS10CON</v>
          </cell>
          <cell r="B112" t="str">
            <v>SVCS - SW - SOS - CMS - Add-On 10 Connection License</v>
          </cell>
          <cell r="C112" t="str">
            <v>12 months on-site support for LS Series Livescan, includes: help-desk support and software upgrades for 10 additional LiveScan connections license for CMS Software</v>
          </cell>
          <cell r="D112">
            <v>284.89999999999998</v>
          </cell>
          <cell r="E112">
            <v>284.89999999999998</v>
          </cell>
          <cell r="F112">
            <v>0</v>
          </cell>
          <cell r="G112">
            <v>0</v>
          </cell>
          <cell r="H112">
            <v>242</v>
          </cell>
          <cell r="I112">
            <v>216.48</v>
          </cell>
          <cell r="J112">
            <v>216.48</v>
          </cell>
          <cell r="K112">
            <v>0.24</v>
          </cell>
          <cell r="L112" t="str">
            <v>Software</v>
          </cell>
          <cell r="M112" t="str">
            <v>Year</v>
          </cell>
        </row>
        <row r="113">
          <cell r="A113" t="str">
            <v>SVCS-SW-SOS-CMS1000TP</v>
          </cell>
          <cell r="B113" t="str">
            <v>SVCS - SW - SOS - CMS - Add-On 1,000 Throughput License</v>
          </cell>
          <cell r="C113" t="str">
            <v>12 months on-site support for LS Series Livescan, includes: help-desk support and software upgrades for 1,000 additional monthly transaction throughput license for CMS Software</v>
          </cell>
          <cell r="D113">
            <v>145.19999999999999</v>
          </cell>
          <cell r="E113">
            <v>145.19999999999999</v>
          </cell>
          <cell r="F113">
            <v>0</v>
          </cell>
          <cell r="G113">
            <v>0</v>
          </cell>
          <cell r="H113">
            <v>123.42</v>
          </cell>
          <cell r="I113">
            <v>110.22</v>
          </cell>
          <cell r="J113">
            <v>110.22</v>
          </cell>
          <cell r="K113">
            <v>0.24</v>
          </cell>
          <cell r="L113" t="str">
            <v>Software</v>
          </cell>
          <cell r="M113" t="str">
            <v>Year</v>
          </cell>
        </row>
        <row r="114">
          <cell r="A114" t="str">
            <v>SVCS-SW-SOS-CMS5000S</v>
          </cell>
          <cell r="B114" t="str">
            <v>SVCS - SW - SOS - CMS - Add-On 5,000 Archive Storage License</v>
          </cell>
          <cell r="C114" t="str">
            <v>12 months on-site support for LS Series Livescan, includes: help-desk support and software upgrades for 5,000 additional transaction storage for CMS Software.</v>
          </cell>
          <cell r="D114">
            <v>57.2</v>
          </cell>
          <cell r="E114">
            <v>57.2</v>
          </cell>
          <cell r="F114">
            <v>0</v>
          </cell>
          <cell r="G114">
            <v>0</v>
          </cell>
          <cell r="H114">
            <v>48.62</v>
          </cell>
          <cell r="I114">
            <v>43.34</v>
          </cell>
          <cell r="J114">
            <v>43.34</v>
          </cell>
          <cell r="K114">
            <v>0.24</v>
          </cell>
          <cell r="L114" t="str">
            <v>Software</v>
          </cell>
          <cell r="M114" t="str">
            <v>Year</v>
          </cell>
        </row>
        <row r="115">
          <cell r="A115" t="str">
            <v>SVCS-SW-SOS-CMSINT1</v>
          </cell>
          <cell r="B115" t="str">
            <v>SVCS - SW - SOS - CMS - Foreign System Data Interface (one way)</v>
          </cell>
          <cell r="C115" t="str">
            <v>12 months on-site support for LS Series Livescan, includes: help-desk support and software upgrades for CMS data interface with foreign systems for one way data exchange (input or output)</v>
          </cell>
          <cell r="D115">
            <v>1428.9</v>
          </cell>
          <cell r="E115">
            <v>1428.9</v>
          </cell>
          <cell r="F115">
            <v>0</v>
          </cell>
          <cell r="G115">
            <v>0</v>
          </cell>
          <cell r="H115">
            <v>1214.4000000000001</v>
          </cell>
          <cell r="I115">
            <v>1085.92</v>
          </cell>
          <cell r="J115">
            <v>1085.92</v>
          </cell>
          <cell r="K115">
            <v>0.24</v>
          </cell>
          <cell r="L115" t="str">
            <v>Software</v>
          </cell>
          <cell r="M115" t="str">
            <v>Year</v>
          </cell>
        </row>
        <row r="116">
          <cell r="A116" t="str">
            <v>SVCS-SW-SOS-CMSINT2</v>
          </cell>
          <cell r="B116" t="str">
            <v>SVCS - SW - SOS - CMS - Foreign System Data Interface (two way)</v>
          </cell>
          <cell r="C116" t="str">
            <v>12 months on-site support for LS Series Livescan, includes: help-desk support and software upgrades for CMS data interface with foreign systems for two way data exchange (input and output)</v>
          </cell>
          <cell r="D116">
            <v>2528.9</v>
          </cell>
          <cell r="E116">
            <v>2528.9</v>
          </cell>
          <cell r="F116">
            <v>0</v>
          </cell>
          <cell r="G116">
            <v>0</v>
          </cell>
          <cell r="H116">
            <v>2149.4</v>
          </cell>
          <cell r="I116">
            <v>1921.92</v>
          </cell>
          <cell r="J116">
            <v>1921.92</v>
          </cell>
          <cell r="K116">
            <v>0.24</v>
          </cell>
          <cell r="L116" t="str">
            <v>Software</v>
          </cell>
          <cell r="M116" t="str">
            <v>Year</v>
          </cell>
        </row>
        <row r="117">
          <cell r="A117" t="str">
            <v>Maintenance Services</v>
          </cell>
          <cell r="B117">
            <v>0</v>
          </cell>
          <cell r="C117">
            <v>0</v>
          </cell>
          <cell r="D117">
            <v>0</v>
          </cell>
          <cell r="E117">
            <v>0</v>
          </cell>
          <cell r="F117">
            <v>0</v>
          </cell>
          <cell r="G117">
            <v>0</v>
          </cell>
          <cell r="H117">
            <v>0</v>
          </cell>
          <cell r="I117">
            <v>0</v>
          </cell>
          <cell r="J117">
            <v>0</v>
          </cell>
          <cell r="K117">
            <v>0</v>
          </cell>
          <cell r="L117">
            <v>0</v>
          </cell>
          <cell r="M117">
            <v>0</v>
          </cell>
        </row>
        <row r="118">
          <cell r="A118" t="str">
            <v>SVCS-MAINT-9-5</v>
          </cell>
          <cell r="B118" t="str">
            <v>MAINT 12 9x5</v>
          </cell>
          <cell r="C118" t="str">
            <v xml:space="preserve">12 Months Maintenance 9X5 Support and Hardware Cross Ship Support (All Versions)
(Available for purchase after 12 Months Warranty expires)
Price: </v>
          </cell>
          <cell r="G118">
            <v>648</v>
          </cell>
          <cell r="H118">
            <v>0</v>
          </cell>
        </row>
        <row r="119">
          <cell r="A119" t="str">
            <v>SVCS-MAINT-24-7</v>
          </cell>
          <cell r="B119" t="str">
            <v>MAINT 12 24/7</v>
          </cell>
          <cell r="C119" t="str">
            <v xml:space="preserve">12 Months Maintenance 24/7 Support and Hardware Cross Ship Support (All Versions)
(Available for purchase after 12 Months Warranty expires)
Price: </v>
          </cell>
        </row>
      </sheetData>
      <sheetData sheetId="10"/>
      <sheetData sheetId="11"/>
      <sheetData sheetId="12">
        <row r="5">
          <cell r="B5" t="str">
            <v>Unfunded Law Enforcement Agency, Assist</v>
          </cell>
        </row>
      </sheetData>
      <sheetData sheetId="13"/>
      <sheetData sheetId="14">
        <row r="5">
          <cell r="A5" t="str">
            <v>State APP</v>
          </cell>
        </row>
        <row r="6">
          <cell r="A6" t="str">
            <v>Florida APP</v>
          </cell>
        </row>
        <row r="7">
          <cell r="A7" t="str">
            <v>DSS APP</v>
          </cell>
        </row>
        <row r="8">
          <cell r="A8" t="str">
            <v>OPM APP - VPN</v>
          </cell>
        </row>
        <row r="9">
          <cell r="A9" t="str">
            <v>OPM APP - Modem</v>
          </cell>
        </row>
        <row r="10">
          <cell r="A10" t="str">
            <v>Laptop</v>
          </cell>
        </row>
        <row r="11">
          <cell r="A11" t="str">
            <v>Desktop</v>
          </cell>
        </row>
      </sheetData>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dates to Quote Maker"/>
      <sheetName val="Input Sheet"/>
      <sheetName val="Quote CA LS4G"/>
      <sheetName val="Quote CA LS4G W7 Upgrade"/>
      <sheetName val="Quote CA LS4G W7 Cogent Upgrade"/>
      <sheetName val="Quote CA Used System"/>
      <sheetName val="Quote CA SAM Upgrade Program"/>
      <sheetName val="BOM CA ProfitShare LS4G"/>
      <sheetName val="Ownership Change, Bill of Sale"/>
      <sheetName val="Quote MOSA CA LS4G"/>
      <sheetName val="MOSA Discounts in CA"/>
      <sheetName val="BOM Non-CA SAM LS4G"/>
      <sheetName val="Quote LAC LS4G"/>
      <sheetName val="Quote LAC XP to W7"/>
      <sheetName val="Quote FL LS4G"/>
      <sheetName val="Quote IL LS4G"/>
      <sheetName val="Quote NV"/>
      <sheetName val="Quote NY"/>
      <sheetName val="Quote NYS"/>
      <sheetName val="Quote NYS MAINT"/>
      <sheetName val="Quote DSS LS4G"/>
      <sheetName val="Quote OPM LS4G"/>
      <sheetName val="Quote G2 LS4G"/>
      <sheetName val="FINRA Quote"/>
      <sheetName val="Quote"/>
      <sheetName val="Pricelist"/>
      <sheetName val="NYS Maintenance Price List"/>
      <sheetName val="Comments"/>
      <sheetName val="Discounts"/>
      <sheetName val="Ts&amp;Cs"/>
      <sheetName val="Salesperson"/>
      <sheetName val="TypePricelist"/>
      <sheetName val="SAM Program Pricing"/>
      <sheetName val="Lists"/>
      <sheetName val="BOM"/>
    </sheetNames>
    <sheetDataSet>
      <sheetData sheetId="0" refreshError="1"/>
      <sheetData sheetId="1" refreshError="1"/>
      <sheetData sheetId="2">
        <row r="46">
          <cell r="Q46">
            <v>960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ow r="4">
          <cell r="A4" t="str">
            <v>SVCS-SR-LS-Tenprint</v>
          </cell>
        </row>
      </sheetData>
      <sheetData sheetId="27">
        <row r="6">
          <cell r="B6" t="str">
            <v>CardPrinting only</v>
          </cell>
        </row>
        <row r="7">
          <cell r="B7" t="str">
            <v>MAP</v>
          </cell>
        </row>
        <row r="8">
          <cell r="B8" t="str">
            <v>NFUF</v>
          </cell>
        </row>
        <row r="9">
          <cell r="B9" t="str">
            <v>FAUF</v>
          </cell>
        </row>
        <row r="10">
          <cell r="B10" t="str">
            <v>FINRA TOT</v>
          </cell>
        </row>
        <row r="11">
          <cell r="B11" t="str">
            <v>REG</v>
          </cell>
        </row>
        <row r="12">
          <cell r="B12" t="str">
            <v>DNS</v>
          </cell>
        </row>
        <row r="13">
          <cell r="B13" t="str">
            <v>Inq</v>
          </cell>
        </row>
        <row r="14">
          <cell r="B14" t="str">
            <v>NYS ADM</v>
          </cell>
        </row>
        <row r="15">
          <cell r="B15" t="str">
            <v>DEC</v>
          </cell>
        </row>
        <row r="16">
          <cell r="B16" t="str">
            <v>CUS</v>
          </cell>
        </row>
        <row r="17">
          <cell r="B17" t="str">
            <v>CAR</v>
          </cell>
        </row>
        <row r="22">
          <cell r="B22" t="str">
            <v>Does not Submit</v>
          </cell>
        </row>
        <row r="23">
          <cell r="B23" t="str">
            <v>SWFT</v>
          </cell>
        </row>
        <row r="24">
          <cell r="B24" t="str">
            <v>OPM/Dial-Up</v>
          </cell>
        </row>
        <row r="25">
          <cell r="B25" t="str">
            <v>OPM/VPN</v>
          </cell>
        </row>
        <row r="26">
          <cell r="B26" t="str">
            <v>OPM/G2</v>
          </cell>
        </row>
        <row r="27">
          <cell r="B27" t="str">
            <v>FBI</v>
          </cell>
        </row>
        <row r="28">
          <cell r="B28" t="str">
            <v>FBI via B4ALL</v>
          </cell>
        </row>
        <row r="29">
          <cell r="B29" t="str">
            <v>FBI via B4ALL SAM Program</v>
          </cell>
        </row>
        <row r="30">
          <cell r="B30" t="str">
            <v>FINRA direct</v>
          </cell>
        </row>
        <row r="31">
          <cell r="B31" t="str">
            <v>FINRA via Biometrics4ALL</v>
          </cell>
        </row>
        <row r="32">
          <cell r="B32" t="str">
            <v>TSA</v>
          </cell>
        </row>
        <row r="33">
          <cell r="B33" t="str">
            <v>NIGC</v>
          </cell>
        </row>
        <row r="34">
          <cell r="B34" t="str">
            <v>FDLE</v>
          </cell>
        </row>
        <row r="35">
          <cell r="B35" t="str">
            <v>FDLE/AHCA</v>
          </cell>
        </row>
        <row r="36">
          <cell r="B36" t="str">
            <v>NYS DCJS</v>
          </cell>
        </row>
        <row r="37">
          <cell r="B37" t="str">
            <v>NV DPS</v>
          </cell>
        </row>
        <row r="38">
          <cell r="B38" t="str">
            <v>GBI</v>
          </cell>
        </row>
        <row r="39">
          <cell r="B39" t="str">
            <v>OSP</v>
          </cell>
        </row>
        <row r="40">
          <cell r="B40" t="str">
            <v>ISP</v>
          </cell>
        </row>
        <row r="41">
          <cell r="B41" t="str">
            <v>CalDOJ, peer service</v>
          </cell>
        </row>
        <row r="42">
          <cell r="B42" t="str">
            <v>CalDO.-LAC , peer service</v>
          </cell>
        </row>
        <row r="43">
          <cell r="B43" t="str">
            <v>CalDOJ, direct</v>
          </cell>
        </row>
        <row r="44">
          <cell r="B44" t="str">
            <v>CALDOJ, ProfitSharing</v>
          </cell>
        </row>
        <row r="45">
          <cell r="B45" t="str">
            <v>Non-CA SAM</v>
          </cell>
        </row>
        <row r="46">
          <cell r="B46" t="str">
            <v>CMS</v>
          </cell>
        </row>
        <row r="47">
          <cell r="B47" t="str">
            <v>SPEX</v>
          </cell>
        </row>
        <row r="53">
          <cell r="B53" t="str">
            <v>Laptop</v>
          </cell>
        </row>
        <row r="54">
          <cell r="B54" t="str">
            <v>Desktop</v>
          </cell>
        </row>
        <row r="55">
          <cell r="B55" t="str">
            <v>Customer Provided Computer</v>
          </cell>
        </row>
        <row r="56">
          <cell r="B56" t="str">
            <v>LA County Computer Upgrade</v>
          </cell>
        </row>
        <row r="57">
          <cell r="B57" t="str">
            <v>High-Performance Desktop</v>
          </cell>
        </row>
        <row r="58">
          <cell r="B58" t="str">
            <v>High-Performance Laptop</v>
          </cell>
        </row>
        <row r="61">
          <cell r="B61" t="str">
            <v>Other</v>
          </cell>
        </row>
        <row r="63">
          <cell r="B63" t="str">
            <v>LAC Comments Peer Service</v>
          </cell>
        </row>
        <row r="64">
          <cell r="B64" t="str">
            <v>LAC Comments Direct Connection</v>
          </cell>
        </row>
        <row r="71">
          <cell r="B71" t="str">
            <v>No</v>
          </cell>
          <cell r="C71" t="str">
            <v>Yes</v>
          </cell>
        </row>
        <row r="79">
          <cell r="B79" t="str">
            <v>DigID Mini</v>
          </cell>
        </row>
        <row r="80">
          <cell r="B80" t="str">
            <v>Patrol</v>
          </cell>
        </row>
        <row r="81">
          <cell r="B81" t="str">
            <v>Guardian</v>
          </cell>
        </row>
      </sheetData>
      <sheetData sheetId="28">
        <row r="3">
          <cell r="A3" t="str">
            <v>CA-Guardian-USB</v>
          </cell>
        </row>
        <row r="4">
          <cell r="A4" t="str">
            <v>CA-Guardian (MD)</v>
          </cell>
        </row>
        <row r="5">
          <cell r="A5" t="str">
            <v>CA-Guardian (MD-OEM)</v>
          </cell>
        </row>
        <row r="6">
          <cell r="A6" t="str">
            <v>CA-Patrol</v>
          </cell>
        </row>
        <row r="7">
          <cell r="A7" t="str">
            <v>CA-DigID Mini</v>
          </cell>
        </row>
        <row r="8">
          <cell r="A8" t="str">
            <v>CA-RealScan-10</v>
          </cell>
        </row>
        <row r="9">
          <cell r="A9" t="str">
            <v>CA-DactyScan84c</v>
          </cell>
        </row>
        <row r="10">
          <cell r="A10" t="str">
            <v>CA-Used ID500</v>
          </cell>
        </row>
        <row r="11">
          <cell r="A11" t="str">
            <v>CA-Used TP3100</v>
          </cell>
        </row>
        <row r="12">
          <cell r="A12" t="str">
            <v>CA-Used 1000T</v>
          </cell>
        </row>
        <row r="13">
          <cell r="A13" t="str">
            <v>IL-Guardian (MD-OEM)</v>
          </cell>
        </row>
        <row r="14">
          <cell r="A14" t="str">
            <v>IL-Patrol</v>
          </cell>
        </row>
        <row r="15">
          <cell r="A15" t="str">
            <v>IL-DigID Mini</v>
          </cell>
        </row>
        <row r="16">
          <cell r="A16" t="str">
            <v>IL-RealScan-10</v>
          </cell>
        </row>
        <row r="17">
          <cell r="A17" t="str">
            <v>IL-DactyScan84c</v>
          </cell>
        </row>
        <row r="18">
          <cell r="A18" t="str">
            <v>DSS-FBS</v>
          </cell>
        </row>
        <row r="19">
          <cell r="A19" t="str">
            <v>DSS-Guardian-USB</v>
          </cell>
        </row>
        <row r="20">
          <cell r="A20" t="str">
            <v>DSS-Guardian (MD-OEM)</v>
          </cell>
        </row>
        <row r="21">
          <cell r="A21" t="str">
            <v>DSS-Patrol</v>
          </cell>
        </row>
        <row r="22">
          <cell r="A22" t="str">
            <v>DSS-DigID Mini</v>
          </cell>
        </row>
        <row r="24">
          <cell r="A24" t="str">
            <v>5% Distributor Discount</v>
          </cell>
        </row>
        <row r="25">
          <cell r="A25" t="str">
            <v>7.5% Distributor Discount</v>
          </cell>
        </row>
        <row r="26">
          <cell r="A26" t="str">
            <v>8% Distributor Discount</v>
          </cell>
        </row>
        <row r="27">
          <cell r="A27" t="str">
            <v>9% Distributor Discount</v>
          </cell>
        </row>
        <row r="28">
          <cell r="A28" t="str">
            <v>9.5% Distributor Discount</v>
          </cell>
        </row>
        <row r="29">
          <cell r="A29" t="str">
            <v>10% Distributor Discount</v>
          </cell>
        </row>
        <row r="30">
          <cell r="A30" t="str">
            <v>11% Distributor Discount</v>
          </cell>
        </row>
        <row r="31">
          <cell r="A31" t="str">
            <v>11.50% Distributor Discount</v>
          </cell>
        </row>
        <row r="32">
          <cell r="A32" t="str">
            <v>12% Distributor Discount</v>
          </cell>
        </row>
        <row r="33">
          <cell r="A33" t="str">
            <v>12.5% Distributor Discount</v>
          </cell>
        </row>
        <row r="34">
          <cell r="A34" t="str">
            <v>13% Distributor Discount</v>
          </cell>
        </row>
        <row r="35">
          <cell r="A35" t="str">
            <v>14% Distributor Discount</v>
          </cell>
        </row>
        <row r="36">
          <cell r="A36" t="str">
            <v>15% Distributor Discount</v>
          </cell>
        </row>
        <row r="37">
          <cell r="A37" t="str">
            <v>20% Distributor Discount</v>
          </cell>
        </row>
      </sheetData>
      <sheetData sheetId="29" refreshError="1"/>
      <sheetData sheetId="30">
        <row r="5">
          <cell r="B5" t="str">
            <v>Piet Lesage</v>
          </cell>
        </row>
        <row r="6">
          <cell r="B6" t="str">
            <v>Filipe Andersen</v>
          </cell>
        </row>
        <row r="7">
          <cell r="B7" t="str">
            <v>Ellaine Brennan</v>
          </cell>
        </row>
        <row r="8">
          <cell r="B8" t="str">
            <v>Chris Miller</v>
          </cell>
        </row>
        <row r="9">
          <cell r="B9" t="str">
            <v>Dylan Sidd</v>
          </cell>
        </row>
        <row r="10">
          <cell r="B10" t="str">
            <v>Chris Balik</v>
          </cell>
        </row>
        <row r="11">
          <cell r="B11" t="str">
            <v>Amy Bui</v>
          </cell>
        </row>
      </sheetData>
      <sheetData sheetId="31">
        <row r="6">
          <cell r="A6" t="str">
            <v>CA Private</v>
          </cell>
        </row>
        <row r="7">
          <cell r="A7" t="str">
            <v>CA Local Gov</v>
          </cell>
        </row>
        <row r="8">
          <cell r="A8" t="str">
            <v>LA County</v>
          </cell>
        </row>
        <row r="9">
          <cell r="A9" t="str">
            <v>NV Private</v>
          </cell>
        </row>
        <row r="10">
          <cell r="A10" t="str">
            <v>FL Private</v>
          </cell>
        </row>
        <row r="11">
          <cell r="A11" t="str">
            <v>FL Local Gov</v>
          </cell>
        </row>
        <row r="12">
          <cell r="A12" t="str">
            <v>IL Private</v>
          </cell>
        </row>
        <row r="13">
          <cell r="A13" t="str">
            <v>IL Law Enforcement</v>
          </cell>
        </row>
        <row r="14">
          <cell r="A14" t="str">
            <v>NY Private</v>
          </cell>
        </row>
        <row r="15">
          <cell r="A15" t="str">
            <v>NYS</v>
          </cell>
        </row>
        <row r="16">
          <cell r="A16" t="str">
            <v>OR Local Gov</v>
          </cell>
        </row>
        <row r="17">
          <cell r="A17" t="str">
            <v>OR Law Enforcement</v>
          </cell>
        </row>
        <row r="18">
          <cell r="A18" t="str">
            <v>Federal</v>
          </cell>
        </row>
        <row r="19">
          <cell r="A19" t="str">
            <v>Federal Army</v>
          </cell>
        </row>
        <row r="20">
          <cell r="A20" t="str">
            <v>DSS Private</v>
          </cell>
        </row>
        <row r="21">
          <cell r="A21" t="str">
            <v>Local Gov</v>
          </cell>
        </row>
        <row r="22">
          <cell r="A22" t="str">
            <v>Local Gov App</v>
          </cell>
        </row>
        <row r="23">
          <cell r="A23" t="str">
            <v>Local Gov Crim</v>
          </cell>
        </row>
        <row r="24">
          <cell r="A24" t="str">
            <v>Domestic Reseller</v>
          </cell>
        </row>
        <row r="25">
          <cell r="A25" t="str">
            <v>Foreign Reseller</v>
          </cell>
        </row>
        <row r="26">
          <cell r="A26" t="str">
            <v>Foreign End-User</v>
          </cell>
        </row>
        <row r="27">
          <cell r="A27" t="str">
            <v>Private</v>
          </cell>
        </row>
      </sheetData>
      <sheetData sheetId="32">
        <row r="22">
          <cell r="D22" t="str">
            <v>8 years</v>
          </cell>
          <cell r="E22" t="str">
            <v>7 years</v>
          </cell>
          <cell r="F22" t="str">
            <v>6 years</v>
          </cell>
          <cell r="G22" t="str">
            <v>5 years</v>
          </cell>
          <cell r="H22" t="str">
            <v>4 years</v>
          </cell>
          <cell r="I22" t="str">
            <v>3 years</v>
          </cell>
          <cell r="J22" t="str">
            <v>2 years</v>
          </cell>
          <cell r="K22" t="str">
            <v>1 year</v>
          </cell>
        </row>
        <row r="23">
          <cell r="A23">
            <v>1</v>
          </cell>
          <cell r="B23">
            <v>2</v>
          </cell>
          <cell r="C23">
            <v>3</v>
          </cell>
          <cell r="D23">
            <v>4</v>
          </cell>
          <cell r="E23">
            <v>5</v>
          </cell>
          <cell r="F23">
            <v>6</v>
          </cell>
          <cell r="G23">
            <v>7</v>
          </cell>
          <cell r="H23">
            <v>8</v>
          </cell>
          <cell r="I23">
            <v>9</v>
          </cell>
          <cell r="J23">
            <v>10</v>
          </cell>
          <cell r="K23">
            <v>11</v>
          </cell>
        </row>
        <row r="24">
          <cell r="A24" t="str">
            <v>Full Maint &gt;100 DigID Mini</v>
          </cell>
          <cell r="B24">
            <v>1200</v>
          </cell>
          <cell r="D24">
            <v>990</v>
          </cell>
          <cell r="E24">
            <v>1115.625</v>
          </cell>
          <cell r="F24">
            <v>1241.25</v>
          </cell>
          <cell r="G24">
            <v>1366.875</v>
          </cell>
          <cell r="H24">
            <v>1492.5</v>
          </cell>
          <cell r="I24">
            <v>1618.125</v>
          </cell>
          <cell r="J24">
            <v>1743.75</v>
          </cell>
          <cell r="K24">
            <v>1869.375</v>
          </cell>
          <cell r="Q24" t="str">
            <v>Full Maint</v>
          </cell>
          <cell r="R24" t="str">
            <v>8 years</v>
          </cell>
          <cell r="S24" t="str">
            <v>&gt;100</v>
          </cell>
        </row>
        <row r="25">
          <cell r="A25" t="str">
            <v>Full Maint &gt;100 Patrol</v>
          </cell>
          <cell r="B25">
            <v>1500</v>
          </cell>
          <cell r="D25">
            <v>1238</v>
          </cell>
          <cell r="E25">
            <v>1407.25</v>
          </cell>
          <cell r="F25">
            <v>1576.5</v>
          </cell>
          <cell r="G25">
            <v>1745.75</v>
          </cell>
          <cell r="H25">
            <v>1915</v>
          </cell>
          <cell r="I25">
            <v>2084.25</v>
          </cell>
          <cell r="J25">
            <v>2253.5</v>
          </cell>
          <cell r="K25">
            <v>2422.75</v>
          </cell>
          <cell r="Q25" t="str">
            <v>SW Maint</v>
          </cell>
          <cell r="R25" t="str">
            <v>7 years</v>
          </cell>
          <cell r="S25" t="str">
            <v>50-100</v>
          </cell>
        </row>
        <row r="26">
          <cell r="A26" t="str">
            <v>Full Maint &gt;100 Guardian-USB</v>
          </cell>
          <cell r="B26">
            <v>2700</v>
          </cell>
          <cell r="D26">
            <v>2228</v>
          </cell>
          <cell r="E26">
            <v>2411.375</v>
          </cell>
          <cell r="F26">
            <v>2594.75</v>
          </cell>
          <cell r="G26">
            <v>2778.125</v>
          </cell>
          <cell r="H26">
            <v>2961.5</v>
          </cell>
          <cell r="I26">
            <v>3144.875</v>
          </cell>
          <cell r="J26">
            <v>3328.25</v>
          </cell>
          <cell r="K26">
            <v>3511.625</v>
          </cell>
          <cell r="R26" t="str">
            <v>6 years</v>
          </cell>
          <cell r="S26" t="str">
            <v>&lt; 50</v>
          </cell>
        </row>
        <row r="27">
          <cell r="R27" t="str">
            <v>5 years</v>
          </cell>
        </row>
        <row r="28">
          <cell r="A28" t="str">
            <v>Full Maint 50-100</v>
          </cell>
          <cell r="R28" t="str">
            <v>4 years</v>
          </cell>
        </row>
        <row r="29">
          <cell r="R29" t="str">
            <v>3 years</v>
          </cell>
        </row>
        <row r="30">
          <cell r="A30" t="str">
            <v>Full Maint 50-100 DigID Mini</v>
          </cell>
          <cell r="B30">
            <v>1200</v>
          </cell>
          <cell r="D30">
            <v>1191</v>
          </cell>
          <cell r="E30">
            <v>1291.5</v>
          </cell>
          <cell r="F30">
            <v>1392</v>
          </cell>
          <cell r="G30">
            <v>1492.5</v>
          </cell>
          <cell r="H30">
            <v>1593</v>
          </cell>
          <cell r="I30">
            <v>1693.5</v>
          </cell>
          <cell r="J30">
            <v>1794</v>
          </cell>
          <cell r="K30">
            <v>1894.5</v>
          </cell>
          <cell r="R30" t="str">
            <v>2 years</v>
          </cell>
        </row>
        <row r="31">
          <cell r="A31" t="str">
            <v>Full Maint 50-100 Patrol</v>
          </cell>
          <cell r="B31">
            <v>1500</v>
          </cell>
          <cell r="D31">
            <v>1508.7999999999993</v>
          </cell>
          <cell r="E31">
            <v>1644.1999999999994</v>
          </cell>
          <cell r="F31">
            <v>1779.5999999999995</v>
          </cell>
          <cell r="G31">
            <v>1914.9999999999995</v>
          </cell>
          <cell r="H31">
            <v>2050.3999999999996</v>
          </cell>
          <cell r="I31">
            <v>2185.7999999999997</v>
          </cell>
          <cell r="J31">
            <v>2321.1999999999998</v>
          </cell>
          <cell r="K31">
            <v>2456.6</v>
          </cell>
          <cell r="R31" t="str">
            <v>1 year</v>
          </cell>
        </row>
        <row r="32">
          <cell r="A32" t="str">
            <v>Full Maint 50-100 Guardian-USB</v>
          </cell>
          <cell r="B32">
            <v>2700</v>
          </cell>
          <cell r="D32">
            <v>2521.4000000000015</v>
          </cell>
          <cell r="E32">
            <v>2668.1000000000013</v>
          </cell>
          <cell r="F32">
            <v>2814.8000000000011</v>
          </cell>
          <cell r="G32">
            <v>2961.5000000000009</v>
          </cell>
          <cell r="H32">
            <v>3108.2000000000007</v>
          </cell>
          <cell r="I32">
            <v>3254.9000000000005</v>
          </cell>
          <cell r="J32">
            <v>3401.6000000000004</v>
          </cell>
          <cell r="K32">
            <v>3548.3</v>
          </cell>
        </row>
        <row r="34">
          <cell r="A34" t="str">
            <v>Full Maint &lt; 50</v>
          </cell>
        </row>
        <row r="36">
          <cell r="A36" t="str">
            <v>Full Maint &lt; 50 DigID Mini</v>
          </cell>
          <cell r="B36">
            <v>1200</v>
          </cell>
          <cell r="D36">
            <v>1392</v>
          </cell>
          <cell r="E36">
            <v>1467.375</v>
          </cell>
          <cell r="F36">
            <v>1542.75</v>
          </cell>
          <cell r="G36">
            <v>1618.125</v>
          </cell>
          <cell r="H36">
            <v>1693.5</v>
          </cell>
          <cell r="I36">
            <v>1768.875</v>
          </cell>
          <cell r="J36">
            <v>1844.25</v>
          </cell>
          <cell r="K36">
            <v>1919.625</v>
          </cell>
        </row>
        <row r="37">
          <cell r="A37" t="str">
            <v>Full Maint &lt; 50 Patrol</v>
          </cell>
          <cell r="B37">
            <v>1500</v>
          </cell>
          <cell r="D37">
            <v>1779.5999999999992</v>
          </cell>
          <cell r="E37">
            <v>1881.1499999999992</v>
          </cell>
          <cell r="F37">
            <v>1982.6999999999991</v>
          </cell>
          <cell r="G37">
            <v>2084.2499999999991</v>
          </cell>
          <cell r="H37">
            <v>2185.7999999999993</v>
          </cell>
          <cell r="I37">
            <v>2287.3499999999995</v>
          </cell>
          <cell r="J37">
            <v>2388.8999999999996</v>
          </cell>
          <cell r="K37">
            <v>2490.4499999999998</v>
          </cell>
        </row>
        <row r="38">
          <cell r="A38" t="str">
            <v>Full Maint &lt; 50 Guardian-USB</v>
          </cell>
          <cell r="B38">
            <v>2700</v>
          </cell>
          <cell r="D38">
            <v>2814.7999999999993</v>
          </cell>
          <cell r="E38">
            <v>2924.8249999999994</v>
          </cell>
          <cell r="F38">
            <v>3034.8499999999995</v>
          </cell>
          <cell r="G38">
            <v>3144.8749999999995</v>
          </cell>
          <cell r="H38">
            <v>3254.8999999999996</v>
          </cell>
          <cell r="I38">
            <v>3364.9249999999997</v>
          </cell>
          <cell r="J38">
            <v>3474.95</v>
          </cell>
          <cell r="K38">
            <v>3584.9749999999999</v>
          </cell>
        </row>
        <row r="41">
          <cell r="A41" t="str">
            <v>SW Maint &gt;100</v>
          </cell>
        </row>
        <row r="43">
          <cell r="A43" t="str">
            <v>SW Maint &gt;100 DigID Mini</v>
          </cell>
          <cell r="B43">
            <v>1200</v>
          </cell>
          <cell r="D43">
            <v>1796.644736842105</v>
          </cell>
          <cell r="E43">
            <v>1821.4391447368419</v>
          </cell>
          <cell r="F43">
            <v>1846.2335526315787</v>
          </cell>
          <cell r="G43">
            <v>1871.0279605263156</v>
          </cell>
          <cell r="H43">
            <v>1895.8223684210525</v>
          </cell>
          <cell r="I43">
            <v>1920.6167763157894</v>
          </cell>
          <cell r="J43">
            <v>1945.4111842105262</v>
          </cell>
          <cell r="K43">
            <v>1970.2055921052631</v>
          </cell>
        </row>
        <row r="44">
          <cell r="A44" t="str">
            <v>SW Maint &gt;100 Patrol</v>
          </cell>
          <cell r="B44">
            <v>1500</v>
          </cell>
          <cell r="D44">
            <v>2324.7631578947367</v>
          </cell>
          <cell r="E44">
            <v>2358.1677631578946</v>
          </cell>
          <cell r="F44">
            <v>2391.5723684210525</v>
          </cell>
          <cell r="G44">
            <v>2424.9769736842104</v>
          </cell>
          <cell r="H44">
            <v>2458.3815789473683</v>
          </cell>
          <cell r="I44">
            <v>2491.7861842105262</v>
          </cell>
          <cell r="J44">
            <v>2525.1907894736842</v>
          </cell>
          <cell r="K44">
            <v>2558.5953947368421</v>
          </cell>
        </row>
        <row r="45">
          <cell r="A45" t="str">
            <v>SW Maint &gt;100 Guardian-USB</v>
          </cell>
          <cell r="B45">
            <v>2700</v>
          </cell>
          <cell r="D45">
            <v>3405.46052631579</v>
          </cell>
          <cell r="E45">
            <v>3441.6529605263163</v>
          </cell>
          <cell r="F45">
            <v>3477.8453947368425</v>
          </cell>
          <cell r="G45">
            <v>3514.0378289473688</v>
          </cell>
          <cell r="H45">
            <v>3550.230263157895</v>
          </cell>
          <cell r="I45">
            <v>3586.4226973684213</v>
          </cell>
          <cell r="J45">
            <v>3622.6151315789475</v>
          </cell>
          <cell r="K45">
            <v>3658.8075657894738</v>
          </cell>
        </row>
        <row r="47">
          <cell r="A47" t="str">
            <v>SW Maint 50-100</v>
          </cell>
          <cell r="C47" t="str">
            <v xml:space="preserve"> </v>
          </cell>
        </row>
        <row r="49">
          <cell r="A49" t="str">
            <v>SW Maint 50-100 DigID Mini</v>
          </cell>
          <cell r="B49">
            <v>1200</v>
          </cell>
          <cell r="D49">
            <v>1803.136363636364</v>
          </cell>
          <cell r="E49">
            <v>1827.1193181818185</v>
          </cell>
          <cell r="F49">
            <v>1851.102272727273</v>
          </cell>
          <cell r="G49">
            <v>1875.0852272727275</v>
          </cell>
          <cell r="H49">
            <v>1899.068181818182</v>
          </cell>
          <cell r="I49">
            <v>1923.0511363636365</v>
          </cell>
          <cell r="J49">
            <v>1947.034090909091</v>
          </cell>
          <cell r="K49">
            <v>1971.0170454545455</v>
          </cell>
        </row>
        <row r="50">
          <cell r="A50" t="str">
            <v>SW Maint 50-100 Patrol</v>
          </cell>
          <cell r="B50">
            <v>1500</v>
          </cell>
          <cell r="D50">
            <v>2333.5090909090904</v>
          </cell>
          <cell r="E50">
            <v>2365.8204545454541</v>
          </cell>
          <cell r="F50">
            <v>2398.1318181818178</v>
          </cell>
          <cell r="G50">
            <v>2430.4431818181815</v>
          </cell>
          <cell r="H50">
            <v>2462.7545454545452</v>
          </cell>
          <cell r="I50">
            <v>2495.0659090909089</v>
          </cell>
          <cell r="J50">
            <v>2527.3772727272726</v>
          </cell>
          <cell r="K50">
            <v>2559.6886363636363</v>
          </cell>
        </row>
        <row r="51">
          <cell r="A51" t="str">
            <v>SW Maint 50-100 Guardian-USB</v>
          </cell>
          <cell r="B51">
            <v>2700</v>
          </cell>
          <cell r="D51">
            <v>3414.9363636363632</v>
          </cell>
          <cell r="E51">
            <v>3449.9443181818178</v>
          </cell>
          <cell r="F51">
            <v>3484.9522727272724</v>
          </cell>
          <cell r="G51">
            <v>3519.960227272727</v>
          </cell>
          <cell r="H51">
            <v>3554.9681818181816</v>
          </cell>
          <cell r="I51">
            <v>3589.9761363636362</v>
          </cell>
          <cell r="J51">
            <v>3624.9840909090908</v>
          </cell>
          <cell r="K51">
            <v>3659.9920454545454</v>
          </cell>
        </row>
        <row r="53">
          <cell r="A53" t="str">
            <v>SW Maint &lt; 50</v>
          </cell>
          <cell r="C53" t="str">
            <v xml:space="preserve"> </v>
          </cell>
        </row>
        <row r="55">
          <cell r="A55" t="str">
            <v>SW Maint &lt; 50 DigID Mini</v>
          </cell>
          <cell r="B55">
            <v>1200</v>
          </cell>
          <cell r="D55">
            <v>1839.5390625</v>
          </cell>
          <cell r="E55">
            <v>1858.9716796875</v>
          </cell>
          <cell r="F55">
            <v>1878.404296875</v>
          </cell>
          <cell r="G55">
            <v>1897.8369140625</v>
          </cell>
          <cell r="H55">
            <v>1917.26953125</v>
          </cell>
          <cell r="I55">
            <v>1936.7021484375</v>
          </cell>
          <cell r="J55">
            <v>1956.134765625</v>
          </cell>
          <cell r="K55">
            <v>1975.5673828125</v>
          </cell>
        </row>
        <row r="56">
          <cell r="A56" t="str">
            <v>SW Maint &lt; 50 Patrol</v>
          </cell>
          <cell r="B56">
            <v>1500</v>
          </cell>
          <cell r="D56">
            <v>2382.5531249999985</v>
          </cell>
          <cell r="E56">
            <v>2408.7339843749987</v>
          </cell>
          <cell r="F56">
            <v>2434.9148437499989</v>
          </cell>
          <cell r="G56">
            <v>2461.0957031249991</v>
          </cell>
          <cell r="H56">
            <v>2487.2765624999993</v>
          </cell>
          <cell r="I56">
            <v>2513.4574218749995</v>
          </cell>
          <cell r="J56">
            <v>2539.6382812499996</v>
          </cell>
          <cell r="K56">
            <v>2565.8191406249998</v>
          </cell>
        </row>
        <row r="57">
          <cell r="A57" t="str">
            <v>SW Maint &lt; 50 Guardian-USB</v>
          </cell>
          <cell r="B57">
            <v>2700</v>
          </cell>
          <cell r="D57">
            <v>3468.0734374999993</v>
          </cell>
          <cell r="E57">
            <v>3496.4392578124994</v>
          </cell>
          <cell r="F57">
            <v>3524.8050781249995</v>
          </cell>
          <cell r="G57">
            <v>3553.1708984374995</v>
          </cell>
          <cell r="H57">
            <v>3581.5367187499996</v>
          </cell>
          <cell r="I57">
            <v>3609.9025390624997</v>
          </cell>
          <cell r="J57">
            <v>3638.2683593749998</v>
          </cell>
          <cell r="K57">
            <v>3666.6341796874999</v>
          </cell>
        </row>
      </sheetData>
      <sheetData sheetId="33" refreshError="1"/>
      <sheetData sheetId="3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 Project Pricing"/>
      <sheetName val="Cost Based Sales Price Calc."/>
      <sheetName val="Margin Expectations"/>
      <sheetName val="Maintenance Selection"/>
      <sheetName val="Unit Hardware Cost"/>
      <sheetName val="Unit Install &amp; Training Cost"/>
      <sheetName val="Unit Shipping Cost"/>
      <sheetName val="Cost Sheet"/>
      <sheetName val="Component Cost Sheet"/>
      <sheetName val="BOM"/>
    </sheetNames>
    <sheetDataSet>
      <sheetData sheetId="0"/>
      <sheetData sheetId="1"/>
      <sheetData sheetId="2"/>
      <sheetData sheetId="3">
        <row r="4">
          <cell r="B4" t="str">
            <v>Mon-Fri 9-5, Remote</v>
          </cell>
        </row>
        <row r="5">
          <cell r="B5" t="str">
            <v>Mon-Fri 24/7, Remote</v>
          </cell>
        </row>
        <row r="6">
          <cell r="B6" t="str">
            <v>365, 24/7, Remote</v>
          </cell>
        </row>
        <row r="7">
          <cell r="B7" t="str">
            <v>Mon-Fri 24/7, On-Site</v>
          </cell>
        </row>
        <row r="8">
          <cell r="B8" t="str">
            <v>365, 24/7, On-Site</v>
          </cell>
        </row>
      </sheetData>
      <sheetData sheetId="4"/>
      <sheetData sheetId="5"/>
      <sheetData sheetId="6"/>
      <sheetData sheetId="7">
        <row r="5">
          <cell r="A5" t="str">
            <v>HW-DT-I3-PRO</v>
          </cell>
        </row>
        <row r="6">
          <cell r="A6" t="str">
            <v>HW-DT-I5-HE</v>
          </cell>
        </row>
        <row r="7">
          <cell r="A7" t="str">
            <v>HW-DT-I5-PRO</v>
          </cell>
        </row>
        <row r="8">
          <cell r="A8" t="str">
            <v>HW-DT-I7-HE</v>
          </cell>
        </row>
        <row r="9">
          <cell r="A9" t="str">
            <v>HW-DT-I7-PRO</v>
          </cell>
        </row>
        <row r="10">
          <cell r="A10" t="str">
            <v>HW-LT-I3-HE</v>
          </cell>
        </row>
        <row r="11">
          <cell r="A11" t="str">
            <v>HW-LT-I3-PRO</v>
          </cell>
        </row>
        <row r="12">
          <cell r="A12" t="str">
            <v>HW-LT-I5-HE</v>
          </cell>
        </row>
        <row r="13">
          <cell r="A13" t="str">
            <v>HW-LT-I5-PRO</v>
          </cell>
        </row>
        <row r="14">
          <cell r="A14" t="str">
            <v>HW-LT-I7-HE</v>
          </cell>
        </row>
        <row r="15">
          <cell r="A15" t="str">
            <v>HW-LT-I7-PRO</v>
          </cell>
        </row>
        <row r="16">
          <cell r="A16" t="str">
            <v>HW-RDLT-TP</v>
          </cell>
        </row>
        <row r="17">
          <cell r="A17" t="str">
            <v>HW-RDLT-PP</v>
          </cell>
        </row>
        <row r="18">
          <cell r="A18" t="str">
            <v>HW-CUS-COMP</v>
          </cell>
        </row>
        <row r="19">
          <cell r="A19" t="str">
            <v>HW-LT-FW</v>
          </cell>
        </row>
        <row r="20">
          <cell r="A20" t="str">
            <v>HW-DT-FW</v>
          </cell>
        </row>
        <row r="21">
          <cell r="A21" t="str">
            <v>HW-DT-FW</v>
          </cell>
        </row>
        <row r="23">
          <cell r="A23" t="str">
            <v>HW-TP - 500PPI-Guardian-200</v>
          </cell>
        </row>
        <row r="24">
          <cell r="A24" t="str">
            <v>HW-TP - 500PPI-Guardian (MD-OEM)</v>
          </cell>
        </row>
        <row r="25">
          <cell r="A25" t="str">
            <v>HW-TP - 500PPI-Guardian (MD)</v>
          </cell>
        </row>
        <row r="26">
          <cell r="A26" t="str">
            <v>HW-TP - 500PPI-Guardian-USB</v>
          </cell>
        </row>
        <row r="27">
          <cell r="A27" t="str">
            <v>HW-TP - 500PPI-Patrol</v>
          </cell>
        </row>
        <row r="28">
          <cell r="A28" t="str">
            <v>HW-TP - 500PPI-Patrol-Non-TAA</v>
          </cell>
        </row>
        <row r="29">
          <cell r="A29" t="str">
            <v>HW-TP - 500PPI-RealScan-10</v>
          </cell>
        </row>
        <row r="30">
          <cell r="A30" t="str">
            <v>HW-TP - 500PPI-DigID Mini</v>
          </cell>
        </row>
        <row r="31">
          <cell r="A31" t="str">
            <v>HW-TP - 500PPI-RealScan-F</v>
          </cell>
        </row>
        <row r="32">
          <cell r="A32" t="str">
            <v>HW-TPP- 500PPI-500</v>
          </cell>
        </row>
        <row r="33">
          <cell r="A33" t="str">
            <v>HW-TPP-1000PPI-1000</v>
          </cell>
        </row>
        <row r="34">
          <cell r="A34" t="str">
            <v>HW-TP - 500PPI-FBS</v>
          </cell>
        </row>
        <row r="36">
          <cell r="A36" t="str">
            <v>ACC-CAM</v>
          </cell>
        </row>
        <row r="37">
          <cell r="A37" t="str">
            <v>ACC-SigPad</v>
          </cell>
        </row>
        <row r="38">
          <cell r="A38" t="str">
            <v>ACC-Mag</v>
          </cell>
        </row>
        <row r="39">
          <cell r="A39" t="str">
            <v>ACC-BarC1</v>
          </cell>
        </row>
        <row r="40">
          <cell r="A40" t="str">
            <v>ACC-BarC2</v>
          </cell>
        </row>
        <row r="41">
          <cell r="A41" t="str">
            <v>ACC-PS</v>
          </cell>
        </row>
        <row r="42">
          <cell r="A42" t="str">
            <v>ACC-PD</v>
          </cell>
        </row>
        <row r="43">
          <cell r="A43" t="str">
            <v>ACC-PD-HD</v>
          </cell>
        </row>
        <row r="44">
          <cell r="A44" t="str">
            <v>ACC-21</v>
          </cell>
        </row>
        <row r="45">
          <cell r="A45" t="str">
            <v>ACC-23</v>
          </cell>
        </row>
        <row r="46">
          <cell r="A46" t="str">
            <v>ACC-21T</v>
          </cell>
        </row>
        <row r="47">
          <cell r="A47" t="str">
            <v>ACC-24T</v>
          </cell>
        </row>
        <row r="48">
          <cell r="A48" t="str">
            <v>ACC-Spad-TP</v>
          </cell>
        </row>
        <row r="49">
          <cell r="A49" t="str">
            <v>ACC-USB-PEDAL</v>
          </cell>
        </row>
        <row r="50">
          <cell r="A50" t="str">
            <v>ACC-CC-S</v>
          </cell>
        </row>
        <row r="51">
          <cell r="A51" t="str">
            <v>ACC-CC-M</v>
          </cell>
        </row>
        <row r="52">
          <cell r="A52" t="str">
            <v>ACC-CC-IN CASE</v>
          </cell>
        </row>
        <row r="53">
          <cell r="A53" t="str">
            <v>ACC-KIOSK-FH</v>
          </cell>
        </row>
        <row r="54">
          <cell r="A54" t="str">
            <v>ACC-KIOSK-EHA</v>
          </cell>
        </row>
        <row r="55">
          <cell r="A55" t="str">
            <v>ACC-KIOSK-CE</v>
          </cell>
        </row>
        <row r="56">
          <cell r="A56" t="str">
            <v>ACC-TRI</v>
          </cell>
        </row>
        <row r="57">
          <cell r="A57" t="str">
            <v>ACC-RFL</v>
          </cell>
        </row>
        <row r="58">
          <cell r="A58" t="str">
            <v>ACC-RFL-HD</v>
          </cell>
        </row>
        <row r="59">
          <cell r="A59" t="str">
            <v>ACC-UPS</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grade Price"/>
      <sheetName val="List"/>
      <sheetName val="Full Maint"/>
      <sheetName val="SW Maintenance"/>
      <sheetName val="Sheet5"/>
    </sheetNames>
    <sheetDataSet>
      <sheetData sheetId="0"/>
      <sheetData sheetId="1">
        <row r="7">
          <cell r="A7" t="str">
            <v>less than 50 transactions per mo</v>
          </cell>
        </row>
        <row r="8">
          <cell r="A8" t="str">
            <v>50-100 transactions per mo</v>
          </cell>
        </row>
        <row r="9">
          <cell r="A9" t="str">
            <v>more than 100 transactions per mo</v>
          </cell>
        </row>
        <row r="12">
          <cell r="A12" t="str">
            <v>less than 3 yrs</v>
          </cell>
        </row>
        <row r="13">
          <cell r="A13" t="str">
            <v>3-5 year</v>
          </cell>
        </row>
        <row r="14">
          <cell r="A14" t="str">
            <v>more than 5</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ulationSheet"/>
      <sheetName val="Master"/>
      <sheetName val="Daily Activity"/>
      <sheetName val="MasterTaskAllocation"/>
      <sheetName val="ErrorReport"/>
      <sheetName val="Dropdowns"/>
      <sheetName val="Email"/>
      <sheetName val="Settings"/>
      <sheetName val="Instructions"/>
      <sheetName val="119 Raw"/>
      <sheetName val="Unique Client ID"/>
      <sheetName val="PSPMaintBillingConfig Raw"/>
      <sheetName val="FeesConfigurations Raw"/>
      <sheetName val="Relay Invoice Raw"/>
      <sheetName val="BLSID State"/>
      <sheetName val="Sheet3"/>
      <sheetName val="Sheet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row r="1793">
          <cell r="A1793" t="str">
            <v>Zamora</v>
          </cell>
          <cell r="B1793" t="str">
            <v>End of Worksheet</v>
          </cell>
          <cell r="C1793">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urupavalleyrx@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3"/>
  <sheetViews>
    <sheetView tabSelected="1" zoomScale="115" workbookViewId="0">
      <selection activeCell="E7" sqref="E7"/>
    </sheetView>
  </sheetViews>
  <sheetFormatPr defaultRowHeight="15" x14ac:dyDescent="0.25"/>
  <cols>
    <col min="1" max="1" width="4" bestFit="1" customWidth="1"/>
    <col min="2" max="2" width="11.7109375" customWidth="1"/>
    <col min="3" max="3" width="10.140625" bestFit="1" customWidth="1"/>
    <col min="4" max="4" width="8.42578125" bestFit="1" customWidth="1"/>
    <col min="5" max="5" width="14" customWidth="1"/>
    <col min="7" max="7" width="11.140625" bestFit="1" customWidth="1"/>
    <col min="8" max="8" width="10.85546875" bestFit="1" customWidth="1"/>
    <col min="9" max="9" width="10.5703125" bestFit="1" customWidth="1"/>
    <col min="10" max="10" width="11.140625" bestFit="1" customWidth="1"/>
    <col min="11" max="11" width="11" bestFit="1" customWidth="1"/>
    <col min="12" max="12" width="15.28515625" customWidth="1"/>
    <col min="13" max="13" width="14.140625" customWidth="1"/>
    <col min="14" max="14" width="11" bestFit="1" customWidth="1"/>
    <col min="15" max="15" width="13.140625" bestFit="1" customWidth="1"/>
    <col min="16" max="16" width="7.7109375" bestFit="1" customWidth="1"/>
    <col min="17" max="17" width="5.42578125" bestFit="1" customWidth="1"/>
    <col min="18" max="18" width="8.85546875" bestFit="1" customWidth="1"/>
    <col min="19" max="19" width="4.7109375" bestFit="1" customWidth="1"/>
    <col min="21" max="21" width="8.7109375" bestFit="1" customWidth="1"/>
    <col min="24" max="24" width="12.7109375" bestFit="1" customWidth="1"/>
    <col min="26" max="26" width="12" bestFit="1" customWidth="1"/>
    <col min="27" max="27" width="8" bestFit="1" customWidth="1"/>
    <col min="30" max="30" width="12.42578125" bestFit="1" customWidth="1"/>
    <col min="31" max="31" width="7.140625" bestFit="1" customWidth="1"/>
    <col min="32" max="32" width="6.7109375" bestFit="1" customWidth="1"/>
    <col min="34" max="34" width="9.140625" bestFit="1" customWidth="1"/>
    <col min="35" max="35" width="8.5703125" bestFit="1" customWidth="1"/>
    <col min="36" max="36" width="5.7109375" bestFit="1" customWidth="1"/>
    <col min="37" max="38" width="9.140625" bestFit="1" customWidth="1"/>
    <col min="39" max="39" width="8.140625" bestFit="1" customWidth="1"/>
    <col min="40" max="40" width="7.5703125" bestFit="1" customWidth="1"/>
    <col min="41" max="41" width="10.42578125" bestFit="1" customWidth="1"/>
    <col min="42" max="42" width="7.140625" bestFit="1" customWidth="1"/>
    <col min="44" max="44" width="8.7109375" bestFit="1" customWidth="1"/>
    <col min="45" max="45" width="8" bestFit="1" customWidth="1"/>
    <col min="46" max="46" width="6.7109375" bestFit="1" customWidth="1"/>
    <col min="47" max="47" width="6.5703125" bestFit="1" customWidth="1"/>
    <col min="58" max="58" width="8" bestFit="1" customWidth="1"/>
    <col min="59" max="59" width="6.42578125" bestFit="1" customWidth="1"/>
    <col min="60" max="60" width="5.42578125" bestFit="1" customWidth="1"/>
    <col min="61" max="61" width="7.140625" bestFit="1" customWidth="1"/>
    <col min="62" max="62" width="6.5703125" bestFit="1" customWidth="1"/>
    <col min="63" max="63" width="5.5703125" bestFit="1" customWidth="1"/>
    <col min="64" max="64" width="4.85546875" bestFit="1" customWidth="1"/>
    <col min="65" max="65" width="7.140625" bestFit="1" customWidth="1"/>
    <col min="66" max="66" width="5" bestFit="1" customWidth="1"/>
  </cols>
  <sheetData>
    <row r="1" spans="1:66" s="282" customFormat="1" ht="27.95" customHeight="1" x14ac:dyDescent="0.2">
      <c r="A1" s="267" t="s">
        <v>0</v>
      </c>
      <c r="B1" s="268" t="s">
        <v>1</v>
      </c>
      <c r="C1" s="266" t="s">
        <v>2</v>
      </c>
      <c r="D1" s="268" t="s">
        <v>3</v>
      </c>
      <c r="E1" s="268" t="s">
        <v>4</v>
      </c>
      <c r="F1" s="268" t="s">
        <v>5</v>
      </c>
      <c r="G1" s="269" t="s">
        <v>6</v>
      </c>
      <c r="H1" s="268" t="s">
        <v>7</v>
      </c>
      <c r="I1" s="268" t="s">
        <v>8</v>
      </c>
      <c r="J1" s="268" t="s">
        <v>9</v>
      </c>
      <c r="K1" s="268" t="s">
        <v>10</v>
      </c>
      <c r="L1" s="268" t="s">
        <v>11</v>
      </c>
      <c r="M1" s="268" t="s">
        <v>12</v>
      </c>
      <c r="N1" s="268" t="s">
        <v>13</v>
      </c>
      <c r="O1" s="268" t="s">
        <v>14</v>
      </c>
      <c r="P1" s="269" t="s">
        <v>15</v>
      </c>
      <c r="Q1" s="269" t="s">
        <v>16</v>
      </c>
      <c r="R1" s="268" t="s">
        <v>17</v>
      </c>
      <c r="S1" s="268" t="s">
        <v>18</v>
      </c>
      <c r="T1" s="270"/>
      <c r="U1" s="271" t="s">
        <v>19</v>
      </c>
      <c r="V1" s="272"/>
      <c r="W1" s="273"/>
      <c r="X1" s="274" t="s">
        <v>20</v>
      </c>
      <c r="Y1" s="275"/>
      <c r="Z1" s="268" t="s">
        <v>21</v>
      </c>
      <c r="AA1" s="276" t="s">
        <v>22</v>
      </c>
      <c r="AB1" s="276" t="s">
        <v>23</v>
      </c>
      <c r="AC1" s="277"/>
      <c r="AD1" s="268" t="s">
        <v>24</v>
      </c>
      <c r="AE1" s="277" t="s">
        <v>25</v>
      </c>
      <c r="AF1" s="278" t="s">
        <v>26</v>
      </c>
      <c r="AG1" s="279" t="s">
        <v>27</v>
      </c>
      <c r="AH1" s="266" t="s">
        <v>28</v>
      </c>
      <c r="AI1" s="276" t="s">
        <v>29</v>
      </c>
      <c r="AJ1" s="276" t="s">
        <v>30</v>
      </c>
      <c r="AK1" s="268" t="s">
        <v>31</v>
      </c>
      <c r="AL1" s="268" t="s">
        <v>32</v>
      </c>
      <c r="AM1" s="268" t="s">
        <v>33</v>
      </c>
      <c r="AN1" s="268" t="s">
        <v>34</v>
      </c>
      <c r="AO1" s="266" t="s">
        <v>35</v>
      </c>
      <c r="AP1" s="268" t="s">
        <v>36</v>
      </c>
      <c r="AQ1" s="268"/>
      <c r="AR1" s="280" t="s">
        <v>37</v>
      </c>
      <c r="AS1" s="268" t="s">
        <v>38</v>
      </c>
      <c r="AT1" s="280" t="s">
        <v>39</v>
      </c>
      <c r="AU1" s="268" t="s">
        <v>40</v>
      </c>
      <c r="AV1" s="281"/>
      <c r="AW1" s="266"/>
      <c r="AX1" s="266"/>
      <c r="AY1" s="266"/>
      <c r="AZ1" s="266"/>
      <c r="BA1" s="266"/>
      <c r="BB1" s="266"/>
      <c r="BC1" s="266"/>
      <c r="BD1" s="266"/>
      <c r="BE1" s="266"/>
      <c r="BF1" s="266" t="s">
        <v>41</v>
      </c>
      <c r="BG1" s="281" t="s">
        <v>42</v>
      </c>
      <c r="BH1" s="281" t="s">
        <v>43</v>
      </c>
      <c r="BI1" s="281" t="s">
        <v>44</v>
      </c>
      <c r="BJ1" s="281" t="s">
        <v>45</v>
      </c>
      <c r="BK1" s="281" t="s">
        <v>46</v>
      </c>
      <c r="BL1" s="281" t="s">
        <v>47</v>
      </c>
      <c r="BM1" s="281" t="s">
        <v>48</v>
      </c>
      <c r="BN1" s="281" t="s">
        <v>49</v>
      </c>
    </row>
    <row r="2" spans="1:66" ht="45" x14ac:dyDescent="0.25">
      <c r="A2">
        <v>300</v>
      </c>
      <c r="B2" s="285" t="s">
        <v>1952</v>
      </c>
      <c r="C2" s="286">
        <v>44388</v>
      </c>
      <c r="E2" s="285" t="s">
        <v>1952</v>
      </c>
      <c r="G2" s="285" t="s">
        <v>1953</v>
      </c>
      <c r="H2" s="285" t="s">
        <v>1954</v>
      </c>
      <c r="I2" s="287" t="s">
        <v>1955</v>
      </c>
      <c r="L2" s="285" t="s">
        <v>1956</v>
      </c>
      <c r="M2" s="285" t="s">
        <v>1957</v>
      </c>
      <c r="R2" t="s">
        <v>50</v>
      </c>
      <c r="S2" t="s">
        <v>51</v>
      </c>
      <c r="U2">
        <v>42975</v>
      </c>
      <c r="BF2" t="str">
        <f>TRIM(MID(H2, FIND("|",H2)+1,100))</f>
        <v>SUSAN</v>
      </c>
      <c r="BG2" t="str">
        <f>TRIM(LEFT(H2, FIND("|",H2)-1))</f>
        <v>E THOMPSON</v>
      </c>
      <c r="BH2" t="s">
        <v>52</v>
      </c>
      <c r="BI2" t="s">
        <v>53</v>
      </c>
    </row>
    <row r="3" spans="1:66" x14ac:dyDescent="0.25">
      <c r="E3" t="s">
        <v>54</v>
      </c>
    </row>
  </sheetData>
  <dataValidations count="1">
    <dataValidation type="date" operator="greaterThan" allowBlank="1" showInputMessage="1" showErrorMessage="1" sqref="U1" xr:uid="{B89618D1-DF41-4C0B-8B56-5AB8BB0D45F8}">
      <formula1>36526</formula1>
    </dataValidation>
  </dataValidations>
  <hyperlinks>
    <hyperlink ref="I2" r:id="rId1" display="jurupavalleyrx@gmail.com" xr:uid="{A50F27BD-A0B9-49FA-82CC-9339687C8F6F}"/>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promptTitle="Select Yes if Reconfirmation" xr:uid="{FBDF02D5-9BC7-448B-8EA1-25AAB0A0C29D}">
          <x14:formula1>
            <xm:f>'C:\Users\Edward\Documents\Sales\Sales Activity Sheet\[2017 Sales Activity Edward.xlsm]calculationSheet'!#REF!</xm:f>
          </x14:formula1>
          <xm:sqref>T1</xm:sqref>
        </x14:dataValidation>
        <x14:dataValidation type="list" allowBlank="1" showInputMessage="1" promptTitle="Select Status Type" prompt="from drop down menu" xr:uid="{28CA17AB-7600-4F0C-AFEA-676A863E3901}">
          <x14:formula1>
            <xm:f>'C:\Users\Edward\Documents\Sales\Sales Activity Sheet\[2017 Sales Activity Edward.xlsm]calculationSheet'!#REF!</xm:f>
          </x14:formula1>
          <xm:sqref>S1</xm:sqref>
        </x14:dataValidation>
        <x14:dataValidation type="list" allowBlank="1" showInputMessage="1" promptTitle="Select Implementation Type" prompt="from drop down menu" xr:uid="{DECFDA67-707A-41B6-ACB2-5F9D73B2A201}">
          <x14:formula1>
            <xm:f>'C:\Users\Edward\Documents\Sales\Sales Activity Sheet\[2017 Sales Activity Edward.xlsm]calculationSheet'!#REF!</xm:f>
          </x14:formula1>
          <xm:sqref>R1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703125" defaultRowHeight="15" x14ac:dyDescent="0.25"/>
  <cols>
    <col min="1" max="1" width="26.42578125" customWidth="1"/>
    <col min="2" max="2" width="123.5703125" customWidth="1"/>
    <col min="3" max="3" width="15" customWidth="1"/>
    <col min="4" max="6" width="24.42578125" customWidth="1"/>
  </cols>
  <sheetData>
    <row r="1" spans="1:7" ht="15.75" x14ac:dyDescent="0.25">
      <c r="A1" s="126" t="s">
        <v>962</v>
      </c>
      <c r="B1" s="125" t="s">
        <v>93</v>
      </c>
      <c r="C1" s="125" t="s">
        <v>963</v>
      </c>
      <c r="D1" s="125" t="s">
        <v>964</v>
      </c>
      <c r="E1" s="125" t="s">
        <v>965</v>
      </c>
      <c r="F1" s="124" t="s">
        <v>966</v>
      </c>
    </row>
    <row r="2" spans="1:7" ht="15.75" x14ac:dyDescent="0.25">
      <c r="A2" s="117" t="s">
        <v>176</v>
      </c>
      <c r="B2" s="115" t="s">
        <v>967</v>
      </c>
      <c r="C2" s="120">
        <v>501.6</v>
      </c>
      <c r="D2" s="120">
        <v>90.287999999999997</v>
      </c>
      <c r="E2" s="120">
        <v>90.287999999999997</v>
      </c>
      <c r="F2" s="121">
        <v>90.287999999999997</v>
      </c>
      <c r="G2" t="str">
        <f>VLOOKUP(A2,'FL Part Num Mapping'!A:B,2, FALSE)</f>
        <v>SW-CMS1000TP</v>
      </c>
    </row>
    <row r="3" spans="1:7" ht="15.75" x14ac:dyDescent="0.25">
      <c r="A3" s="117" t="s">
        <v>181</v>
      </c>
      <c r="B3" s="115" t="s">
        <v>968</v>
      </c>
      <c r="C3" s="120">
        <v>984.2</v>
      </c>
      <c r="D3" s="120">
        <v>177.15600000000001</v>
      </c>
      <c r="E3" s="120">
        <v>177.15600000000001</v>
      </c>
      <c r="F3" s="121">
        <v>177.15600000000001</v>
      </c>
      <c r="G3" t="str">
        <f>VLOOKUP(A3,'FL Part Num Mapping'!A:B,2, FALSE)</f>
        <v>SW-CMS10CON</v>
      </c>
    </row>
    <row r="4" spans="1:7" ht="15.75" x14ac:dyDescent="0.25">
      <c r="A4" s="117" t="s">
        <v>184</v>
      </c>
      <c r="B4" s="115" t="s">
        <v>185</v>
      </c>
      <c r="C4" s="120">
        <v>197.6</v>
      </c>
      <c r="D4" s="120">
        <v>35.567999999999998</v>
      </c>
      <c r="E4" s="120">
        <v>35.567999999999998</v>
      </c>
      <c r="F4" s="121">
        <v>35.567999999999998</v>
      </c>
      <c r="G4" t="str">
        <f>VLOOKUP(A4,'FL Part Num Mapping'!A:B,2, FALSE)</f>
        <v>SW-CMS5000S</v>
      </c>
    </row>
    <row r="5" spans="1:7" ht="47.25" x14ac:dyDescent="0.25">
      <c r="A5" s="116" t="s">
        <v>217</v>
      </c>
      <c r="B5" s="115" t="s">
        <v>969</v>
      </c>
      <c r="C5" s="120">
        <v>7695</v>
      </c>
      <c r="D5" s="120">
        <v>1385.1</v>
      </c>
      <c r="E5" s="120">
        <v>1385.1</v>
      </c>
      <c r="F5" s="121">
        <v>1385.1</v>
      </c>
      <c r="G5" t="str">
        <f>VLOOKUP(A5,'FL Part Num Mapping'!A:B,2, FALSE)</f>
        <v>SW-CMS</v>
      </c>
    </row>
    <row r="6" spans="1:7" ht="31.5" x14ac:dyDescent="0.25">
      <c r="A6" s="116" t="s">
        <v>217</v>
      </c>
      <c r="B6" s="115" t="s">
        <v>970</v>
      </c>
      <c r="C6" s="120">
        <v>5000</v>
      </c>
      <c r="D6" s="120">
        <v>900</v>
      </c>
      <c r="E6" s="120">
        <v>900</v>
      </c>
      <c r="F6" s="121">
        <v>900</v>
      </c>
      <c r="G6" t="str">
        <f>VLOOKUP(A6,'FL Part Num Mapping'!A:B,2, FALSE)</f>
        <v>SW-CMS</v>
      </c>
    </row>
    <row r="7" spans="1:7" ht="15.75" x14ac:dyDescent="0.25">
      <c r="A7" s="117" t="s">
        <v>190</v>
      </c>
      <c r="B7" s="115" t="s">
        <v>191</v>
      </c>
      <c r="C7" s="120">
        <v>4936.2</v>
      </c>
      <c r="D7" s="120">
        <v>888.51599999999996</v>
      </c>
      <c r="E7" s="120">
        <v>888.51599999999996</v>
      </c>
      <c r="F7" s="121">
        <v>888.51599999999996</v>
      </c>
      <c r="G7" t="str">
        <f>VLOOKUP(A7,'FL Part Num Mapping'!A:B,2, FALSE)</f>
        <v>SW-CMSINT1</v>
      </c>
    </row>
    <row r="8" spans="1:7" ht="15.75" x14ac:dyDescent="0.25">
      <c r="A8" s="117" t="s">
        <v>193</v>
      </c>
      <c r="B8" s="115" t="s">
        <v>194</v>
      </c>
      <c r="C8" s="120">
        <v>8736.2000000000007</v>
      </c>
      <c r="D8" s="120">
        <v>1572.5160000000001</v>
      </c>
      <c r="E8" s="120">
        <v>1572.5160000000001</v>
      </c>
      <c r="F8" s="121">
        <v>1572.5160000000001</v>
      </c>
      <c r="G8" t="str">
        <f>VLOOKUP(A8,'FL Part Num Mapping'!A:B,2, FALSE)</f>
        <v>SW-CMSINT2</v>
      </c>
    </row>
    <row r="9" spans="1:7" ht="15.75" x14ac:dyDescent="0.25">
      <c r="A9" s="117" t="s">
        <v>213</v>
      </c>
      <c r="B9" s="115" t="s">
        <v>971</v>
      </c>
      <c r="C9" s="120">
        <v>4503</v>
      </c>
      <c r="D9" s="120">
        <v>810.54</v>
      </c>
      <c r="E9" s="120">
        <v>810.54</v>
      </c>
      <c r="F9" s="121">
        <v>810.54</v>
      </c>
      <c r="G9" t="str">
        <f>VLOOKUP(A9,'FL Part Num Mapping'!A:B,2, FALSE)</f>
        <v>SW-CMSLSPS</v>
      </c>
    </row>
    <row r="10" spans="1:7" ht="15.75" x14ac:dyDescent="0.25">
      <c r="A10" s="116" t="s">
        <v>241</v>
      </c>
      <c r="B10" s="115" t="s">
        <v>972</v>
      </c>
      <c r="C10" s="120">
        <v>206.14999999999998</v>
      </c>
      <c r="D10" s="120">
        <v>19.949999999999996</v>
      </c>
      <c r="E10" s="120">
        <v>19.949999999999996</v>
      </c>
      <c r="F10" s="121">
        <v>19.949999999999996</v>
      </c>
      <c r="G10" t="str">
        <f>VLOOKUP(A10,'FL Part Num Mapping'!A:B,2, FALSE)</f>
        <v>ACC-BarCode1</v>
      </c>
    </row>
    <row r="11" spans="1:7" ht="15.75" x14ac:dyDescent="0.25">
      <c r="A11" s="116" t="s">
        <v>245</v>
      </c>
      <c r="B11" s="115" t="s">
        <v>973</v>
      </c>
      <c r="C11" s="120">
        <v>382.84999999999997</v>
      </c>
      <c r="D11" s="120">
        <v>37.049999999999997</v>
      </c>
      <c r="E11" s="120">
        <v>37.049999999999997</v>
      </c>
      <c r="F11" s="121">
        <v>37.049999999999997</v>
      </c>
      <c r="G11" t="str">
        <f>VLOOKUP(A11,'FL Part Num Mapping'!A:B,2, FALSE)</f>
        <v>ACC-BarCode2</v>
      </c>
    </row>
    <row r="12" spans="1:7" ht="15.75" x14ac:dyDescent="0.25">
      <c r="A12" s="116" t="s">
        <v>269</v>
      </c>
      <c r="B12" s="115" t="s">
        <v>974</v>
      </c>
      <c r="C12" s="120">
        <v>4235.22</v>
      </c>
      <c r="D12" s="120">
        <v>409.86</v>
      </c>
      <c r="E12" s="120">
        <v>409.86</v>
      </c>
      <c r="F12" s="121">
        <v>409.86</v>
      </c>
      <c r="G12" t="str">
        <f>VLOOKUP(A12,'FL Part Num Mapping'!A:B,2, FALSE)</f>
        <v>ACC-CAB</v>
      </c>
    </row>
    <row r="13" spans="1:7" ht="15.75" x14ac:dyDescent="0.25">
      <c r="A13" s="116" t="s">
        <v>273</v>
      </c>
      <c r="B13" s="115" t="s">
        <v>975</v>
      </c>
      <c r="C13" s="120">
        <v>920.7</v>
      </c>
      <c r="D13" s="120">
        <v>89.1</v>
      </c>
      <c r="E13" s="120">
        <v>89.1</v>
      </c>
      <c r="F13" s="121">
        <v>89.1</v>
      </c>
      <c r="G13" t="str">
        <f>VLOOKUP(A13,'FL Part Num Mapping'!A:B,2, FALSE)</f>
        <v>ACC-CAB-CamBox</v>
      </c>
    </row>
    <row r="14" spans="1:7" ht="15.75" x14ac:dyDescent="0.25">
      <c r="A14" s="116" t="s">
        <v>318</v>
      </c>
      <c r="B14" s="115" t="s">
        <v>976</v>
      </c>
      <c r="C14" s="120">
        <v>1048.4199999999998</v>
      </c>
      <c r="D14" s="120">
        <v>101.45999999999998</v>
      </c>
      <c r="E14" s="120">
        <v>101.45999999999998</v>
      </c>
      <c r="F14" s="121">
        <v>101.45999999999998</v>
      </c>
      <c r="G14" t="str">
        <f>VLOOKUP(A14,'FL Part Num Mapping'!A:B,2, FALSE)</f>
        <v>ACC-DSLR</v>
      </c>
    </row>
    <row r="15" spans="1:7" ht="15.75" x14ac:dyDescent="0.25">
      <c r="A15" s="116" t="s">
        <v>335</v>
      </c>
      <c r="B15" s="115" t="s">
        <v>977</v>
      </c>
      <c r="C15" s="120">
        <v>1636.2419999999997</v>
      </c>
      <c r="D15" s="120">
        <v>158.34599999999998</v>
      </c>
      <c r="E15" s="120">
        <v>158.34599999999998</v>
      </c>
      <c r="F15" s="121">
        <v>158.34599999999998</v>
      </c>
      <c r="G15" t="str">
        <f>VLOOKUP(A15,'FL Part Num Mapping'!A:B,2, FALSE)</f>
        <v>ACC-DSLR-RF-TRI</v>
      </c>
    </row>
    <row r="16" spans="1:7" ht="31.5" x14ac:dyDescent="0.25">
      <c r="A16" s="116" t="s">
        <v>335</v>
      </c>
      <c r="B16" s="115" t="s">
        <v>978</v>
      </c>
      <c r="C16" s="120">
        <v>1811.84</v>
      </c>
      <c r="D16" s="120">
        <v>326.13119999999998</v>
      </c>
      <c r="E16" s="120">
        <v>326.13119999999998</v>
      </c>
      <c r="F16" s="121">
        <v>326.13119999999998</v>
      </c>
      <c r="G16" t="str">
        <f>VLOOKUP(A16,'FL Part Num Mapping'!A:B,2, FALSE)</f>
        <v>ACC-DSLR-RF-TRI</v>
      </c>
    </row>
    <row r="17" spans="1:7" ht="15.75" x14ac:dyDescent="0.25">
      <c r="A17" s="116" t="s">
        <v>413</v>
      </c>
      <c r="B17" s="115" t="s">
        <v>979</v>
      </c>
      <c r="C17" s="120">
        <v>1207.45</v>
      </c>
      <c r="D17" s="120">
        <v>116.85</v>
      </c>
      <c r="E17" s="120">
        <v>116.85</v>
      </c>
      <c r="F17" s="121">
        <v>116.85</v>
      </c>
      <c r="G17" t="str">
        <f>VLOOKUP(A17,'FL Part Num Mapping'!A:B,2, FALSE)</f>
        <v>HW-DT-HP</v>
      </c>
    </row>
    <row r="18" spans="1:7" ht="15.75" x14ac:dyDescent="0.25">
      <c r="A18" s="116" t="s">
        <v>471</v>
      </c>
      <c r="B18" s="115" t="s">
        <v>980</v>
      </c>
      <c r="C18" s="120">
        <v>194.36999999999998</v>
      </c>
      <c r="D18" s="120">
        <v>18.809999999999995</v>
      </c>
      <c r="E18" s="120">
        <v>18.809999999999995</v>
      </c>
      <c r="F18" s="121">
        <v>18.809999999999995</v>
      </c>
      <c r="G18" t="str">
        <f>VLOOKUP(A18,'FL Part Num Mapping'!A:B,2, FALSE)</f>
        <v>ACC-Foot-USB</v>
      </c>
    </row>
    <row r="19" spans="1:7" ht="15.75" x14ac:dyDescent="0.25">
      <c r="A19" s="116" t="s">
        <v>492</v>
      </c>
      <c r="B19" s="115" t="s">
        <v>981</v>
      </c>
      <c r="C19" s="120">
        <v>1207.45</v>
      </c>
      <c r="D19" s="120">
        <v>116.85</v>
      </c>
      <c r="E19" s="120">
        <v>116.85</v>
      </c>
      <c r="F19" s="121">
        <v>116.85</v>
      </c>
      <c r="G19" t="str">
        <f>VLOOKUP(A19,'FL Part Num Mapping'!A:B,2, FALSE)</f>
        <v>HW-LT-HP</v>
      </c>
    </row>
    <row r="20" spans="1:7" ht="15.75" x14ac:dyDescent="0.25">
      <c r="A20" s="116" t="s">
        <v>524</v>
      </c>
      <c r="B20" s="115" t="s">
        <v>982</v>
      </c>
      <c r="C20" s="120">
        <v>854.05</v>
      </c>
      <c r="D20" s="120">
        <v>82.649999999999991</v>
      </c>
      <c r="E20" s="120">
        <v>82.649999999999991</v>
      </c>
      <c r="F20" s="121">
        <v>82.649999999999991</v>
      </c>
      <c r="G20" t="str">
        <f>VLOOKUP(A20,'FL Part Num Mapping'!A:B,2, FALSE)</f>
        <v>HW-LT-STD</v>
      </c>
    </row>
    <row r="21" spans="1:7" ht="15.75" x14ac:dyDescent="0.25">
      <c r="A21" s="116" t="s">
        <v>525</v>
      </c>
      <c r="B21" s="115" t="s">
        <v>983</v>
      </c>
      <c r="C21" s="120">
        <v>88.35</v>
      </c>
      <c r="D21" s="120">
        <v>8.5499999999999989</v>
      </c>
      <c r="E21" s="120">
        <v>8.5499999999999989</v>
      </c>
      <c r="F21" s="121">
        <v>8.5499999999999989</v>
      </c>
      <c r="G21" t="str">
        <f>VLOOKUP(A21,'FL Part Num Mapping'!A:B,2, FALSE)</f>
        <v>ACC-Mag</v>
      </c>
    </row>
    <row r="22" spans="1:7" ht="15.75" x14ac:dyDescent="0.25">
      <c r="A22" s="116" t="s">
        <v>484</v>
      </c>
      <c r="B22" s="115" t="s">
        <v>984</v>
      </c>
      <c r="C22" s="120">
        <v>1059.0219999999999</v>
      </c>
      <c r="D22" s="120">
        <v>102.48599999999999</v>
      </c>
      <c r="E22" s="120">
        <v>102.48599999999999</v>
      </c>
      <c r="F22" s="121">
        <v>102.48599999999999</v>
      </c>
      <c r="G22" t="str">
        <f>VLOOKUP(A22,'FL Part Num Mapping'!A:B,2, FALSE)</f>
        <v>HW-PDA-Apple</v>
      </c>
    </row>
    <row r="23" spans="1:7" ht="15.75" x14ac:dyDescent="0.25">
      <c r="A23" s="116" t="s">
        <v>542</v>
      </c>
      <c r="B23" s="115" t="s">
        <v>985</v>
      </c>
      <c r="C23" s="120">
        <v>371.07</v>
      </c>
      <c r="D23" s="120">
        <v>35.909999999999997</v>
      </c>
      <c r="E23" s="120">
        <v>35.909999999999997</v>
      </c>
      <c r="F23" s="121">
        <v>35.909999999999997</v>
      </c>
      <c r="G23" t="str">
        <f>VLOOKUP(A23,'FL Part Num Mapping'!A:B,2, FALSE)</f>
        <v>ACC-Monitor-T</v>
      </c>
    </row>
    <row r="24" spans="1:7" ht="15.75" x14ac:dyDescent="0.25">
      <c r="A24" s="116" t="s">
        <v>550</v>
      </c>
      <c r="B24" s="115" t="s">
        <v>986</v>
      </c>
      <c r="C24" s="120">
        <v>2877.4199999999996</v>
      </c>
      <c r="D24" s="120">
        <v>278.45999999999992</v>
      </c>
      <c r="E24" s="120">
        <v>278.45999999999992</v>
      </c>
      <c r="F24" s="121">
        <v>278.45999999999992</v>
      </c>
      <c r="G24" t="str">
        <f>VLOOKUP(A24,'FL Part Num Mapping'!A:B,2, FALSE)</f>
        <v>ACC-Print-D</v>
      </c>
    </row>
    <row r="25" spans="1:7" ht="15.75" x14ac:dyDescent="0.25">
      <c r="A25" s="116" t="s">
        <v>554</v>
      </c>
      <c r="B25" s="115" t="s">
        <v>987</v>
      </c>
      <c r="C25" s="120">
        <v>3834.902173913043</v>
      </c>
      <c r="D25" s="120">
        <v>371.11956521739125</v>
      </c>
      <c r="E25" s="120">
        <v>371.11956521739125</v>
      </c>
      <c r="F25" s="121">
        <v>371.11956521739125</v>
      </c>
      <c r="G25" t="str">
        <f>VLOOKUP(A25,'FL Part Num Mapping'!A:B,2, FALSE)</f>
        <v>ACC-Print-D-HD</v>
      </c>
    </row>
    <row r="26" spans="1:7" ht="15.75" x14ac:dyDescent="0.25">
      <c r="A26" s="116" t="s">
        <v>557</v>
      </c>
      <c r="B26" s="115" t="s">
        <v>988</v>
      </c>
      <c r="C26" s="120">
        <v>942.4</v>
      </c>
      <c r="D26" s="120">
        <v>91.2</v>
      </c>
      <c r="E26" s="120">
        <v>91.2</v>
      </c>
      <c r="F26" s="121">
        <v>91.2</v>
      </c>
      <c r="G26" t="str">
        <f>VLOOKUP(A26,'FL Part Num Mapping'!A:B,2, FALSE)</f>
        <v>ACC-Print-S</v>
      </c>
    </row>
    <row r="27" spans="1:7" ht="15.75" x14ac:dyDescent="0.25">
      <c r="A27" s="116" t="s">
        <v>565</v>
      </c>
      <c r="B27" s="115" t="s">
        <v>989</v>
      </c>
      <c r="C27" s="120">
        <v>14901.699999999999</v>
      </c>
      <c r="D27" s="120">
        <v>1442.1</v>
      </c>
      <c r="E27" s="120">
        <v>1442.1</v>
      </c>
      <c r="F27" s="121">
        <v>1442.1</v>
      </c>
      <c r="G27" t="str">
        <f>VLOOKUP(A27,'FL Part Num Mapping'!A:B,2, FALSE)</f>
        <v>HW-Scan-1000</v>
      </c>
    </row>
    <row r="28" spans="1:7" ht="15.75" x14ac:dyDescent="0.25">
      <c r="A28" s="116" t="s">
        <v>570</v>
      </c>
      <c r="B28" s="115" t="s">
        <v>990</v>
      </c>
      <c r="C28" s="120">
        <v>4225.4859999999999</v>
      </c>
      <c r="D28" s="120">
        <v>408.91800000000001</v>
      </c>
      <c r="E28" s="120">
        <v>408.91800000000001</v>
      </c>
      <c r="F28" s="121">
        <v>408.91800000000001</v>
      </c>
      <c r="G28" t="str">
        <f>VLOOKUP(A28,'FL Part Num Mapping'!A:B,2, FALSE)</f>
        <v>HW-Scan-200</v>
      </c>
    </row>
    <row r="29" spans="1:7" ht="15.75" x14ac:dyDescent="0.25">
      <c r="A29" s="116" t="s">
        <v>568</v>
      </c>
      <c r="B29" s="115" t="s">
        <v>991</v>
      </c>
      <c r="C29" s="120">
        <v>11132.1</v>
      </c>
      <c r="D29" s="120">
        <v>1077.3</v>
      </c>
      <c r="E29" s="120">
        <v>1077.3</v>
      </c>
      <c r="F29" s="121">
        <v>1077.3</v>
      </c>
      <c r="G29" t="str">
        <f>VLOOKUP(A29,'FL Part Num Mapping'!A:B,2, FALSE)</f>
        <v>HW-Scan-500</v>
      </c>
    </row>
    <row r="30" spans="1:7" ht="15.75" x14ac:dyDescent="0.25">
      <c r="A30" s="116" t="s">
        <v>601</v>
      </c>
      <c r="B30" s="115" t="s">
        <v>992</v>
      </c>
      <c r="C30" s="120">
        <v>2709.4</v>
      </c>
      <c r="D30" s="120">
        <v>262.2</v>
      </c>
      <c r="E30" s="120">
        <v>262.2</v>
      </c>
      <c r="F30" s="121">
        <v>262.2</v>
      </c>
      <c r="G30" t="str">
        <f>VLOOKUP(A30,'FL Part Num Mapping'!A:B,2, FALSE)</f>
        <v>HW-Scan-RS10</v>
      </c>
    </row>
    <row r="31" spans="1:7" ht="15.75" x14ac:dyDescent="0.25">
      <c r="A31" s="116" t="s">
        <v>993</v>
      </c>
      <c r="B31" s="115" t="s">
        <v>994</v>
      </c>
      <c r="C31" s="120">
        <v>2105.0859999999998</v>
      </c>
      <c r="D31" s="120">
        <v>203.71799999999999</v>
      </c>
      <c r="E31" s="120">
        <v>203.71799999999999</v>
      </c>
      <c r="F31" s="121">
        <v>203.71799999999999</v>
      </c>
      <c r="G31" t="str">
        <f>VLOOKUP(A31,'FL Part Num Mapping'!A:B,2, FALSE)</f>
        <v>HW-Scan-i3</v>
      </c>
    </row>
    <row r="32" spans="1:7" ht="15.75" x14ac:dyDescent="0.25">
      <c r="A32" s="116" t="s">
        <v>598</v>
      </c>
      <c r="B32" s="115" t="s">
        <v>995</v>
      </c>
      <c r="C32" s="120">
        <v>3121.7</v>
      </c>
      <c r="D32" s="120">
        <v>302.09999999999997</v>
      </c>
      <c r="E32" s="120">
        <v>302.09999999999997</v>
      </c>
      <c r="F32" s="121">
        <v>302.09999999999997</v>
      </c>
      <c r="G32" t="str">
        <f>VLOOKUP(A32,'FL Part Num Mapping'!A:B,2, FALSE)</f>
        <v>HW-Scan-NEC45</v>
      </c>
    </row>
    <row r="33" spans="1:7" ht="15.75" x14ac:dyDescent="0.25">
      <c r="A33" s="116" t="s">
        <v>581</v>
      </c>
      <c r="B33" s="115" t="s">
        <v>996</v>
      </c>
      <c r="C33" s="120">
        <v>2709.4</v>
      </c>
      <c r="D33" s="120">
        <v>262.2</v>
      </c>
      <c r="E33" s="120">
        <v>262.2</v>
      </c>
      <c r="F33" s="121">
        <v>262.2</v>
      </c>
      <c r="G33" t="e">
        <f>VLOOKUP(A33,'FL Part Num Mapping'!A:B,2, FALSE)</f>
        <v>#N/A</v>
      </c>
    </row>
    <row r="34" spans="1:7" ht="15.75" x14ac:dyDescent="0.25">
      <c r="A34" s="116" t="s">
        <v>605</v>
      </c>
      <c r="B34" s="115" t="s">
        <v>997</v>
      </c>
      <c r="C34" s="120">
        <v>8835</v>
      </c>
      <c r="D34" s="120">
        <v>855</v>
      </c>
      <c r="E34" s="120">
        <v>855</v>
      </c>
      <c r="F34" s="121">
        <v>855</v>
      </c>
      <c r="G34" t="str">
        <f>VLOOKUP(A34,'FL Part Num Mapping'!A:B,2, FALSE)</f>
        <v>HW-Scan-RSF</v>
      </c>
    </row>
    <row r="35" spans="1:7" ht="15.75" x14ac:dyDescent="0.25">
      <c r="A35" s="116" t="s">
        <v>595</v>
      </c>
      <c r="B35" s="115" t="s">
        <v>998</v>
      </c>
      <c r="C35" s="120">
        <v>356.25</v>
      </c>
      <c r="D35" s="120">
        <v>34.475806451612904</v>
      </c>
      <c r="E35" s="120">
        <v>34.475806451612904</v>
      </c>
      <c r="F35" s="121">
        <v>34.475806451612904</v>
      </c>
      <c r="G35" t="str">
        <f>VLOOKUP(A35,'FL Part Num Mapping'!A:B,2, FALSE)</f>
        <v>HW-Scan-Watson</v>
      </c>
    </row>
    <row r="36" spans="1:7" ht="15.75" x14ac:dyDescent="0.25">
      <c r="A36" s="116" t="s">
        <v>999</v>
      </c>
      <c r="B36" s="115" t="s">
        <v>1000</v>
      </c>
      <c r="C36" s="120">
        <v>459.42</v>
      </c>
      <c r="D36" s="120">
        <v>44.46</v>
      </c>
      <c r="E36" s="120">
        <v>44.46</v>
      </c>
      <c r="F36" s="121">
        <v>44.46</v>
      </c>
      <c r="G36" t="str">
        <f>VLOOKUP(A36,'FL Part Num Mapping'!A:B,2, FALSE)</f>
        <v>ACC-SigPad</v>
      </c>
    </row>
    <row r="37" spans="1:7" ht="15.75" x14ac:dyDescent="0.25">
      <c r="A37" s="116" t="s">
        <v>633</v>
      </c>
      <c r="B37" s="115" t="s">
        <v>1001</v>
      </c>
      <c r="C37" s="120">
        <v>937.68799999999999</v>
      </c>
      <c r="D37" s="120">
        <v>90.744</v>
      </c>
      <c r="E37" s="120">
        <v>90.744</v>
      </c>
      <c r="F37" s="121">
        <v>90.744</v>
      </c>
      <c r="G37" t="str">
        <f>VLOOKUP(A37,'FL Part Num Mapping'!A:B,2, FALSE)</f>
        <v>SW-TOT-ADD</v>
      </c>
    </row>
    <row r="38" spans="1:7" ht="15.75" x14ac:dyDescent="0.25">
      <c r="A38" s="116" t="s">
        <v>639</v>
      </c>
      <c r="B38" s="115" t="s">
        <v>1002</v>
      </c>
      <c r="C38" s="120">
        <v>2586.8880000000004</v>
      </c>
      <c r="D38" s="120">
        <v>250.34400000000002</v>
      </c>
      <c r="E38" s="120">
        <v>250.34400000000002</v>
      </c>
      <c r="F38" s="121">
        <v>250.34400000000002</v>
      </c>
      <c r="G38" t="str">
        <f>VLOOKUP(A38,'FL Part Num Mapping'!A:B,2, FALSE)</f>
        <v>SW-LS4G-FL-APP</v>
      </c>
    </row>
    <row r="39" spans="1:7" ht="15.75" x14ac:dyDescent="0.25">
      <c r="A39" s="116" t="s">
        <v>642</v>
      </c>
      <c r="B39" s="115" t="s">
        <v>1003</v>
      </c>
      <c r="C39" s="120">
        <v>202.61600000000001</v>
      </c>
      <c r="D39" s="120">
        <v>19.608000000000001</v>
      </c>
      <c r="E39" s="120">
        <v>19.608000000000001</v>
      </c>
      <c r="F39" s="121">
        <v>19.608000000000001</v>
      </c>
      <c r="G39" t="str">
        <f>VLOOKUP(A39,'FL Part Num Mapping'!A:B,2, FALSE)</f>
        <v>SW-BC</v>
      </c>
    </row>
    <row r="40" spans="1:7" ht="15.75" x14ac:dyDescent="0.25">
      <c r="A40" s="116" t="s">
        <v>653</v>
      </c>
      <c r="B40" s="115" t="s">
        <v>1004</v>
      </c>
      <c r="C40" s="120">
        <v>4047.6080000000002</v>
      </c>
      <c r="D40" s="120">
        <v>391.70400000000001</v>
      </c>
      <c r="E40" s="120">
        <v>391.70400000000001</v>
      </c>
      <c r="F40" s="121">
        <v>391.70400000000001</v>
      </c>
      <c r="G40" t="str">
        <f>VLOOKUP(A40,'FL Part Num Mapping'!A:B,2, FALSE)</f>
        <v>SW-LS4G-FL-CRM</v>
      </c>
    </row>
    <row r="41" spans="1:7" ht="15.75" x14ac:dyDescent="0.25">
      <c r="A41" s="116" t="s">
        <v>657</v>
      </c>
      <c r="B41" s="115" t="s">
        <v>1005</v>
      </c>
      <c r="C41" s="120">
        <v>3764.8880000000004</v>
      </c>
      <c r="D41" s="120">
        <v>364.34399999999999</v>
      </c>
      <c r="E41" s="120">
        <v>364.34399999999999</v>
      </c>
      <c r="F41" s="121">
        <v>364.34399999999999</v>
      </c>
      <c r="G41" t="str">
        <f>VLOOKUP(A41,'FL Part Num Mapping'!A:B,2, FALSE)</f>
        <v>SW-DataEx-1</v>
      </c>
    </row>
    <row r="42" spans="1:7" ht="15.75" x14ac:dyDescent="0.25">
      <c r="A42" s="116" t="s">
        <v>1006</v>
      </c>
      <c r="B42" s="115" t="s">
        <v>1007</v>
      </c>
      <c r="C42" s="120">
        <v>224.2</v>
      </c>
      <c r="D42" s="120">
        <v>21.696774193548386</v>
      </c>
      <c r="E42" s="120">
        <v>21.696774193548386</v>
      </c>
      <c r="F42" s="121">
        <v>21.696774193548386</v>
      </c>
      <c r="G42" t="str">
        <f>VLOOKUP(A42,'FL Part Num Mapping'!A:B,2, FALSE)</f>
        <v>SW-DataEx-Add</v>
      </c>
    </row>
    <row r="43" spans="1:7" ht="15.75" x14ac:dyDescent="0.25">
      <c r="A43" s="116" t="s">
        <v>665</v>
      </c>
      <c r="B43" s="115" t="s">
        <v>1008</v>
      </c>
      <c r="C43" s="120">
        <v>4707.2880000000005</v>
      </c>
      <c r="D43" s="120">
        <v>455.54400000000004</v>
      </c>
      <c r="E43" s="120">
        <v>455.54400000000004</v>
      </c>
      <c r="F43" s="121">
        <v>455.54400000000004</v>
      </c>
      <c r="G43" t="str">
        <f>VLOOKUP(A43,'FL Part Num Mapping'!A:B,2, FALSE)</f>
        <v>SW-DataEx-2</v>
      </c>
    </row>
    <row r="44" spans="1:7" ht="15.75" x14ac:dyDescent="0.25">
      <c r="A44" s="117" t="s">
        <v>693</v>
      </c>
      <c r="B44" s="115" t="s">
        <v>1009</v>
      </c>
      <c r="C44" s="120">
        <v>619.99999999999989</v>
      </c>
      <c r="D44" s="120">
        <v>59.999999999999986</v>
      </c>
      <c r="E44" s="120">
        <v>59.999999999999986</v>
      </c>
      <c r="F44" s="121">
        <v>59.999999999999986</v>
      </c>
      <c r="G44" t="str">
        <f>VLOOKUP(A44,'FL Part Num Mapping'!A:B,2, FALSE)</f>
        <v>SW-LS4G-MOB</v>
      </c>
    </row>
    <row r="45" spans="1:7" ht="15.75" x14ac:dyDescent="0.25">
      <c r="A45" s="116" t="s">
        <v>677</v>
      </c>
      <c r="B45" s="115" t="s">
        <v>1010</v>
      </c>
      <c r="C45" s="120">
        <v>937.68799999999999</v>
      </c>
      <c r="D45" s="120">
        <v>90.744</v>
      </c>
      <c r="E45" s="120">
        <v>90.744</v>
      </c>
      <c r="F45" s="121">
        <v>90.744</v>
      </c>
      <c r="G45" t="str">
        <f>VLOOKUP(A45,'FL Part Num Mapping'!A:B,2, FALSE)</f>
        <v>SW-Photo</v>
      </c>
    </row>
    <row r="46" spans="1:7" ht="15.75" x14ac:dyDescent="0.25">
      <c r="A46" s="116" t="s">
        <v>1011</v>
      </c>
      <c r="B46" s="115" t="s">
        <v>1012</v>
      </c>
      <c r="C46" s="120">
        <v>3293.6880000000001</v>
      </c>
      <c r="D46" s="120">
        <v>318.74400000000003</v>
      </c>
      <c r="E46" s="120">
        <v>318.74400000000003</v>
      </c>
      <c r="F46" s="121">
        <v>318.74400000000003</v>
      </c>
      <c r="G46" t="e">
        <f>VLOOKUP(A46,'FL Part Num Mapping'!A:B,2, FALSE)</f>
        <v>#N/A</v>
      </c>
    </row>
    <row r="47" spans="1:7" ht="15.75" x14ac:dyDescent="0.25">
      <c r="A47" s="116" t="s">
        <v>685</v>
      </c>
      <c r="B47" s="115" t="s">
        <v>1013</v>
      </c>
      <c r="C47" s="120">
        <v>245.02399999999997</v>
      </c>
      <c r="D47" s="120">
        <v>31.2</v>
      </c>
      <c r="E47" s="120">
        <v>31.2</v>
      </c>
      <c r="F47" s="121">
        <v>31.2</v>
      </c>
      <c r="G47" t="str">
        <f>VLOOKUP(A47,'FL Part Num Mapping'!A:B,2, FALSE)</f>
        <v>SW-Print</v>
      </c>
    </row>
    <row r="48" spans="1:7" ht="15.75" x14ac:dyDescent="0.25">
      <c r="A48" s="116" t="s">
        <v>669</v>
      </c>
      <c r="B48" s="115" t="s">
        <v>1014</v>
      </c>
      <c r="C48" s="120">
        <v>80.103999999999999</v>
      </c>
      <c r="D48" s="120">
        <v>7.7519999999999989</v>
      </c>
      <c r="E48" s="120">
        <v>7.7519999999999989</v>
      </c>
      <c r="F48" s="121">
        <v>7.7519999999999989</v>
      </c>
      <c r="G48" t="str">
        <f>VLOOKUP(A48,'FL Part Num Mapping'!A:B,2, FALSE)</f>
        <v>SW-Signature</v>
      </c>
    </row>
    <row r="49" spans="1:7" ht="31.5" x14ac:dyDescent="0.25">
      <c r="A49" s="117" t="s">
        <v>1015</v>
      </c>
      <c r="B49" s="115" t="s">
        <v>1016</v>
      </c>
      <c r="C49" s="114">
        <v>3360</v>
      </c>
      <c r="D49" s="114">
        <v>604.79999999999995</v>
      </c>
      <c r="E49" s="114">
        <v>604.79999999999995</v>
      </c>
      <c r="F49" s="113">
        <v>604.79999999999995</v>
      </c>
      <c r="G49" t="str">
        <f>VLOOKUP(A49,'FL Part Num Mapping'!A:B,2, FALSE)</f>
        <v>LSMID-FL-NEC45</v>
      </c>
    </row>
    <row r="50" spans="1:7" ht="15.75" x14ac:dyDescent="0.25">
      <c r="A50" s="116" t="s">
        <v>812</v>
      </c>
      <c r="B50" s="115" t="s">
        <v>1017</v>
      </c>
      <c r="C50" s="120">
        <v>570</v>
      </c>
      <c r="D50" s="123"/>
      <c r="E50" s="123"/>
      <c r="F50" s="122"/>
      <c r="G50" t="str">
        <f>VLOOKUP(A50,'FL Part Num Mapping'!A:B,2, FALSE)</f>
        <v>SVCS-SHP-CAB</v>
      </c>
    </row>
    <row r="51" spans="1:7" ht="15.75" x14ac:dyDescent="0.25">
      <c r="A51" s="116" t="s">
        <v>817</v>
      </c>
      <c r="B51" s="115" t="s">
        <v>1018</v>
      </c>
      <c r="C51" s="120">
        <v>82.08</v>
      </c>
      <c r="D51" s="123"/>
      <c r="E51" s="123"/>
      <c r="F51" s="122"/>
      <c r="G51" t="str">
        <f>VLOOKUP(A51,'FL Part Num Mapping'!A:B,2, FALSE)</f>
        <v>SVCS-SHP</v>
      </c>
    </row>
    <row r="52" spans="1:7" ht="15.75" x14ac:dyDescent="0.25">
      <c r="A52" s="116" t="s">
        <v>817</v>
      </c>
      <c r="B52" s="115" t="s">
        <v>1019</v>
      </c>
      <c r="C52" s="120">
        <v>41.04</v>
      </c>
      <c r="D52" s="120"/>
      <c r="E52" s="120"/>
      <c r="F52" s="121"/>
      <c r="G52" t="str">
        <f>VLOOKUP(A52,'FL Part Num Mapping'!A:B,2, FALSE)</f>
        <v>SVCS-SHP</v>
      </c>
    </row>
    <row r="53" spans="1:7" ht="15.75" x14ac:dyDescent="0.25">
      <c r="A53" s="116" t="s">
        <v>744</v>
      </c>
      <c r="B53" s="115" t="s">
        <v>1020</v>
      </c>
      <c r="C53" s="120">
        <v>300.2</v>
      </c>
      <c r="D53" s="123"/>
      <c r="E53" s="123"/>
      <c r="F53" s="122"/>
      <c r="G53" t="str">
        <f>VLOOKUP(A53,'FL Part Num Mapping'!A:B,2, FALSE)</f>
        <v>SVCS-CFG</v>
      </c>
    </row>
    <row r="54" spans="1:7" ht="15.75" x14ac:dyDescent="0.25">
      <c r="A54" s="116" t="s">
        <v>744</v>
      </c>
      <c r="B54" s="115" t="s">
        <v>1021</v>
      </c>
      <c r="C54" s="120">
        <v>121.6</v>
      </c>
      <c r="D54" s="123"/>
      <c r="E54" s="123"/>
      <c r="F54" s="122"/>
      <c r="G54" t="str">
        <f>VLOOKUP(A54,'FL Part Num Mapping'!A:B,2, FALSE)</f>
        <v>SVCS-CFG</v>
      </c>
    </row>
    <row r="55" spans="1:7" ht="15.75" x14ac:dyDescent="0.25">
      <c r="A55" s="116" t="s">
        <v>726</v>
      </c>
      <c r="B55" s="115" t="s">
        <v>1022</v>
      </c>
      <c r="C55" s="120">
        <v>0</v>
      </c>
      <c r="D55" s="119"/>
      <c r="E55" s="119"/>
      <c r="F55" s="118"/>
      <c r="G55" t="str">
        <f>VLOOKUP(A55,'FL Part Num Mapping'!A:B,2, FALSE)</f>
        <v>SCVS-OnSite-1</v>
      </c>
    </row>
    <row r="56" spans="1:7" ht="15.75" x14ac:dyDescent="0.25">
      <c r="A56" s="116" t="s">
        <v>716</v>
      </c>
      <c r="B56" s="115" t="s">
        <v>1023</v>
      </c>
      <c r="C56" s="120">
        <v>0</v>
      </c>
      <c r="D56" s="119"/>
      <c r="E56" s="119"/>
      <c r="F56" s="118"/>
      <c r="G56" t="str">
        <f>VLOOKUP(A56,'FL Part Num Mapping'!A:B,2, FALSE)</f>
        <v>SCVS-OnSite-2</v>
      </c>
    </row>
    <row r="57" spans="1:7" ht="15.75" x14ac:dyDescent="0.25">
      <c r="A57" s="116" t="s">
        <v>726</v>
      </c>
      <c r="B57" s="115" t="s">
        <v>1024</v>
      </c>
      <c r="C57" s="120">
        <v>0</v>
      </c>
      <c r="D57" s="119"/>
      <c r="E57" s="119"/>
      <c r="F57" s="118"/>
      <c r="G57" t="str">
        <f>VLOOKUP(A57,'FL Part Num Mapping'!A:B,2, FALSE)</f>
        <v>SCVS-OnSite-1</v>
      </c>
    </row>
    <row r="58" spans="1:7" ht="31.5" x14ac:dyDescent="0.25">
      <c r="A58" s="116" t="s">
        <v>726</v>
      </c>
      <c r="B58" s="115" t="s">
        <v>1025</v>
      </c>
      <c r="C58" s="120">
        <v>1592.2</v>
      </c>
      <c r="D58" s="120">
        <v>601.23599999999999</v>
      </c>
      <c r="E58" s="120">
        <v>601.23599999999999</v>
      </c>
      <c r="F58" s="121">
        <v>601.23599999999999</v>
      </c>
      <c r="G58" t="str">
        <f>VLOOKUP(A58,'FL Part Num Mapping'!A:B,2, FALSE)</f>
        <v>SCVS-OnSite-1</v>
      </c>
    </row>
    <row r="59" spans="1:7" ht="31.5" x14ac:dyDescent="0.25">
      <c r="A59" s="116" t="s">
        <v>729</v>
      </c>
      <c r="B59" s="115" t="s">
        <v>1026</v>
      </c>
      <c r="C59" s="120">
        <v>3340.2</v>
      </c>
      <c r="D59" s="120">
        <v>601.23599999999999</v>
      </c>
      <c r="E59" s="120">
        <v>601.23599999999999</v>
      </c>
      <c r="F59" s="121">
        <v>601.23599999999999</v>
      </c>
      <c r="G59" t="str">
        <f>VLOOKUP(A59,'FL Part Num Mapping'!A:B,2, FALSE)</f>
        <v>SCVS-Onsite-CMS</v>
      </c>
    </row>
    <row r="60" spans="1:7" ht="15.75" x14ac:dyDescent="0.25">
      <c r="A60" s="116" t="s">
        <v>736</v>
      </c>
      <c r="B60" s="115" t="s">
        <v>1027</v>
      </c>
      <c r="C60" s="120">
        <v>300.2</v>
      </c>
      <c r="D60" s="119"/>
      <c r="E60" s="119"/>
      <c r="F60" s="118"/>
      <c r="G60" t="str">
        <f>VLOOKUP(A60,'FL Part Num Mapping'!A:B,2, FALSE)</f>
        <v>SVCS-Train-RM</v>
      </c>
    </row>
    <row r="61" spans="1:7" ht="63" x14ac:dyDescent="0.25">
      <c r="A61" s="117" t="s">
        <v>844</v>
      </c>
      <c r="B61" s="115" t="s">
        <v>1028</v>
      </c>
      <c r="C61" s="114">
        <v>21203.276842105261</v>
      </c>
      <c r="D61" s="114">
        <v>2806.3160526315787</v>
      </c>
      <c r="E61" s="114">
        <v>2806.3160526315787</v>
      </c>
      <c r="F61" s="113">
        <v>2806.3160526315787</v>
      </c>
      <c r="G61" t="str">
        <f>VLOOKUP(A61,'FL Part Num Mapping'!A:B,2, FALSE)</f>
        <v>LS4G-FL-1000-DT</v>
      </c>
    </row>
    <row r="62" spans="1:7" ht="47.25" x14ac:dyDescent="0.25">
      <c r="A62" s="116" t="s">
        <v>835</v>
      </c>
      <c r="B62" s="115" t="s">
        <v>1029</v>
      </c>
      <c r="C62" s="114">
        <v>3947.3157894736801</v>
      </c>
      <c r="D62" s="114">
        <v>1246.5207756232701</v>
      </c>
      <c r="E62" s="114">
        <v>1246.5207756232683</v>
      </c>
      <c r="F62" s="113">
        <v>1246.5207756232701</v>
      </c>
      <c r="G62" t="str">
        <f>VLOOKUP(A62,'FL Part Num Mapping'!A:B,2, FALSE)</f>
        <v>LS4G-FL-2F-DT</v>
      </c>
    </row>
    <row r="63" spans="1:7" ht="47.25" x14ac:dyDescent="0.25">
      <c r="A63" s="116" t="s">
        <v>838</v>
      </c>
      <c r="B63" s="115" t="s">
        <v>1030</v>
      </c>
      <c r="C63" s="114">
        <v>3859.894736842105</v>
      </c>
      <c r="D63" s="114">
        <v>914.18559556786693</v>
      </c>
      <c r="E63" s="114">
        <v>914.18559556786693</v>
      </c>
      <c r="F63" s="113">
        <v>914.18559556786693</v>
      </c>
      <c r="G63" t="str">
        <f>VLOOKUP(A63,'FL Part Num Mapping'!A:B,2, FALSE)</f>
        <v>LS4G-FL-2F-LT</v>
      </c>
    </row>
    <row r="64" spans="1:7" ht="63" x14ac:dyDescent="0.25">
      <c r="A64" s="117" t="s">
        <v>1031</v>
      </c>
      <c r="B64" s="115" t="s">
        <v>1032</v>
      </c>
      <c r="C64" s="114">
        <v>23599.865263157892</v>
      </c>
      <c r="D64" s="114">
        <v>3123.511578947368</v>
      </c>
      <c r="E64" s="114">
        <v>3123.511578947368</v>
      </c>
      <c r="F64" s="113">
        <v>3123.511578947368</v>
      </c>
      <c r="G64" t="str">
        <f>VLOOKUP(A64,'FL Part Num Mapping'!A:B,2, FALSE)</f>
        <v>LS4G-FL-500-CAB</v>
      </c>
    </row>
    <row r="65" spans="1:7" ht="63" x14ac:dyDescent="0.25">
      <c r="A65" s="117" t="s">
        <v>850</v>
      </c>
      <c r="B65" s="115" t="s">
        <v>1033</v>
      </c>
      <c r="C65" s="114">
        <v>18948.539999999997</v>
      </c>
      <c r="D65" s="114">
        <v>2507.8949999999995</v>
      </c>
      <c r="E65" s="114">
        <v>2507.8949999999995</v>
      </c>
      <c r="F65" s="113">
        <v>2507.8949999999995</v>
      </c>
      <c r="G65" t="str">
        <f>VLOOKUP(A65,'FL Part Num Mapping'!A:B,2, FALSE)</f>
        <v>LS4G-FL-500-DT</v>
      </c>
    </row>
    <row r="66" spans="1:7" ht="47.25" x14ac:dyDescent="0.25">
      <c r="A66" s="116" t="s">
        <v>1034</v>
      </c>
      <c r="B66" s="115" t="s">
        <v>1035</v>
      </c>
      <c r="C66" s="114">
        <v>4768.9473684210516</v>
      </c>
      <c r="D66" s="114">
        <v>631.18421052631572</v>
      </c>
      <c r="E66" s="114">
        <v>631.18421052631572</v>
      </c>
      <c r="F66" s="113">
        <v>631.18421052631572</v>
      </c>
      <c r="G66" t="str">
        <f>VLOOKUP(A66,'FL Part Num Mapping'!A:B,2, FALSE)</f>
        <v>LS4G-FL-I3-DT</v>
      </c>
    </row>
    <row r="67" spans="1:7" ht="47.25" x14ac:dyDescent="0.25">
      <c r="A67" s="116" t="s">
        <v>1036</v>
      </c>
      <c r="B67" s="115" t="s">
        <v>1037</v>
      </c>
      <c r="C67" s="114">
        <v>6433.1578947368416</v>
      </c>
      <c r="D67" s="114">
        <v>851.4473684210526</v>
      </c>
      <c r="E67" s="114">
        <v>851.4473684210526</v>
      </c>
      <c r="F67" s="113">
        <v>851.4473684210526</v>
      </c>
      <c r="G67" t="str">
        <f>VLOOKUP(A67,'FL Part Num Mapping'!A:B,2, FALSE)</f>
        <v>LS4G-FL-RS10-DT</v>
      </c>
    </row>
    <row r="68" spans="1:7" ht="47.25" x14ac:dyDescent="0.25">
      <c r="A68" s="116" t="s">
        <v>1038</v>
      </c>
      <c r="B68" s="115" t="s">
        <v>1039</v>
      </c>
      <c r="C68" s="114">
        <v>8430.2105263157882</v>
      </c>
      <c r="D68" s="114">
        <v>1115.7631578947369</v>
      </c>
      <c r="E68" s="114">
        <v>1115.7631578947369</v>
      </c>
      <c r="F68" s="113">
        <v>1115.7631578947369</v>
      </c>
      <c r="G68" t="str">
        <f>VLOOKUP(A68,'FL Part Num Mapping'!A:B,2, FALSE)</f>
        <v>LS4G-FL-200-DT</v>
      </c>
    </row>
    <row r="69" spans="1:7" ht="47.25" x14ac:dyDescent="0.25">
      <c r="A69" s="116" t="s">
        <v>1040</v>
      </c>
      <c r="B69" s="115" t="s">
        <v>1041</v>
      </c>
      <c r="C69" s="114">
        <v>12965.22</v>
      </c>
      <c r="D69" s="114">
        <v>1715.9849999999999</v>
      </c>
      <c r="E69" s="114">
        <v>1715.9849999999999</v>
      </c>
      <c r="F69" s="113">
        <v>1715.9849999999999</v>
      </c>
      <c r="G69" t="str">
        <f>VLOOKUP(A69,'FL Part Num Mapping'!A:B,2, FALSE)</f>
        <v>LS4G-FL-200-CAB</v>
      </c>
    </row>
    <row r="70" spans="1:7" ht="47.25" x14ac:dyDescent="0.25">
      <c r="A70" s="116" t="s">
        <v>862</v>
      </c>
      <c r="B70" s="115" t="s">
        <v>1042</v>
      </c>
      <c r="C70" s="114">
        <v>6601.3684210526308</v>
      </c>
      <c r="D70" s="114">
        <v>873.71052631578937</v>
      </c>
      <c r="E70" s="114">
        <v>873.71052631578937</v>
      </c>
      <c r="F70" s="113">
        <v>873.71052631578937</v>
      </c>
      <c r="G70" t="str">
        <f>VLOOKUP(A70,'FL Part Num Mapping'!A:B,2, FALSE)</f>
        <v>LS4G-FL-PAT-DT</v>
      </c>
    </row>
    <row r="71" spans="1:7" ht="63.75" thickBot="1" x14ac:dyDescent="0.3">
      <c r="A71" s="112" t="s">
        <v>853</v>
      </c>
      <c r="B71" s="111" t="s">
        <v>1043</v>
      </c>
      <c r="C71" s="110">
        <v>15109.1715789474</v>
      </c>
      <c r="D71" s="110">
        <v>1602.6844736842106</v>
      </c>
      <c r="E71" s="110">
        <v>1602.6844736842106</v>
      </c>
      <c r="F71" s="109">
        <v>1602.6844736842106</v>
      </c>
      <c r="G71" t="str">
        <f>VLOOKUP(A71,'FL Part Num Mapping'!A:B,2, FALSE)</f>
        <v>LS4G-FL-RSF-DT</v>
      </c>
    </row>
  </sheetData>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40625" defaultRowHeight="15" x14ac:dyDescent="0.25"/>
  <cols>
    <col min="1" max="1" width="23.85546875" style="224" bestFit="1" customWidth="1"/>
    <col min="2" max="2" width="21.42578125" style="212" bestFit="1" customWidth="1"/>
    <col min="3" max="3" width="126.42578125" customWidth="1"/>
  </cols>
  <sheetData>
    <row r="1" spans="1:3" x14ac:dyDescent="0.25">
      <c r="A1" s="205" t="s">
        <v>1044</v>
      </c>
      <c r="B1" s="205" t="s">
        <v>92</v>
      </c>
      <c r="C1" s="205" t="s">
        <v>93</v>
      </c>
    </row>
    <row r="2" spans="1:3" x14ac:dyDescent="0.25">
      <c r="A2" s="215" t="s">
        <v>176</v>
      </c>
      <c r="B2" s="214" t="s">
        <v>1045</v>
      </c>
      <c r="C2" s="211" t="s">
        <v>177</v>
      </c>
    </row>
    <row r="3" spans="1:3" x14ac:dyDescent="0.25">
      <c r="A3" s="215" t="s">
        <v>181</v>
      </c>
      <c r="B3" s="214" t="s">
        <v>1046</v>
      </c>
      <c r="C3" s="211" t="s">
        <v>182</v>
      </c>
    </row>
    <row r="4" spans="1:3" x14ac:dyDescent="0.25">
      <c r="A4" s="215" t="s">
        <v>184</v>
      </c>
      <c r="B4" s="214" t="s">
        <v>1047</v>
      </c>
      <c r="C4" s="211" t="s">
        <v>185</v>
      </c>
    </row>
    <row r="5" spans="1:3" ht="42.75" x14ac:dyDescent="0.25">
      <c r="A5" s="213" t="s">
        <v>217</v>
      </c>
      <c r="B5" s="214" t="s">
        <v>1048</v>
      </c>
      <c r="C5" s="211" t="s">
        <v>1049</v>
      </c>
    </row>
    <row r="6" spans="1:3" ht="28.5" x14ac:dyDescent="0.25">
      <c r="A6" s="213" t="s">
        <v>217</v>
      </c>
      <c r="B6" s="214" t="s">
        <v>1048</v>
      </c>
      <c r="C6" s="211" t="s">
        <v>1050</v>
      </c>
    </row>
    <row r="7" spans="1:3" x14ac:dyDescent="0.25">
      <c r="A7" s="215" t="s">
        <v>190</v>
      </c>
      <c r="B7" s="214" t="s">
        <v>1051</v>
      </c>
      <c r="C7" s="211" t="s">
        <v>191</v>
      </c>
    </row>
    <row r="8" spans="1:3" x14ac:dyDescent="0.25">
      <c r="A8" s="215" t="s">
        <v>193</v>
      </c>
      <c r="B8" s="214" t="s">
        <v>1052</v>
      </c>
      <c r="C8" s="211" t="s">
        <v>194</v>
      </c>
    </row>
    <row r="9" spans="1:3" x14ac:dyDescent="0.25">
      <c r="A9" s="215" t="s">
        <v>213</v>
      </c>
      <c r="B9" s="214" t="s">
        <v>1053</v>
      </c>
      <c r="C9" s="211" t="s">
        <v>214</v>
      </c>
    </row>
    <row r="10" spans="1:3" x14ac:dyDescent="0.25">
      <c r="A10" s="213" t="s">
        <v>241</v>
      </c>
      <c r="B10" s="214" t="s">
        <v>1054</v>
      </c>
      <c r="C10" s="207" t="s">
        <v>972</v>
      </c>
    </row>
    <row r="11" spans="1:3" s="212" customFormat="1" ht="14.25" x14ac:dyDescent="0.2">
      <c r="A11" s="213" t="s">
        <v>245</v>
      </c>
      <c r="B11" s="214" t="s">
        <v>1055</v>
      </c>
      <c r="C11" s="207" t="s">
        <v>973</v>
      </c>
    </row>
    <row r="12" spans="1:3" s="212" customFormat="1" ht="14.25" x14ac:dyDescent="0.2">
      <c r="A12" s="213" t="s">
        <v>269</v>
      </c>
      <c r="B12" s="214" t="s">
        <v>1056</v>
      </c>
      <c r="C12" s="207" t="s">
        <v>1057</v>
      </c>
    </row>
    <row r="13" spans="1:3" s="212" customFormat="1" ht="14.25" x14ac:dyDescent="0.2">
      <c r="A13" s="213" t="s">
        <v>273</v>
      </c>
      <c r="B13" s="214" t="s">
        <v>1058</v>
      </c>
      <c r="C13" s="207" t="s">
        <v>975</v>
      </c>
    </row>
    <row r="14" spans="1:3" x14ac:dyDescent="0.25">
      <c r="A14" s="213" t="s">
        <v>318</v>
      </c>
      <c r="B14" s="214" t="s">
        <v>1059</v>
      </c>
      <c r="C14" s="207" t="s">
        <v>976</v>
      </c>
    </row>
    <row r="15" spans="1:3" ht="28.5" x14ac:dyDescent="0.25">
      <c r="A15" s="213" t="s">
        <v>335</v>
      </c>
      <c r="B15" s="214" t="s">
        <v>1060</v>
      </c>
      <c r="C15" s="207" t="s">
        <v>1061</v>
      </c>
    </row>
    <row r="16" spans="1:3" ht="57" x14ac:dyDescent="0.25">
      <c r="A16" s="213" t="s">
        <v>335</v>
      </c>
      <c r="B16" s="214" t="s">
        <v>1062</v>
      </c>
      <c r="C16" s="211" t="s">
        <v>1063</v>
      </c>
    </row>
    <row r="17" spans="1:3" x14ac:dyDescent="0.25">
      <c r="A17" s="213" t="s">
        <v>413</v>
      </c>
      <c r="B17" s="214" t="s">
        <v>1064</v>
      </c>
      <c r="C17" s="207" t="s">
        <v>979</v>
      </c>
    </row>
    <row r="18" spans="1:3" x14ac:dyDescent="0.25">
      <c r="A18" s="213" t="s">
        <v>471</v>
      </c>
      <c r="B18" s="214" t="s">
        <v>1065</v>
      </c>
      <c r="C18" s="207" t="s">
        <v>980</v>
      </c>
    </row>
    <row r="19" spans="1:3" x14ac:dyDescent="0.25">
      <c r="A19" s="213" t="s">
        <v>492</v>
      </c>
      <c r="B19" s="214" t="s">
        <v>1066</v>
      </c>
      <c r="C19" s="207" t="s">
        <v>981</v>
      </c>
    </row>
    <row r="20" spans="1:3" x14ac:dyDescent="0.25">
      <c r="A20" s="213" t="s">
        <v>524</v>
      </c>
      <c r="B20" s="214" t="s">
        <v>1067</v>
      </c>
      <c r="C20" s="214" t="s">
        <v>982</v>
      </c>
    </row>
    <row r="21" spans="1:3" x14ac:dyDescent="0.25">
      <c r="A21" s="213" t="s">
        <v>525</v>
      </c>
      <c r="B21" s="214" t="s">
        <v>1068</v>
      </c>
      <c r="C21" s="207" t="s">
        <v>1069</v>
      </c>
    </row>
    <row r="22" spans="1:3" x14ac:dyDescent="0.25">
      <c r="A22" s="213" t="s">
        <v>484</v>
      </c>
      <c r="B22" s="214" t="s">
        <v>1070</v>
      </c>
      <c r="C22" s="214" t="s">
        <v>1071</v>
      </c>
    </row>
    <row r="23" spans="1:3" x14ac:dyDescent="0.25">
      <c r="A23" s="213" t="s">
        <v>542</v>
      </c>
      <c r="B23" s="214" t="s">
        <v>1072</v>
      </c>
      <c r="C23" s="207" t="s">
        <v>985</v>
      </c>
    </row>
    <row r="24" spans="1:3" x14ac:dyDescent="0.25">
      <c r="A24" s="213" t="s">
        <v>550</v>
      </c>
      <c r="B24" s="214" t="s">
        <v>1073</v>
      </c>
      <c r="C24" s="207" t="s">
        <v>986</v>
      </c>
    </row>
    <row r="25" spans="1:3" x14ac:dyDescent="0.25">
      <c r="A25" s="213" t="s">
        <v>554</v>
      </c>
      <c r="B25" s="214" t="s">
        <v>1074</v>
      </c>
      <c r="C25" s="207" t="s">
        <v>987</v>
      </c>
    </row>
    <row r="26" spans="1:3" x14ac:dyDescent="0.25">
      <c r="A26" s="213" t="s">
        <v>557</v>
      </c>
      <c r="B26" s="214" t="s">
        <v>1075</v>
      </c>
      <c r="C26" s="207" t="s">
        <v>988</v>
      </c>
    </row>
    <row r="27" spans="1:3" x14ac:dyDescent="0.25">
      <c r="A27" s="213" t="s">
        <v>565</v>
      </c>
      <c r="B27" s="214" t="s">
        <v>565</v>
      </c>
      <c r="C27" s="207" t="s">
        <v>1076</v>
      </c>
    </row>
    <row r="28" spans="1:3" x14ac:dyDescent="0.25">
      <c r="A28" s="213" t="s">
        <v>570</v>
      </c>
      <c r="B28" s="214" t="s">
        <v>570</v>
      </c>
      <c r="C28" s="207" t="s">
        <v>1077</v>
      </c>
    </row>
    <row r="29" spans="1:3" x14ac:dyDescent="0.25">
      <c r="A29" s="213" t="s">
        <v>568</v>
      </c>
      <c r="B29" s="214" t="s">
        <v>568</v>
      </c>
      <c r="C29" s="207" t="s">
        <v>1078</v>
      </c>
    </row>
    <row r="30" spans="1:3" x14ac:dyDescent="0.25">
      <c r="A30" s="213" t="s">
        <v>601</v>
      </c>
      <c r="B30" s="214" t="s">
        <v>1079</v>
      </c>
      <c r="C30" s="207" t="s">
        <v>1080</v>
      </c>
    </row>
    <row r="31" spans="1:3" x14ac:dyDescent="0.25">
      <c r="A31" s="213" t="s">
        <v>993</v>
      </c>
      <c r="B31" s="214" t="s">
        <v>1081</v>
      </c>
      <c r="C31" s="207" t="s">
        <v>1082</v>
      </c>
    </row>
    <row r="32" spans="1:3" x14ac:dyDescent="0.25">
      <c r="A32" s="213" t="s">
        <v>598</v>
      </c>
      <c r="B32" s="207" t="s">
        <v>1083</v>
      </c>
      <c r="C32" s="214" t="s">
        <v>995</v>
      </c>
    </row>
    <row r="33" spans="1:3" x14ac:dyDescent="0.25">
      <c r="A33" s="213" t="s">
        <v>1084</v>
      </c>
      <c r="B33" s="214" t="s">
        <v>581</v>
      </c>
      <c r="C33" s="207" t="s">
        <v>1085</v>
      </c>
    </row>
    <row r="34" spans="1:3" x14ac:dyDescent="0.25">
      <c r="A34" s="213" t="s">
        <v>605</v>
      </c>
      <c r="B34" s="214" t="s">
        <v>605</v>
      </c>
      <c r="C34" s="207" t="s">
        <v>1086</v>
      </c>
    </row>
    <row r="35" spans="1:3" s="212" customFormat="1" ht="14.25" x14ac:dyDescent="0.2">
      <c r="A35" s="213" t="s">
        <v>595</v>
      </c>
      <c r="B35" s="214" t="s">
        <v>595</v>
      </c>
      <c r="C35" s="207" t="s">
        <v>998</v>
      </c>
    </row>
    <row r="36" spans="1:3" s="212" customFormat="1" ht="14.25" x14ac:dyDescent="0.2">
      <c r="A36" s="208" t="s">
        <v>999</v>
      </c>
      <c r="B36" s="214" t="s">
        <v>1087</v>
      </c>
      <c r="C36" s="207" t="s">
        <v>1000</v>
      </c>
    </row>
    <row r="37" spans="1:3" s="212" customFormat="1" ht="14.25" x14ac:dyDescent="0.2">
      <c r="A37" s="208" t="s">
        <v>633</v>
      </c>
      <c r="B37" s="214" t="s">
        <v>1088</v>
      </c>
      <c r="C37" s="207" t="s">
        <v>1089</v>
      </c>
    </row>
    <row r="38" spans="1:3" s="212" customFormat="1" ht="14.25" x14ac:dyDescent="0.2">
      <c r="A38" s="208" t="s">
        <v>639</v>
      </c>
      <c r="B38" s="214" t="s">
        <v>1090</v>
      </c>
      <c r="C38" s="207" t="s">
        <v>1091</v>
      </c>
    </row>
    <row r="39" spans="1:3" s="212" customFormat="1" ht="14.25" x14ac:dyDescent="0.2">
      <c r="A39" s="213" t="s">
        <v>642</v>
      </c>
      <c r="B39" s="214" t="s">
        <v>1092</v>
      </c>
      <c r="C39" s="207" t="s">
        <v>1093</v>
      </c>
    </row>
    <row r="40" spans="1:3" x14ac:dyDescent="0.25">
      <c r="A40" s="208" t="s">
        <v>653</v>
      </c>
      <c r="B40" s="214" t="s">
        <v>1094</v>
      </c>
      <c r="C40" s="207" t="s">
        <v>1095</v>
      </c>
    </row>
    <row r="41" spans="1:3" x14ac:dyDescent="0.25">
      <c r="A41" s="208" t="s">
        <v>657</v>
      </c>
      <c r="B41" s="214" t="s">
        <v>1096</v>
      </c>
      <c r="C41" s="207" t="s">
        <v>1097</v>
      </c>
    </row>
    <row r="42" spans="1:3" x14ac:dyDescent="0.25">
      <c r="A42" s="208" t="s">
        <v>1006</v>
      </c>
      <c r="B42" s="214" t="s">
        <v>1098</v>
      </c>
      <c r="C42" s="207" t="s">
        <v>1099</v>
      </c>
    </row>
    <row r="43" spans="1:3" x14ac:dyDescent="0.25">
      <c r="A43" s="208" t="s">
        <v>665</v>
      </c>
      <c r="B43" s="214" t="s">
        <v>1100</v>
      </c>
      <c r="C43" s="207" t="s">
        <v>1101</v>
      </c>
    </row>
    <row r="44" spans="1:3" x14ac:dyDescent="0.25">
      <c r="A44" s="215" t="s">
        <v>693</v>
      </c>
      <c r="B44" s="214" t="s">
        <v>1102</v>
      </c>
      <c r="C44" s="207" t="s">
        <v>692</v>
      </c>
    </row>
    <row r="45" spans="1:3" x14ac:dyDescent="0.25">
      <c r="A45" s="208" t="s">
        <v>677</v>
      </c>
      <c r="B45" s="214" t="s">
        <v>1103</v>
      </c>
      <c r="C45" s="207" t="s">
        <v>1104</v>
      </c>
    </row>
    <row r="46" spans="1:3" x14ac:dyDescent="0.25">
      <c r="A46" s="208" t="s">
        <v>677</v>
      </c>
      <c r="B46" s="214" t="s">
        <v>1105</v>
      </c>
      <c r="C46" s="207" t="s">
        <v>1010</v>
      </c>
    </row>
    <row r="47" spans="1:3" x14ac:dyDescent="0.25">
      <c r="A47" s="213" t="s">
        <v>685</v>
      </c>
      <c r="B47" s="214" t="s">
        <v>1106</v>
      </c>
      <c r="C47" s="207" t="s">
        <v>1107</v>
      </c>
    </row>
    <row r="48" spans="1:3" x14ac:dyDescent="0.25">
      <c r="A48" s="208" t="s">
        <v>669</v>
      </c>
      <c r="B48" s="214" t="s">
        <v>1108</v>
      </c>
      <c r="C48" s="207" t="s">
        <v>1109</v>
      </c>
    </row>
    <row r="49" spans="1:16375" ht="42.75" x14ac:dyDescent="0.25">
      <c r="A49" s="206" t="s">
        <v>1015</v>
      </c>
      <c r="B49" s="207" t="s">
        <v>1110</v>
      </c>
      <c r="C49" s="207" t="s">
        <v>1111</v>
      </c>
    </row>
    <row r="50" spans="1:16375" x14ac:dyDescent="0.25">
      <c r="A50" s="208" t="s">
        <v>812</v>
      </c>
      <c r="B50" s="214" t="s">
        <v>1112</v>
      </c>
      <c r="C50" s="207" t="s">
        <v>1017</v>
      </c>
    </row>
    <row r="51" spans="1:16375" x14ac:dyDescent="0.25">
      <c r="A51" s="208" t="s">
        <v>817</v>
      </c>
      <c r="B51" s="214" t="s">
        <v>1113</v>
      </c>
      <c r="C51" s="207" t="s">
        <v>1018</v>
      </c>
    </row>
    <row r="52" spans="1:16375" x14ac:dyDescent="0.25">
      <c r="A52" s="208" t="s">
        <v>817</v>
      </c>
      <c r="B52" s="214" t="s">
        <v>1114</v>
      </c>
      <c r="C52" s="207" t="s">
        <v>1018</v>
      </c>
    </row>
    <row r="53" spans="1:16375" x14ac:dyDescent="0.25">
      <c r="A53" s="208" t="s">
        <v>744</v>
      </c>
      <c r="B53" s="214" t="s">
        <v>1115</v>
      </c>
      <c r="C53" s="207" t="s">
        <v>1020</v>
      </c>
    </row>
    <row r="54" spans="1:16375" x14ac:dyDescent="0.25">
      <c r="A54" s="208" t="s">
        <v>744</v>
      </c>
      <c r="B54" s="214" t="s">
        <v>1116</v>
      </c>
      <c r="C54" s="207" t="s">
        <v>1021</v>
      </c>
    </row>
    <row r="55" spans="1:16375" ht="28.5" x14ac:dyDescent="0.25">
      <c r="A55" s="208" t="s">
        <v>726</v>
      </c>
      <c r="B55" s="214" t="s">
        <v>1117</v>
      </c>
      <c r="C55" s="207" t="s">
        <v>1118</v>
      </c>
    </row>
    <row r="56" spans="1:16375" x14ac:dyDescent="0.25">
      <c r="A56" s="208" t="s">
        <v>716</v>
      </c>
      <c r="B56" s="214" t="s">
        <v>1119</v>
      </c>
      <c r="C56" s="207" t="s">
        <v>1120</v>
      </c>
    </row>
    <row r="57" spans="1:16375" s="212" customFormat="1" ht="14.25" x14ac:dyDescent="0.2">
      <c r="A57" s="208" t="s">
        <v>726</v>
      </c>
      <c r="B57" s="214" t="s">
        <v>1121</v>
      </c>
      <c r="C57" s="207" t="s">
        <v>1122</v>
      </c>
    </row>
    <row r="58" spans="1:16375" s="212" customFormat="1" ht="28.5" x14ac:dyDescent="0.2">
      <c r="A58" s="208" t="s">
        <v>729</v>
      </c>
      <c r="B58" s="214" t="s">
        <v>1123</v>
      </c>
      <c r="C58" s="211" t="s">
        <v>1026</v>
      </c>
    </row>
    <row r="59" spans="1:16375" s="212" customFormat="1" ht="14.25" x14ac:dyDescent="0.2">
      <c r="A59" s="208" t="s">
        <v>736</v>
      </c>
      <c r="B59" s="214" t="s">
        <v>1124</v>
      </c>
      <c r="C59" s="207" t="s">
        <v>1125</v>
      </c>
    </row>
    <row r="60" spans="1:16375" s="212" customFormat="1" ht="14.25" x14ac:dyDescent="0.2">
      <c r="A60" s="222" t="s">
        <v>736</v>
      </c>
      <c r="B60" s="223" t="s">
        <v>1126</v>
      </c>
      <c r="C60" s="223" t="s">
        <v>1127</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72" x14ac:dyDescent="0.2">
      <c r="A61" s="206" t="s">
        <v>844</v>
      </c>
      <c r="B61" s="207" t="s">
        <v>1128</v>
      </c>
      <c r="C61" s="207" t="s">
        <v>1129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7" x14ac:dyDescent="0.2">
      <c r="A62" s="208" t="s">
        <v>835</v>
      </c>
      <c r="B62" s="210" t="s">
        <v>1130</v>
      </c>
      <c r="C62" s="211" t="s">
        <v>1131</v>
      </c>
    </row>
    <row r="63" spans="1:16375" s="209" customFormat="1" ht="57" x14ac:dyDescent="0.2">
      <c r="A63" s="208" t="s">
        <v>838</v>
      </c>
      <c r="B63" s="210" t="s">
        <v>1132</v>
      </c>
      <c r="C63" s="211" t="s">
        <v>1133</v>
      </c>
    </row>
    <row r="64" spans="1:16375" s="209" customFormat="1" ht="72" x14ac:dyDescent="0.2">
      <c r="A64" s="206" t="s">
        <v>1031</v>
      </c>
      <c r="B64" s="207" t="s">
        <v>1134</v>
      </c>
      <c r="C64" s="207" t="s">
        <v>1135</v>
      </c>
    </row>
    <row r="65" spans="1:3" s="209" customFormat="1" ht="72" x14ac:dyDescent="0.2">
      <c r="A65" s="206" t="s">
        <v>850</v>
      </c>
      <c r="B65" s="207" t="s">
        <v>1136</v>
      </c>
      <c r="C65" s="207" t="s">
        <v>1137</v>
      </c>
    </row>
    <row r="66" spans="1:3" s="209" customFormat="1" ht="57.75" x14ac:dyDescent="0.2">
      <c r="A66" s="208" t="s">
        <v>1034</v>
      </c>
      <c r="B66" s="207" t="s">
        <v>1138</v>
      </c>
      <c r="C66" s="207" t="s">
        <v>1139</v>
      </c>
    </row>
    <row r="67" spans="1:3" s="209" customFormat="1" ht="57.75" x14ac:dyDescent="0.2">
      <c r="A67" s="208" t="s">
        <v>1036</v>
      </c>
      <c r="B67" s="207" t="s">
        <v>1140</v>
      </c>
      <c r="C67" s="207" t="s">
        <v>1141</v>
      </c>
    </row>
    <row r="68" spans="1:3" s="209" customFormat="1" ht="57.75" x14ac:dyDescent="0.2">
      <c r="A68" s="208" t="s">
        <v>1038</v>
      </c>
      <c r="B68" s="207" t="s">
        <v>1142</v>
      </c>
      <c r="C68" s="207" t="s">
        <v>1143</v>
      </c>
    </row>
    <row r="69" spans="1:3" s="209" customFormat="1" ht="57.75" x14ac:dyDescent="0.2">
      <c r="A69" s="208" t="s">
        <v>1040</v>
      </c>
      <c r="B69" s="207" t="s">
        <v>1144</v>
      </c>
      <c r="C69" s="207" t="s">
        <v>1145</v>
      </c>
    </row>
    <row r="70" spans="1:3" s="209" customFormat="1" ht="57.75" x14ac:dyDescent="0.2">
      <c r="A70" s="208" t="s">
        <v>862</v>
      </c>
      <c r="B70" s="207" t="s">
        <v>1146</v>
      </c>
      <c r="C70" s="207" t="s">
        <v>1147</v>
      </c>
    </row>
    <row r="71" spans="1:3" s="212" customFormat="1" ht="72" x14ac:dyDescent="0.2">
      <c r="A71" s="206" t="s">
        <v>853</v>
      </c>
      <c r="B71" s="207" t="s">
        <v>1148</v>
      </c>
      <c r="C71" s="207" t="s">
        <v>1149</v>
      </c>
    </row>
  </sheetData>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5546875" defaultRowHeight="15" x14ac:dyDescent="0.25"/>
  <cols>
    <col min="1" max="1" width="19.85546875" style="225" bestFit="1" customWidth="1"/>
    <col min="2" max="2" width="23.5703125" style="225" customWidth="1"/>
    <col min="3" max="3" width="76.42578125" style="225" customWidth="1"/>
    <col min="4" max="4" width="13.5703125" style="230" bestFit="1" customWidth="1"/>
  </cols>
  <sheetData>
    <row r="1" spans="1:5" x14ac:dyDescent="0.25">
      <c r="A1" s="226" t="s">
        <v>1150</v>
      </c>
      <c r="B1" s="226" t="s">
        <v>1151</v>
      </c>
      <c r="C1" s="226" t="s">
        <v>1152</v>
      </c>
      <c r="D1" s="229" t="s">
        <v>1153</v>
      </c>
    </row>
    <row r="2" spans="1:5" hidden="1" x14ac:dyDescent="0.25">
      <c r="A2" s="102" t="s">
        <v>176</v>
      </c>
      <c r="B2" s="225" t="s">
        <v>1045</v>
      </c>
      <c r="C2" s="225" t="s">
        <v>177</v>
      </c>
      <c r="D2" s="230">
        <v>501.6</v>
      </c>
      <c r="E2" t="str">
        <f>VLOOKUP(B2,Sheet1!A:G,1,FALSE)</f>
        <v>SW-CMS1000TP</v>
      </c>
    </row>
    <row r="3" spans="1:5" hidden="1" x14ac:dyDescent="0.25">
      <c r="A3" s="102" t="s">
        <v>181</v>
      </c>
      <c r="B3" s="225" t="s">
        <v>1046</v>
      </c>
      <c r="C3" s="225" t="s">
        <v>182</v>
      </c>
      <c r="D3" s="230">
        <v>984.2</v>
      </c>
      <c r="E3" t="str">
        <f>VLOOKUP(B3,Sheet1!A:G,1,FALSE)</f>
        <v>SW-CMS10CON</v>
      </c>
    </row>
    <row r="4" spans="1:5" hidden="1" x14ac:dyDescent="0.25">
      <c r="A4" s="102" t="s">
        <v>184</v>
      </c>
      <c r="B4" s="225" t="s">
        <v>1047</v>
      </c>
      <c r="C4" s="225" t="s">
        <v>185</v>
      </c>
      <c r="D4" s="230">
        <v>197.6</v>
      </c>
      <c r="E4" t="str">
        <f>VLOOKUP(B4,Sheet1!A:G,1,FALSE)</f>
        <v>SW-CMS5000S</v>
      </c>
    </row>
    <row r="5" spans="1:5" ht="60" hidden="1" x14ac:dyDescent="0.25">
      <c r="A5" s="227" t="s">
        <v>217</v>
      </c>
      <c r="B5" s="225" t="s">
        <v>1154</v>
      </c>
      <c r="C5" s="225" t="s">
        <v>1155</v>
      </c>
      <c r="D5" s="230">
        <v>11045.75</v>
      </c>
      <c r="E5" t="str">
        <f>VLOOKUP(B5,Sheet1!A:G,1,FALSE)</f>
        <v>CMS</v>
      </c>
    </row>
    <row r="6" spans="1:5" ht="60" hidden="1" x14ac:dyDescent="0.25">
      <c r="A6" s="227" t="s">
        <v>217</v>
      </c>
      <c r="B6" s="225" t="s">
        <v>1048</v>
      </c>
      <c r="C6" s="225" t="s">
        <v>1049</v>
      </c>
      <c r="D6" s="230">
        <v>7695</v>
      </c>
      <c r="E6" t="str">
        <f>VLOOKUP(B6,Sheet1!A:G,1,FALSE)</f>
        <v>SW-CMS</v>
      </c>
    </row>
    <row r="7" spans="1:5" ht="30" hidden="1" x14ac:dyDescent="0.25">
      <c r="A7" s="102" t="s">
        <v>190</v>
      </c>
      <c r="B7" s="225" t="s">
        <v>1051</v>
      </c>
      <c r="C7" s="225" t="s">
        <v>191</v>
      </c>
      <c r="D7" s="230">
        <v>4936.2</v>
      </c>
      <c r="E7" t="str">
        <f>VLOOKUP(B7,Sheet1!A:G,1,FALSE)</f>
        <v>SW-CMSINT1</v>
      </c>
    </row>
    <row r="8" spans="1:5" ht="30" hidden="1" x14ac:dyDescent="0.25">
      <c r="A8" s="102" t="s">
        <v>193</v>
      </c>
      <c r="B8" s="225" t="s">
        <v>1052</v>
      </c>
      <c r="C8" s="225" t="s">
        <v>194</v>
      </c>
      <c r="D8" s="230">
        <v>8736.2000000000007</v>
      </c>
      <c r="E8" t="str">
        <f>VLOOKUP(B8,Sheet1!A:G,1,FALSE)</f>
        <v>SW-CMSINT2</v>
      </c>
    </row>
    <row r="9" spans="1:5" x14ac:dyDescent="0.25">
      <c r="A9" s="102" t="s">
        <v>241</v>
      </c>
      <c r="B9" s="225" t="s">
        <v>1156</v>
      </c>
      <c r="C9" s="225" t="s">
        <v>972</v>
      </c>
      <c r="D9" s="230">
        <v>161</v>
      </c>
      <c r="E9" t="e">
        <f>VLOOKUP(B9,Sheet1!A:G,1,FALSE)</f>
        <v>#N/A</v>
      </c>
    </row>
    <row r="10" spans="1:5" x14ac:dyDescent="0.25">
      <c r="A10" s="102" t="s">
        <v>245</v>
      </c>
      <c r="B10" s="225" t="s">
        <v>1157</v>
      </c>
      <c r="C10" s="225" t="s">
        <v>973</v>
      </c>
      <c r="D10" s="230">
        <v>299</v>
      </c>
      <c r="E10" t="e">
        <f>VLOOKUP(B10,Sheet1!A:G,1,FALSE)</f>
        <v>#N/A</v>
      </c>
    </row>
    <row r="11" spans="1:5" x14ac:dyDescent="0.25">
      <c r="A11" s="102" t="s">
        <v>269</v>
      </c>
      <c r="B11" s="225" t="s">
        <v>1158</v>
      </c>
      <c r="C11" s="225" t="s">
        <v>1159</v>
      </c>
      <c r="D11" s="230">
        <v>3491.4</v>
      </c>
      <c r="E11" t="e">
        <f>VLOOKUP(B11,Sheet1!A:G,1,FALSE)</f>
        <v>#N/A</v>
      </c>
    </row>
    <row r="12" spans="1:5" x14ac:dyDescent="0.25">
      <c r="A12" s="102" t="s">
        <v>273</v>
      </c>
      <c r="B12" s="225" t="s">
        <v>1160</v>
      </c>
      <c r="C12" s="225" t="s">
        <v>975</v>
      </c>
      <c r="D12" s="230">
        <v>759</v>
      </c>
      <c r="E12" t="e">
        <f>VLOOKUP(B12,Sheet1!A:G,1,FALSE)</f>
        <v>#N/A</v>
      </c>
    </row>
    <row r="13" spans="1:5" ht="30" x14ac:dyDescent="0.25">
      <c r="A13" s="102" t="s">
        <v>318</v>
      </c>
      <c r="B13" s="225" t="s">
        <v>1161</v>
      </c>
      <c r="C13" s="225" t="s">
        <v>976</v>
      </c>
      <c r="D13" s="230">
        <v>818.80000000000007</v>
      </c>
      <c r="E13" t="e">
        <f>VLOOKUP(B13,Sheet1!A:G,1,FALSE)</f>
        <v>#N/A</v>
      </c>
    </row>
    <row r="14" spans="1:5" ht="30" x14ac:dyDescent="0.25">
      <c r="A14" s="102" t="s">
        <v>373</v>
      </c>
      <c r="B14" s="225" t="s">
        <v>1162</v>
      </c>
      <c r="C14" s="225" t="s">
        <v>1163</v>
      </c>
      <c r="D14" s="230">
        <v>685.4</v>
      </c>
      <c r="E14" t="e">
        <f>VLOOKUP(B14,Sheet1!A:G,1,FALSE)</f>
        <v>#N/A</v>
      </c>
    </row>
    <row r="15" spans="1:5" ht="30" x14ac:dyDescent="0.25">
      <c r="A15" s="102" t="s">
        <v>378</v>
      </c>
      <c r="B15" s="225" t="s">
        <v>1164</v>
      </c>
      <c r="C15" s="225" t="s">
        <v>1165</v>
      </c>
      <c r="D15" s="230">
        <v>409.40000000000003</v>
      </c>
      <c r="E15" t="e">
        <f>VLOOKUP(B15,Sheet1!A:G,1,FALSE)</f>
        <v>#N/A</v>
      </c>
    </row>
    <row r="16" spans="1:5" ht="30" x14ac:dyDescent="0.25">
      <c r="A16" s="102" t="s">
        <v>368</v>
      </c>
      <c r="B16" s="225" t="s">
        <v>1166</v>
      </c>
      <c r="C16" s="225" t="s">
        <v>1167</v>
      </c>
      <c r="D16" s="230">
        <v>575</v>
      </c>
      <c r="E16" t="e">
        <f>VLOOKUP(B16,Sheet1!A:G,1,FALSE)</f>
        <v>#N/A</v>
      </c>
    </row>
    <row r="17" spans="1:5" x14ac:dyDescent="0.25">
      <c r="A17" s="102" t="s">
        <v>417</v>
      </c>
      <c r="B17" s="225" t="s">
        <v>1168</v>
      </c>
      <c r="C17" s="225" t="s">
        <v>1169</v>
      </c>
      <c r="D17" s="230">
        <v>943</v>
      </c>
      <c r="E17" t="e">
        <f>VLOOKUP(B17,Sheet1!A:G,1,FALSE)</f>
        <v>#N/A</v>
      </c>
    </row>
    <row r="18" spans="1:5" ht="30" hidden="1" x14ac:dyDescent="0.25">
      <c r="A18" s="102" t="s">
        <v>417</v>
      </c>
      <c r="B18" s="225" t="s">
        <v>1170</v>
      </c>
      <c r="C18" s="225" t="s">
        <v>1171</v>
      </c>
      <c r="D18" s="230">
        <v>276</v>
      </c>
      <c r="E18" t="str">
        <f>VLOOKUP(B18,Sheet1!A:G,1,FALSE)</f>
        <v>HW-UPG-HPCOMPUTER</v>
      </c>
    </row>
    <row r="19" spans="1:5" x14ac:dyDescent="0.25">
      <c r="A19" s="102" t="s">
        <v>445</v>
      </c>
      <c r="B19" s="225" t="s">
        <v>1172</v>
      </c>
      <c r="C19" s="225" t="s">
        <v>1173</v>
      </c>
      <c r="D19" s="230">
        <v>667</v>
      </c>
      <c r="E19" t="e">
        <f>VLOOKUP(B19,Sheet1!A:G,1,FALSE)</f>
        <v>#N/A</v>
      </c>
    </row>
    <row r="20" spans="1:5" x14ac:dyDescent="0.25">
      <c r="A20" s="102" t="s">
        <v>1174</v>
      </c>
      <c r="B20" s="225" t="s">
        <v>1175</v>
      </c>
      <c r="C20" s="225" t="s">
        <v>1176</v>
      </c>
      <c r="D20" s="230">
        <v>230</v>
      </c>
      <c r="E20" t="e">
        <f>VLOOKUP(B20,Sheet1!A:G,1,FALSE)</f>
        <v>#N/A</v>
      </c>
    </row>
    <row r="21" spans="1:5" x14ac:dyDescent="0.25">
      <c r="A21" s="102" t="s">
        <v>471</v>
      </c>
      <c r="B21" s="225" t="s">
        <v>1177</v>
      </c>
      <c r="C21" s="225" t="s">
        <v>980</v>
      </c>
      <c r="D21" s="230">
        <v>151.80000000000001</v>
      </c>
      <c r="E21" t="e">
        <f>VLOOKUP(B21,Sheet1!A:G,1,FALSE)</f>
        <v>#N/A</v>
      </c>
    </row>
    <row r="22" spans="1:5" x14ac:dyDescent="0.25">
      <c r="A22" s="102" t="s">
        <v>492</v>
      </c>
      <c r="B22" s="225" t="s">
        <v>1178</v>
      </c>
      <c r="C22" s="225" t="s">
        <v>981</v>
      </c>
      <c r="D22" s="230">
        <v>943</v>
      </c>
      <c r="E22" t="e">
        <f>VLOOKUP(B22,Sheet1!A:G,1,FALSE)</f>
        <v>#N/A</v>
      </c>
    </row>
    <row r="23" spans="1:5" x14ac:dyDescent="0.25">
      <c r="A23" s="102" t="s">
        <v>517</v>
      </c>
      <c r="B23" s="225" t="s">
        <v>1179</v>
      </c>
      <c r="C23" s="225" t="s">
        <v>1180</v>
      </c>
      <c r="D23" s="230">
        <v>3675.4</v>
      </c>
      <c r="E23" t="e">
        <f>VLOOKUP(B23,Sheet1!A:G,1,FALSE)</f>
        <v>#N/A</v>
      </c>
    </row>
    <row r="24" spans="1:5" x14ac:dyDescent="0.25">
      <c r="A24" s="102" t="s">
        <v>524</v>
      </c>
      <c r="B24" s="225" t="s">
        <v>1181</v>
      </c>
      <c r="C24" s="225" t="s">
        <v>1182</v>
      </c>
      <c r="D24" s="230">
        <v>667</v>
      </c>
      <c r="E24" t="e">
        <f>VLOOKUP(B24,Sheet1!A:G,1,FALSE)</f>
        <v>#N/A</v>
      </c>
    </row>
    <row r="25" spans="1:5" x14ac:dyDescent="0.25">
      <c r="A25" s="102" t="s">
        <v>525</v>
      </c>
      <c r="B25" s="225" t="s">
        <v>1068</v>
      </c>
      <c r="C25" s="225" t="s">
        <v>1069</v>
      </c>
      <c r="D25" s="230">
        <v>69</v>
      </c>
      <c r="E25" t="e">
        <f>VLOOKUP(B25,Sheet1!A:G,1,FALSE)</f>
        <v>#N/A</v>
      </c>
    </row>
    <row r="26" spans="1:5" x14ac:dyDescent="0.25">
      <c r="A26" s="102" t="s">
        <v>542</v>
      </c>
      <c r="B26" s="225" t="s">
        <v>1183</v>
      </c>
      <c r="C26" s="225" t="s">
        <v>1184</v>
      </c>
      <c r="D26" s="230">
        <v>391</v>
      </c>
      <c r="E26" t="e">
        <f>VLOOKUP(B26,Sheet1!A:G,1,FALSE)</f>
        <v>#N/A</v>
      </c>
    </row>
    <row r="27" spans="1:5" x14ac:dyDescent="0.25">
      <c r="A27" s="102" t="s">
        <v>542</v>
      </c>
      <c r="B27" s="225" t="s">
        <v>1185</v>
      </c>
      <c r="C27" s="225" t="s">
        <v>1186</v>
      </c>
      <c r="D27" s="230">
        <v>289.8</v>
      </c>
      <c r="E27" t="e">
        <f>VLOOKUP(B27,Sheet1!A:G,1,FALSE)</f>
        <v>#N/A</v>
      </c>
    </row>
    <row r="28" spans="1:5" x14ac:dyDescent="0.25">
      <c r="A28" s="102" t="s">
        <v>550</v>
      </c>
      <c r="B28" s="225" t="s">
        <v>1187</v>
      </c>
      <c r="C28" s="225" t="s">
        <v>986</v>
      </c>
      <c r="D28" s="230">
        <v>1094.8</v>
      </c>
      <c r="E28" t="e">
        <f>VLOOKUP(B28,Sheet1!A:G,1,FALSE)</f>
        <v>#N/A</v>
      </c>
    </row>
    <row r="29" spans="1:5" x14ac:dyDescent="0.25">
      <c r="A29" s="102" t="s">
        <v>557</v>
      </c>
      <c r="B29" s="225" t="s">
        <v>1188</v>
      </c>
      <c r="C29" s="225" t="s">
        <v>988</v>
      </c>
      <c r="D29" s="230">
        <v>634.80000000000007</v>
      </c>
      <c r="E29" t="e">
        <f>VLOOKUP(B29,Sheet1!A:G,1,FALSE)</f>
        <v>#N/A</v>
      </c>
    </row>
    <row r="30" spans="1:5" x14ac:dyDescent="0.25">
      <c r="A30" s="102" t="s">
        <v>565</v>
      </c>
      <c r="B30" s="225" t="s">
        <v>1189</v>
      </c>
      <c r="C30" s="225" t="s">
        <v>1190</v>
      </c>
      <c r="D30" s="230">
        <v>12875.400000000001</v>
      </c>
      <c r="E30" t="e">
        <f>VLOOKUP(B30,Sheet1!A:G,1,FALSE)</f>
        <v>#N/A</v>
      </c>
    </row>
    <row r="31" spans="1:5" x14ac:dyDescent="0.25">
      <c r="A31" s="102" t="s">
        <v>568</v>
      </c>
      <c r="B31" s="225" t="s">
        <v>1191</v>
      </c>
      <c r="C31" s="225" t="s">
        <v>1192</v>
      </c>
      <c r="D31" s="230">
        <v>11035.4</v>
      </c>
      <c r="E31" t="e">
        <f>VLOOKUP(B31,Sheet1!A:G,1,FALSE)</f>
        <v>#N/A</v>
      </c>
    </row>
    <row r="32" spans="1:5" x14ac:dyDescent="0.25">
      <c r="A32" s="102" t="s">
        <v>570</v>
      </c>
      <c r="B32" s="225" t="s">
        <v>1193</v>
      </c>
      <c r="C32" s="225" t="s">
        <v>1194</v>
      </c>
      <c r="D32" s="230">
        <v>5515.4000000000005</v>
      </c>
      <c r="E32" t="e">
        <f>VLOOKUP(B32,Sheet1!A:G,1,FALSE)</f>
        <v>#N/A</v>
      </c>
    </row>
    <row r="33" spans="1:5" ht="30" hidden="1" x14ac:dyDescent="0.25">
      <c r="A33" s="102" t="s">
        <v>197</v>
      </c>
      <c r="B33" s="225" t="s">
        <v>1195</v>
      </c>
      <c r="C33" s="225" t="s">
        <v>1196</v>
      </c>
      <c r="D33" s="230">
        <v>3215.4</v>
      </c>
      <c r="E33" t="str">
        <f>VLOOKUP(B33,Sheet1!A:G,1,FALSE)</f>
        <v>HW-CMSServer</v>
      </c>
    </row>
    <row r="34" spans="1:5" ht="30" hidden="1" x14ac:dyDescent="0.25">
      <c r="A34" s="102" t="s">
        <v>206</v>
      </c>
      <c r="B34" s="225" t="s">
        <v>1197</v>
      </c>
      <c r="C34" s="225" t="s">
        <v>1198</v>
      </c>
      <c r="D34" s="230">
        <v>391</v>
      </c>
      <c r="E34" t="str">
        <f>VLOOKUP(B34,Sheet1!A:G,1,FALSE)</f>
        <v>HW-CMSServerStorUPGR</v>
      </c>
    </row>
    <row r="35" spans="1:5" x14ac:dyDescent="0.25">
      <c r="A35" s="102" t="s">
        <v>448</v>
      </c>
      <c r="B35" s="225" t="s">
        <v>1087</v>
      </c>
      <c r="C35" s="225" t="s">
        <v>1000</v>
      </c>
      <c r="D35" s="230">
        <v>358.8</v>
      </c>
      <c r="E35" t="e">
        <f>VLOOKUP(B35,Sheet1!A:G,1,FALSE)</f>
        <v>#N/A</v>
      </c>
    </row>
    <row r="36" spans="1:5" ht="30" x14ac:dyDescent="0.25">
      <c r="A36" s="102" t="s">
        <v>633</v>
      </c>
      <c r="B36" s="225" t="s">
        <v>1199</v>
      </c>
      <c r="C36" s="225" t="s">
        <v>1089</v>
      </c>
      <c r="D36" s="230">
        <v>756.2</v>
      </c>
      <c r="E36" t="e">
        <f>VLOOKUP(B36,Sheet1!A:G,1,FALSE)</f>
        <v>#N/A</v>
      </c>
    </row>
    <row r="37" spans="1:5" ht="30" x14ac:dyDescent="0.25">
      <c r="A37" s="102" t="s">
        <v>639</v>
      </c>
      <c r="B37" s="225" t="s">
        <v>1200</v>
      </c>
      <c r="C37" s="225" t="s">
        <v>1201</v>
      </c>
      <c r="D37" s="230">
        <v>3264.2</v>
      </c>
      <c r="E37" t="e">
        <f>VLOOKUP(B37,Sheet1!A:G,1,FALSE)</f>
        <v>#N/A</v>
      </c>
    </row>
    <row r="38" spans="1:5" ht="30" x14ac:dyDescent="0.25">
      <c r="A38" s="102" t="s">
        <v>646</v>
      </c>
      <c r="B38" s="225" t="s">
        <v>1202</v>
      </c>
      <c r="C38" s="225" t="s">
        <v>1203</v>
      </c>
      <c r="D38" s="230">
        <v>756.2</v>
      </c>
      <c r="E38" t="e">
        <f>VLOOKUP(B38,Sheet1!A:G,1,FALSE)</f>
        <v>#N/A</v>
      </c>
    </row>
    <row r="39" spans="1:5" ht="30" x14ac:dyDescent="0.25">
      <c r="A39" s="102" t="s">
        <v>653</v>
      </c>
      <c r="B39" s="225" t="s">
        <v>1204</v>
      </c>
      <c r="C39" s="225" t="s">
        <v>1205</v>
      </c>
      <c r="D39" s="230">
        <v>3264.2</v>
      </c>
      <c r="E39" t="e">
        <f>VLOOKUP(B39,Sheet1!A:G,1,FALSE)</f>
        <v>#N/A</v>
      </c>
    </row>
    <row r="40" spans="1:5" ht="30" x14ac:dyDescent="0.25">
      <c r="A40" s="102" t="s">
        <v>657</v>
      </c>
      <c r="B40" s="225" t="s">
        <v>1206</v>
      </c>
      <c r="C40" s="225" t="s">
        <v>1207</v>
      </c>
      <c r="D40" s="230">
        <v>197.6</v>
      </c>
      <c r="E40" t="e">
        <f>VLOOKUP(B40,Sheet1!A:G,1,FALSE)</f>
        <v>#N/A</v>
      </c>
    </row>
    <row r="41" spans="1:5" ht="30" x14ac:dyDescent="0.25">
      <c r="A41" s="102" t="s">
        <v>665</v>
      </c>
      <c r="B41" s="225" t="s">
        <v>1208</v>
      </c>
      <c r="C41" s="225" t="s">
        <v>1209</v>
      </c>
      <c r="D41" s="230">
        <v>300.2</v>
      </c>
      <c r="E41" t="e">
        <f>VLOOKUP(B41,Sheet1!A:G,1,FALSE)</f>
        <v>#N/A</v>
      </c>
    </row>
    <row r="42" spans="1:5" ht="30" x14ac:dyDescent="0.25">
      <c r="A42" s="102" t="s">
        <v>667</v>
      </c>
      <c r="B42" s="225" t="s">
        <v>1210</v>
      </c>
      <c r="C42" s="225" t="s">
        <v>1211</v>
      </c>
      <c r="D42" s="230">
        <v>163.4</v>
      </c>
      <c r="E42" t="e">
        <f>VLOOKUP(B42,Sheet1!A:G,1,FALSE)</f>
        <v>#N/A</v>
      </c>
    </row>
    <row r="43" spans="1:5" ht="30" hidden="1" x14ac:dyDescent="0.25">
      <c r="A43" s="102" t="s">
        <v>673</v>
      </c>
      <c r="B43" s="225" t="s">
        <v>1212</v>
      </c>
      <c r="C43" s="225" t="s">
        <v>1213</v>
      </c>
      <c r="D43" s="230">
        <v>247</v>
      </c>
      <c r="E43" t="str">
        <f>VLOOKUP(B43,Sheet1!A:G,1,FALSE)</f>
        <v>SW-LSCON</v>
      </c>
    </row>
    <row r="44" spans="1:5" x14ac:dyDescent="0.25">
      <c r="A44" s="102" t="s">
        <v>677</v>
      </c>
      <c r="B44" s="225" t="s">
        <v>1214</v>
      </c>
      <c r="C44" s="225" t="s">
        <v>1215</v>
      </c>
      <c r="D44" s="230">
        <v>2656.2</v>
      </c>
      <c r="E44" t="e">
        <f>VLOOKUP(B44,Sheet1!A:G,1,FALSE)</f>
        <v>#N/A</v>
      </c>
    </row>
    <row r="45" spans="1:5" ht="30" x14ac:dyDescent="0.25">
      <c r="A45" s="102" t="s">
        <v>685</v>
      </c>
      <c r="B45" s="225" t="s">
        <v>1216</v>
      </c>
      <c r="C45" s="225" t="s">
        <v>1217</v>
      </c>
      <c r="D45" s="230">
        <v>197.6</v>
      </c>
      <c r="E45" t="e">
        <f>VLOOKUP(B45,Sheet1!A:G,1,FALSE)</f>
        <v>#N/A</v>
      </c>
    </row>
    <row r="46" spans="1:5" x14ac:dyDescent="0.25">
      <c r="A46" s="102" t="s">
        <v>669</v>
      </c>
      <c r="B46" s="225" t="s">
        <v>1218</v>
      </c>
      <c r="C46" s="225" t="s">
        <v>1219</v>
      </c>
      <c r="D46" s="230">
        <v>64.599999999999994</v>
      </c>
      <c r="E46" t="e">
        <f>VLOOKUP(B46,Sheet1!A:G,1,FALSE)</f>
        <v>#N/A</v>
      </c>
    </row>
    <row r="47" spans="1:5" hidden="1" x14ac:dyDescent="0.25">
      <c r="A47" s="102" t="s">
        <v>744</v>
      </c>
      <c r="B47" s="225" t="s">
        <v>1115</v>
      </c>
      <c r="C47" s="225" t="s">
        <v>1220</v>
      </c>
      <c r="D47" s="230">
        <v>300.2</v>
      </c>
      <c r="E47" t="str">
        <f>VLOOKUP(B47,Sheet1!A:G,1,FALSE)</f>
        <v>SVCS-CFG</v>
      </c>
    </row>
    <row r="48" spans="1:5" ht="30" hidden="1" x14ac:dyDescent="0.25">
      <c r="A48" s="102" t="s">
        <v>187</v>
      </c>
      <c r="B48" s="225" t="s">
        <v>1221</v>
      </c>
      <c r="C48" s="225" t="s">
        <v>1222</v>
      </c>
      <c r="D48" s="230">
        <v>3340.2</v>
      </c>
      <c r="E48" t="str">
        <f>VLOOKUP(B48,Sheet1!A:G,1,FALSE)</f>
        <v>SCVS-CFGINSTTRCMS</v>
      </c>
    </row>
    <row r="49" spans="1:5" ht="30" hidden="1" x14ac:dyDescent="0.25">
      <c r="A49" s="204" t="s">
        <v>716</v>
      </c>
      <c r="B49" s="225" t="s">
        <v>1223</v>
      </c>
      <c r="C49" s="225" t="s">
        <v>1224</v>
      </c>
      <c r="D49" s="230">
        <v>904.4</v>
      </c>
      <c r="E49" t="str">
        <f>VLOOKUP(B49,Sheet1!A:G,1,FALSE)</f>
        <v>SCVS-CFGINSTTRLSADD</v>
      </c>
    </row>
    <row r="50" spans="1:5" ht="30" hidden="1" x14ac:dyDescent="0.25">
      <c r="A50" s="102" t="s">
        <v>726</v>
      </c>
      <c r="B50" s="225" t="s">
        <v>1225</v>
      </c>
      <c r="C50" s="225" t="s">
        <v>1226</v>
      </c>
      <c r="D50" s="230">
        <v>1592.2</v>
      </c>
      <c r="E50" t="str">
        <f>VLOOKUP(B50,Sheet1!A:G,1,FALSE)</f>
        <v>SCVS-CFGINSTTRLS</v>
      </c>
    </row>
    <row r="51" spans="1:5" ht="30" hidden="1" x14ac:dyDescent="0.25">
      <c r="A51" s="102" t="s">
        <v>726</v>
      </c>
      <c r="B51" s="225" t="s">
        <v>1227</v>
      </c>
      <c r="C51" s="225" t="s">
        <v>1120</v>
      </c>
      <c r="D51" s="230">
        <v>1592.2</v>
      </c>
      <c r="E51" t="str">
        <f>VLOOKUP(B51,Sheet1!A:G,1,FALSE)</f>
        <v>SVCS-INST</v>
      </c>
    </row>
    <row r="52" spans="1:5" ht="60" x14ac:dyDescent="0.25">
      <c r="A52" s="102" t="s">
        <v>850</v>
      </c>
      <c r="B52" s="225" t="s">
        <v>1228</v>
      </c>
      <c r="C52" s="225" t="s">
        <v>1229</v>
      </c>
      <c r="D52" s="230">
        <v>14020.75</v>
      </c>
      <c r="E52" t="e">
        <f>VLOOKUP(B52,Sheet1!A:G,1,FALSE)</f>
        <v>#N/A</v>
      </c>
    </row>
    <row r="53" spans="1:5" ht="60" hidden="1" x14ac:dyDescent="0.25">
      <c r="A53" s="102" t="s">
        <v>856</v>
      </c>
      <c r="B53" s="225" t="s">
        <v>1230</v>
      </c>
      <c r="C53" s="225" t="s">
        <v>1231</v>
      </c>
      <c r="D53" s="230">
        <v>9940.75</v>
      </c>
      <c r="E53" t="str">
        <f>VLOOKUP(B53,Sheet1!A:G,1,FALSE)</f>
        <v>LS-4G-Guardian</v>
      </c>
    </row>
    <row r="54" spans="1:5" ht="30" hidden="1" x14ac:dyDescent="0.25">
      <c r="A54" s="102"/>
      <c r="B54" s="225" t="s">
        <v>1232</v>
      </c>
      <c r="C54" s="225" t="s">
        <v>1233</v>
      </c>
      <c r="D54" s="230" t="s">
        <v>1234</v>
      </c>
      <c r="E54" t="e">
        <f>VLOOKUP(B54,Sheet1!A:G,1,FALSE)</f>
        <v>#N/A</v>
      </c>
    </row>
    <row r="55" spans="1:5" ht="30" hidden="1" x14ac:dyDescent="0.25">
      <c r="A55" s="102"/>
      <c r="B55" s="225" t="s">
        <v>1235</v>
      </c>
      <c r="C55" s="225" t="s">
        <v>1236</v>
      </c>
      <c r="D55" s="230" t="s">
        <v>1234</v>
      </c>
      <c r="E55" t="e">
        <f>VLOOKUP(B55,Sheet1!A:G,1,FALSE)</f>
        <v>#N/A</v>
      </c>
    </row>
    <row r="56" spans="1:5" ht="75" hidden="1" x14ac:dyDescent="0.25">
      <c r="A56" s="228"/>
      <c r="B56" s="225" t="s">
        <v>1237</v>
      </c>
      <c r="C56" s="225" t="s">
        <v>1238</v>
      </c>
      <c r="D56" s="230">
        <v>16570.75</v>
      </c>
      <c r="E56" t="e">
        <f>VLOOKUP(B56,Sheet1!A:G,1,FALSE)</f>
        <v>#N/A</v>
      </c>
    </row>
    <row r="57" spans="1:5" ht="75" hidden="1" x14ac:dyDescent="0.25">
      <c r="A57" s="228"/>
      <c r="B57" s="225" t="s">
        <v>1239</v>
      </c>
      <c r="C57" s="225" t="s">
        <v>1240</v>
      </c>
      <c r="D57" s="230">
        <v>12320.75</v>
      </c>
      <c r="E57" t="e">
        <f>VLOOKUP(B57,Sheet1!A:G,1,FALSE)</f>
        <v>#N/A</v>
      </c>
    </row>
    <row r="58" spans="1:5" ht="60" hidden="1" x14ac:dyDescent="0.25">
      <c r="A58" s="102"/>
      <c r="B58" s="225" t="s">
        <v>1241</v>
      </c>
      <c r="C58" s="225" t="s">
        <v>1242</v>
      </c>
      <c r="D58" s="230">
        <v>9940.75</v>
      </c>
      <c r="E58" t="e">
        <f>VLOOKUP(B58,Sheet1!A:G,1,FALSE)</f>
        <v>#N/A</v>
      </c>
    </row>
    <row r="59" spans="1:5" ht="75" hidden="1" x14ac:dyDescent="0.25">
      <c r="A59" s="228"/>
      <c r="B59" s="225" t="s">
        <v>1243</v>
      </c>
      <c r="C59" s="225" t="s">
        <v>1244</v>
      </c>
      <c r="D59" s="230">
        <v>3645.5650000000001</v>
      </c>
      <c r="E59" t="e">
        <f>VLOOKUP(B59,Sheet1!A:G,1,FALSE)</f>
        <v>#N/A</v>
      </c>
    </row>
    <row r="60" spans="1:5" ht="75" hidden="1" x14ac:dyDescent="0.25">
      <c r="A60" s="228"/>
      <c r="B60" s="225" t="s">
        <v>1245</v>
      </c>
      <c r="C60" s="225" t="s">
        <v>1246</v>
      </c>
      <c r="D60" s="230">
        <v>3084.5650000000001</v>
      </c>
      <c r="E60" t="e">
        <f>VLOOKUP(B60,Sheet1!A:G,1,FALSE)</f>
        <v>#N/A</v>
      </c>
    </row>
    <row r="61" spans="1:5" ht="90" hidden="1" x14ac:dyDescent="0.25">
      <c r="B61" s="225" t="s">
        <v>1247</v>
      </c>
      <c r="C61" s="225" t="s">
        <v>1248</v>
      </c>
      <c r="D61" s="230">
        <v>3084.5650000000001</v>
      </c>
      <c r="E61" t="e">
        <f>VLOOKUP(B61,Sheet1!A:G,1,FALSE)</f>
        <v>#N/A</v>
      </c>
    </row>
    <row r="62" spans="1:5" ht="30" hidden="1" x14ac:dyDescent="0.25">
      <c r="B62" s="225" t="s">
        <v>1249</v>
      </c>
      <c r="C62" s="225" t="s">
        <v>1250</v>
      </c>
      <c r="D62" s="230">
        <v>2832.5880000000002</v>
      </c>
      <c r="E62" t="e">
        <f>VLOOKUP(B62,Sheet1!A:G,1,FALSE)</f>
        <v>#N/A</v>
      </c>
    </row>
    <row r="63" spans="1:5" ht="75" hidden="1" x14ac:dyDescent="0.25">
      <c r="B63" s="225" t="s">
        <v>1251</v>
      </c>
      <c r="C63" s="225" t="s">
        <v>1252</v>
      </c>
      <c r="D63" s="230">
        <v>2710.5650000000001</v>
      </c>
      <c r="E63" t="e">
        <f>VLOOKUP(B63,Sheet1!A:G,1,FALSE)</f>
        <v>#N/A</v>
      </c>
    </row>
    <row r="64" spans="1:5" ht="75" hidden="1" x14ac:dyDescent="0.25">
      <c r="B64" s="225" t="s">
        <v>1253</v>
      </c>
      <c r="C64" s="225" t="s">
        <v>1254</v>
      </c>
      <c r="D64" s="230">
        <v>2430.0650000000001</v>
      </c>
      <c r="E64" t="e">
        <f>VLOOKUP(B64,Sheet1!A:G,1,FALSE)</f>
        <v>#N/A</v>
      </c>
    </row>
    <row r="65" spans="1:5" ht="30" hidden="1" x14ac:dyDescent="0.25">
      <c r="B65" s="225" t="s">
        <v>1255</v>
      </c>
      <c r="C65" s="225" t="s">
        <v>1256</v>
      </c>
      <c r="D65" s="230">
        <v>2427.788</v>
      </c>
      <c r="E65" t="e">
        <f>VLOOKUP(B65,Sheet1!A:G,1,FALSE)</f>
        <v>#N/A</v>
      </c>
    </row>
    <row r="66" spans="1:5" ht="90" hidden="1" x14ac:dyDescent="0.25">
      <c r="B66" s="225" t="s">
        <v>1257</v>
      </c>
      <c r="C66" s="225" t="s">
        <v>1258</v>
      </c>
      <c r="D66" s="230">
        <v>2186.9650000000001</v>
      </c>
      <c r="E66" t="e">
        <f>VLOOKUP(B66,Sheet1!A:G,1,FALSE)</f>
        <v>#N/A</v>
      </c>
    </row>
    <row r="67" spans="1:5" ht="90" hidden="1" x14ac:dyDescent="0.25">
      <c r="B67" s="225" t="s">
        <v>1259</v>
      </c>
      <c r="C67" s="225" t="s">
        <v>1260</v>
      </c>
      <c r="D67" s="230">
        <v>2186.9650000000001</v>
      </c>
      <c r="E67" t="e">
        <f>VLOOKUP(B67,Sheet1!A:G,1,FALSE)</f>
        <v>#N/A</v>
      </c>
    </row>
    <row r="68" spans="1:5" ht="30" hidden="1" x14ac:dyDescent="0.25">
      <c r="A68" s="227"/>
      <c r="B68" s="225" t="s">
        <v>1261</v>
      </c>
      <c r="C68" s="225" t="s">
        <v>1262</v>
      </c>
      <c r="D68" s="230">
        <v>2019.4</v>
      </c>
      <c r="E68" t="e">
        <f>VLOOKUP(B68,Sheet1!A:G,1,FALSE)</f>
        <v>#N/A</v>
      </c>
    </row>
    <row r="69" spans="1:5" ht="45" hidden="1" x14ac:dyDescent="0.25">
      <c r="B69" s="225" t="s">
        <v>1263</v>
      </c>
      <c r="C69" s="225" t="s">
        <v>1264</v>
      </c>
      <c r="D69" s="230">
        <v>1921.9640000000002</v>
      </c>
      <c r="E69" t="e">
        <f>VLOOKUP(B69,Sheet1!A:G,1,FALSE)</f>
        <v>#N/A</v>
      </c>
    </row>
    <row r="70" spans="1:5" ht="75" hidden="1" x14ac:dyDescent="0.25">
      <c r="B70" s="225" t="s">
        <v>1265</v>
      </c>
      <c r="C70" s="225" t="s">
        <v>1266</v>
      </c>
      <c r="D70" s="230">
        <v>1692.9</v>
      </c>
      <c r="E70" t="e">
        <f>VLOOKUP(B70,Sheet1!A:G,1,FALSE)</f>
        <v>#N/A</v>
      </c>
    </row>
    <row r="71" spans="1:5" ht="90" hidden="1" x14ac:dyDescent="0.25">
      <c r="B71" s="225" t="s">
        <v>1267</v>
      </c>
      <c r="C71" s="225" t="s">
        <v>1268</v>
      </c>
      <c r="D71" s="230">
        <v>1682.49</v>
      </c>
      <c r="E71" t="e">
        <f>VLOOKUP(B71,Sheet1!A:G,1,FALSE)</f>
        <v>#N/A</v>
      </c>
    </row>
    <row r="72" spans="1:5" ht="30" hidden="1" x14ac:dyDescent="0.25">
      <c r="B72" s="225" t="s">
        <v>1269</v>
      </c>
      <c r="C72" s="225" t="s">
        <v>1270</v>
      </c>
      <c r="D72" s="230">
        <v>1545.0480000000002</v>
      </c>
      <c r="E72" t="e">
        <f>VLOOKUP(B72,Sheet1!A:G,1,FALSE)</f>
        <v>#N/A</v>
      </c>
    </row>
    <row r="73" spans="1:5" ht="75" hidden="1" x14ac:dyDescent="0.25">
      <c r="B73" s="225" t="s">
        <v>1271</v>
      </c>
      <c r="C73" s="225" t="s">
        <v>1272</v>
      </c>
      <c r="D73" s="230">
        <v>1325.49</v>
      </c>
      <c r="E73" t="e">
        <f>VLOOKUP(B73,Sheet1!A:G,1,FALSE)</f>
        <v>#N/A</v>
      </c>
    </row>
    <row r="74" spans="1:5" ht="30" hidden="1" x14ac:dyDescent="0.25">
      <c r="B74" s="225" t="s">
        <v>1273</v>
      </c>
      <c r="C74" s="225" t="s">
        <v>1274</v>
      </c>
      <c r="D74" s="230">
        <v>1324.2479999999998</v>
      </c>
      <c r="E74" t="e">
        <f>VLOOKUP(B74,Sheet1!A:G,1,FALSE)</f>
        <v>#N/A</v>
      </c>
    </row>
    <row r="75" spans="1:5" hidden="1" x14ac:dyDescent="0.25">
      <c r="B75" s="225" t="s">
        <v>1275</v>
      </c>
      <c r="C75" s="225" t="s">
        <v>1276</v>
      </c>
      <c r="D75" s="230">
        <v>1213.3880000000001</v>
      </c>
      <c r="E75" t="e">
        <f>VLOOKUP(B75,Sheet1!A:G,1,FALSE)</f>
        <v>#N/A</v>
      </c>
    </row>
    <row r="76" spans="1:5" ht="90" hidden="1" x14ac:dyDescent="0.25">
      <c r="B76" s="225" t="s">
        <v>1277</v>
      </c>
      <c r="C76" s="225" t="s">
        <v>1278</v>
      </c>
      <c r="D76" s="230">
        <v>1192.8899999999999</v>
      </c>
      <c r="E76" t="e">
        <f>VLOOKUP(B76,Sheet1!A:G,1,FALSE)</f>
        <v>#N/A</v>
      </c>
    </row>
    <row r="77" spans="1:5" ht="45" hidden="1" x14ac:dyDescent="0.25">
      <c r="B77" s="225" t="s">
        <v>1279</v>
      </c>
      <c r="C77" s="225" t="s">
        <v>1280</v>
      </c>
      <c r="D77" s="230">
        <v>1085.9639999999999</v>
      </c>
      <c r="E77" t="e">
        <f>VLOOKUP(B77,Sheet1!A:G,1,FALSE)</f>
        <v>#N/A</v>
      </c>
    </row>
    <row r="78" spans="1:5" ht="45" hidden="1" x14ac:dyDescent="0.25">
      <c r="B78" s="225" t="s">
        <v>1281</v>
      </c>
      <c r="C78" s="225" t="s">
        <v>1282</v>
      </c>
      <c r="D78" s="230">
        <v>1048.3440000000001</v>
      </c>
      <c r="E78" t="e">
        <f>VLOOKUP(B78,Sheet1!A:G,1,FALSE)</f>
        <v>#N/A</v>
      </c>
    </row>
    <row r="79" spans="1:5" ht="75" hidden="1" x14ac:dyDescent="0.25">
      <c r="B79" s="225" t="s">
        <v>1283</v>
      </c>
      <c r="C79" s="225" t="s">
        <v>1284</v>
      </c>
      <c r="D79" s="230">
        <v>923.4</v>
      </c>
      <c r="E79" t="e">
        <f>VLOOKUP(B79,Sheet1!A:G,1,FALSE)</f>
        <v>#N/A</v>
      </c>
    </row>
    <row r="80" spans="1:5" ht="30" hidden="1" x14ac:dyDescent="0.25">
      <c r="B80" s="225" t="s">
        <v>1285</v>
      </c>
      <c r="C80" s="225" t="s">
        <v>1286</v>
      </c>
      <c r="D80" s="230">
        <v>808.58800000000008</v>
      </c>
      <c r="E80" t="e">
        <f>VLOOKUP(B80,Sheet1!A:G,1,FALSE)</f>
        <v>#N/A</v>
      </c>
    </row>
    <row r="81" spans="1:5" ht="30" hidden="1" x14ac:dyDescent="0.25">
      <c r="B81" s="225" t="s">
        <v>1287</v>
      </c>
      <c r="C81" s="225" t="s">
        <v>1288</v>
      </c>
      <c r="D81" s="230">
        <v>768.10800000000006</v>
      </c>
      <c r="E81" t="e">
        <f>VLOOKUP(B81,Sheet1!A:G,1,FALSE)</f>
        <v>#N/A</v>
      </c>
    </row>
    <row r="82" spans="1:5" ht="30" hidden="1" x14ac:dyDescent="0.25">
      <c r="A82" s="227"/>
      <c r="B82" s="225" t="s">
        <v>1289</v>
      </c>
      <c r="C82" s="225" t="s">
        <v>1010</v>
      </c>
      <c r="D82" s="230">
        <v>756.2</v>
      </c>
      <c r="E82" t="e">
        <f>VLOOKUP(B82,Sheet1!A:G,1,FALSE)</f>
        <v>#N/A</v>
      </c>
    </row>
    <row r="83" spans="1:5" ht="45" hidden="1" x14ac:dyDescent="0.25">
      <c r="B83" s="225" t="s">
        <v>1290</v>
      </c>
      <c r="C83" s="225" t="s">
        <v>1291</v>
      </c>
      <c r="D83" s="230">
        <v>718.12399999999991</v>
      </c>
      <c r="E83" t="e">
        <f>VLOOKUP(B83,Sheet1!A:G,1,FALSE)</f>
        <v>#N/A</v>
      </c>
    </row>
    <row r="84" spans="1:5" ht="45" hidden="1" x14ac:dyDescent="0.25">
      <c r="B84" s="225" t="s">
        <v>1292</v>
      </c>
      <c r="C84" s="225" t="s">
        <v>1293</v>
      </c>
      <c r="D84" s="230">
        <v>718.12399999999991</v>
      </c>
      <c r="E84" t="e">
        <f>VLOOKUP(B84,Sheet1!A:G,1,FALSE)</f>
        <v>#N/A</v>
      </c>
    </row>
    <row r="85" spans="1:5" ht="45" hidden="1" x14ac:dyDescent="0.25">
      <c r="B85" s="225" t="s">
        <v>1294</v>
      </c>
      <c r="C85" s="225" t="s">
        <v>1295</v>
      </c>
      <c r="D85" s="230">
        <v>707.38800000000003</v>
      </c>
      <c r="E85" t="e">
        <f>VLOOKUP(B85,Sheet1!A:G,1,FALSE)</f>
        <v>#N/A</v>
      </c>
    </row>
    <row r="86" spans="1:5" ht="30" hidden="1" x14ac:dyDescent="0.25">
      <c r="B86" s="225" t="s">
        <v>1296</v>
      </c>
      <c r="C86" s="225" t="s">
        <v>1297</v>
      </c>
      <c r="D86" s="230">
        <v>661.84800000000007</v>
      </c>
      <c r="E86" t="e">
        <f>VLOOKUP(B86,Sheet1!A:G,1,FALSE)</f>
        <v>#N/A</v>
      </c>
    </row>
    <row r="87" spans="1:5" ht="45" hidden="1" x14ac:dyDescent="0.25">
      <c r="B87" s="225" t="s">
        <v>1298</v>
      </c>
      <c r="C87" s="225" t="s">
        <v>1299</v>
      </c>
      <c r="D87" s="230">
        <v>592.34399999999994</v>
      </c>
      <c r="E87" t="e">
        <f>VLOOKUP(B87,Sheet1!A:G,1,FALSE)</f>
        <v>#N/A</v>
      </c>
    </row>
    <row r="88" spans="1:5" ht="45" hidden="1" x14ac:dyDescent="0.25">
      <c r="B88" s="225" t="s">
        <v>1300</v>
      </c>
      <c r="C88" s="225" t="s">
        <v>1301</v>
      </c>
      <c r="D88" s="230">
        <v>584.36399999999992</v>
      </c>
      <c r="E88" t="e">
        <f>VLOOKUP(B88,Sheet1!A:G,1,FALSE)</f>
        <v>#N/A</v>
      </c>
    </row>
    <row r="89" spans="1:5" ht="30" hidden="1" x14ac:dyDescent="0.25">
      <c r="B89" s="225" t="s">
        <v>1302</v>
      </c>
      <c r="C89" s="225" t="s">
        <v>1303</v>
      </c>
      <c r="D89" s="230">
        <v>441.048</v>
      </c>
      <c r="E89" t="e">
        <f>VLOOKUP(B89,Sheet1!A:G,1,FALSE)</f>
        <v>#N/A</v>
      </c>
    </row>
    <row r="90" spans="1:5" ht="30" hidden="1" x14ac:dyDescent="0.25">
      <c r="B90" s="225" t="s">
        <v>1304</v>
      </c>
      <c r="C90" s="225" t="s">
        <v>1305</v>
      </c>
      <c r="D90" s="230">
        <v>418.96800000000002</v>
      </c>
      <c r="E90" t="e">
        <f>VLOOKUP(B90,Sheet1!A:G,1,FALSE)</f>
        <v>#N/A</v>
      </c>
    </row>
    <row r="91" spans="1:5" ht="45" hidden="1" x14ac:dyDescent="0.25">
      <c r="B91" s="225" t="s">
        <v>1306</v>
      </c>
      <c r="C91" s="225" t="s">
        <v>1307</v>
      </c>
      <c r="D91" s="230">
        <v>391.70399999999995</v>
      </c>
      <c r="E91" t="e">
        <f>VLOOKUP(B91,Sheet1!A:G,1,FALSE)</f>
        <v>#N/A</v>
      </c>
    </row>
    <row r="92" spans="1:5" ht="45" hidden="1" x14ac:dyDescent="0.25">
      <c r="B92" s="225" t="s">
        <v>1308</v>
      </c>
      <c r="C92" s="225" t="s">
        <v>1309</v>
      </c>
      <c r="D92" s="230">
        <v>391.70399999999995</v>
      </c>
      <c r="E92" t="e">
        <f>VLOOKUP(B92,Sheet1!A:G,1,FALSE)</f>
        <v>#N/A</v>
      </c>
    </row>
    <row r="93" spans="1:5" ht="45" hidden="1" x14ac:dyDescent="0.25">
      <c r="B93" s="225" t="s">
        <v>1310</v>
      </c>
      <c r="C93" s="225" t="s">
        <v>1311</v>
      </c>
      <c r="D93" s="230">
        <v>385.84800000000001</v>
      </c>
      <c r="E93" t="e">
        <f>VLOOKUP(B93,Sheet1!A:G,1,FALSE)</f>
        <v>#N/A</v>
      </c>
    </row>
    <row r="94" spans="1:5" ht="45" hidden="1" x14ac:dyDescent="0.25">
      <c r="B94" s="225" t="s">
        <v>1312</v>
      </c>
      <c r="C94" s="225" t="s">
        <v>1313</v>
      </c>
      <c r="D94" s="230">
        <v>318.74399999999997</v>
      </c>
      <c r="E94" t="e">
        <f>VLOOKUP(B94,Sheet1!A:G,1,FALSE)</f>
        <v>#N/A</v>
      </c>
    </row>
    <row r="95" spans="1:5" ht="30" hidden="1" x14ac:dyDescent="0.25">
      <c r="B95" s="225" t="s">
        <v>1314</v>
      </c>
      <c r="C95" s="225" t="s">
        <v>1315</v>
      </c>
      <c r="D95" s="230">
        <v>240.85599999999999</v>
      </c>
      <c r="E95" t="e">
        <f>VLOOKUP(B95,Sheet1!A:G,1,FALSE)</f>
        <v>#N/A</v>
      </c>
    </row>
    <row r="96" spans="1:5" ht="30" hidden="1" x14ac:dyDescent="0.25">
      <c r="B96" s="225" t="s">
        <v>1316</v>
      </c>
      <c r="C96" s="225" t="s">
        <v>1317</v>
      </c>
      <c r="D96" s="230">
        <v>216.524</v>
      </c>
      <c r="E96" t="e">
        <f>VLOOKUP(B96,Sheet1!A:G,1,FALSE)</f>
        <v>#N/A</v>
      </c>
    </row>
    <row r="97" spans="2:5" ht="30" hidden="1" x14ac:dyDescent="0.25">
      <c r="B97" s="225" t="s">
        <v>1318</v>
      </c>
      <c r="C97" s="225" t="s">
        <v>1319</v>
      </c>
      <c r="D97" s="230">
        <v>207.46</v>
      </c>
      <c r="E97" t="e">
        <f>VLOOKUP(B97,Sheet1!A:G,1,FALSE)</f>
        <v>#N/A</v>
      </c>
    </row>
    <row r="98" spans="2:5" ht="30" hidden="1" x14ac:dyDescent="0.25">
      <c r="B98" s="225" t="s">
        <v>1320</v>
      </c>
      <c r="C98" s="225" t="s">
        <v>1321</v>
      </c>
      <c r="D98" s="230">
        <v>207.46</v>
      </c>
      <c r="E98" t="e">
        <f>VLOOKUP(B98,Sheet1!A:G,1,FALSE)</f>
        <v>#N/A</v>
      </c>
    </row>
    <row r="99" spans="2:5" ht="30" hidden="1" x14ac:dyDescent="0.25">
      <c r="B99" s="225" t="s">
        <v>1322</v>
      </c>
      <c r="C99" s="225" t="s">
        <v>1323</v>
      </c>
      <c r="D99" s="230">
        <v>180.13600000000002</v>
      </c>
      <c r="E99" t="e">
        <f>VLOOKUP(B99,Sheet1!A:G,1,FALSE)</f>
        <v>#N/A</v>
      </c>
    </row>
    <row r="100" spans="2:5" ht="30" hidden="1" x14ac:dyDescent="0.25">
      <c r="B100" s="225" t="s">
        <v>1324</v>
      </c>
      <c r="C100" s="225" t="s">
        <v>1325</v>
      </c>
      <c r="D100" s="230">
        <v>166.98</v>
      </c>
      <c r="E100" t="e">
        <f>VLOOKUP(B100,Sheet1!A:G,1,FALSE)</f>
        <v>#N/A</v>
      </c>
    </row>
    <row r="101" spans="2:5" ht="45" hidden="1" x14ac:dyDescent="0.25">
      <c r="B101" s="225" t="s">
        <v>1326</v>
      </c>
      <c r="C101" s="225" t="s">
        <v>1327</v>
      </c>
      <c r="D101" s="230">
        <v>166.364</v>
      </c>
      <c r="E101" t="e">
        <f>VLOOKUP(B101,Sheet1!A:G,1,FALSE)</f>
        <v>#N/A</v>
      </c>
    </row>
    <row r="102" spans="2:5" ht="45" hidden="1" x14ac:dyDescent="0.25">
      <c r="B102" s="225" t="s">
        <v>1328</v>
      </c>
      <c r="C102" s="225" t="s">
        <v>1329</v>
      </c>
      <c r="D102" s="230">
        <v>166.364</v>
      </c>
      <c r="E102" t="e">
        <f>VLOOKUP(B102,Sheet1!A:G,1,FALSE)</f>
        <v>#N/A</v>
      </c>
    </row>
    <row r="103" spans="2:5" ht="45" hidden="1" x14ac:dyDescent="0.25">
      <c r="B103" s="225" t="s">
        <v>1330</v>
      </c>
      <c r="C103" s="225" t="s">
        <v>1331</v>
      </c>
      <c r="D103" s="230">
        <v>166.364</v>
      </c>
      <c r="E103" t="e">
        <f>VLOOKUP(B103,Sheet1!A:G,1,FALSE)</f>
        <v>#N/A</v>
      </c>
    </row>
    <row r="104" spans="2:5" ht="30" hidden="1" x14ac:dyDescent="0.25">
      <c r="B104" s="225" t="s">
        <v>1332</v>
      </c>
      <c r="C104" s="225" t="s">
        <v>1333</v>
      </c>
      <c r="D104" s="230">
        <v>150.78799999999998</v>
      </c>
      <c r="E104" t="e">
        <f>VLOOKUP(B104,Sheet1!A:G,1,FALSE)</f>
        <v>#N/A</v>
      </c>
    </row>
    <row r="105" spans="2:5" ht="30" hidden="1" x14ac:dyDescent="0.25">
      <c r="B105" s="225" t="s">
        <v>1334</v>
      </c>
      <c r="C105" s="225" t="s">
        <v>1335</v>
      </c>
      <c r="D105" s="230">
        <v>146.74</v>
      </c>
      <c r="E105" t="e">
        <f>VLOOKUP(B105,Sheet1!A:G,1,FALSE)</f>
        <v>#N/A</v>
      </c>
    </row>
    <row r="106" spans="2:5" hidden="1" x14ac:dyDescent="0.25">
      <c r="B106" s="225" t="s">
        <v>1336</v>
      </c>
      <c r="C106" s="225" t="s">
        <v>1337</v>
      </c>
      <c r="D106" s="230">
        <v>146.74</v>
      </c>
      <c r="E106" t="e">
        <f>VLOOKUP(B106,Sheet1!A:G,1,FALSE)</f>
        <v>#N/A</v>
      </c>
    </row>
    <row r="107" spans="2:5" ht="30" hidden="1" x14ac:dyDescent="0.25">
      <c r="B107" s="225" t="s">
        <v>1338</v>
      </c>
      <c r="C107" s="225" t="s">
        <v>1339</v>
      </c>
      <c r="D107" s="230">
        <v>139.65600000000001</v>
      </c>
      <c r="E107" t="e">
        <f>VLOOKUP(B107,Sheet1!A:G,1,FALSE)</f>
        <v>#N/A</v>
      </c>
    </row>
    <row r="108" spans="2:5" ht="30" hidden="1" x14ac:dyDescent="0.25">
      <c r="B108" s="225" t="s">
        <v>1340</v>
      </c>
      <c r="C108" s="225" t="s">
        <v>1341</v>
      </c>
      <c r="D108" s="230">
        <v>131.37599999999998</v>
      </c>
      <c r="E108" t="e">
        <f>VLOOKUP(B108,Sheet1!A:G,1,FALSE)</f>
        <v>#N/A</v>
      </c>
    </row>
    <row r="109" spans="2:5" ht="30" hidden="1" x14ac:dyDescent="0.25">
      <c r="B109" s="225" t="s">
        <v>1342</v>
      </c>
      <c r="C109" s="225" t="s">
        <v>1343</v>
      </c>
      <c r="D109" s="230">
        <v>126.5</v>
      </c>
      <c r="E109" t="e">
        <f>VLOOKUP(B109,Sheet1!A:G,1,FALSE)</f>
        <v>#N/A</v>
      </c>
    </row>
    <row r="110" spans="2:5" hidden="1" x14ac:dyDescent="0.25">
      <c r="B110" s="225" t="s">
        <v>1116</v>
      </c>
      <c r="C110" s="225" t="s">
        <v>1021</v>
      </c>
      <c r="D110" s="230">
        <v>121.6</v>
      </c>
      <c r="E110" t="str">
        <f>VLOOKUP(B110,Sheet1!A:G,1,FALSE)</f>
        <v>SVCS-PROF</v>
      </c>
    </row>
    <row r="111" spans="2:5" ht="30" hidden="1" x14ac:dyDescent="0.25">
      <c r="B111" s="225" t="s">
        <v>1344</v>
      </c>
      <c r="C111" s="225" t="s">
        <v>1345</v>
      </c>
      <c r="D111" s="230">
        <v>118.104</v>
      </c>
      <c r="E111" t="e">
        <f>VLOOKUP(B111,Sheet1!A:G,1,FALSE)</f>
        <v>#N/A</v>
      </c>
    </row>
    <row r="112" spans="2:5" ht="30" hidden="1" x14ac:dyDescent="0.25">
      <c r="B112" s="225" t="s">
        <v>1346</v>
      </c>
      <c r="C112" s="225" t="s">
        <v>1347</v>
      </c>
      <c r="D112" s="230">
        <v>113.16</v>
      </c>
      <c r="E112" t="e">
        <f>VLOOKUP(B112,Sheet1!A:G,1,FALSE)</f>
        <v>#N/A</v>
      </c>
    </row>
    <row r="113" spans="2:5" ht="30" hidden="1" x14ac:dyDescent="0.25">
      <c r="B113" s="225" t="s">
        <v>1348</v>
      </c>
      <c r="C113" s="225" t="s">
        <v>1349</v>
      </c>
      <c r="D113" s="230">
        <v>113.16</v>
      </c>
      <c r="E113" t="e">
        <f>VLOOKUP(B113,Sheet1!A:G,1,FALSE)</f>
        <v>#N/A</v>
      </c>
    </row>
    <row r="114" spans="2:5" ht="45" hidden="1" x14ac:dyDescent="0.25">
      <c r="B114" s="225" t="s">
        <v>1350</v>
      </c>
      <c r="C114" s="225" t="s">
        <v>1351</v>
      </c>
      <c r="D114" s="230">
        <v>110.352</v>
      </c>
      <c r="E114" t="e">
        <f>VLOOKUP(B114,Sheet1!A:G,1,FALSE)</f>
        <v>#N/A</v>
      </c>
    </row>
    <row r="115" spans="2:5" ht="30" hidden="1" x14ac:dyDescent="0.25">
      <c r="B115" s="225" t="s">
        <v>1352</v>
      </c>
      <c r="C115" s="225" t="s">
        <v>1353</v>
      </c>
      <c r="D115" s="230">
        <v>98.256</v>
      </c>
      <c r="E115" t="e">
        <f>VLOOKUP(B115,Sheet1!A:G,1,FALSE)</f>
        <v>#N/A</v>
      </c>
    </row>
    <row r="116" spans="2:5" ht="30" hidden="1" x14ac:dyDescent="0.25">
      <c r="B116" s="225" t="s">
        <v>1354</v>
      </c>
      <c r="C116" s="225" t="s">
        <v>1355</v>
      </c>
      <c r="D116" s="230">
        <v>91.08</v>
      </c>
      <c r="E116" t="e">
        <f>VLOOKUP(B116,Sheet1!A:G,1,FALSE)</f>
        <v>#N/A</v>
      </c>
    </row>
    <row r="117" spans="2:5" ht="45" hidden="1" x14ac:dyDescent="0.25">
      <c r="B117" s="225" t="s">
        <v>1356</v>
      </c>
      <c r="C117" s="225" t="s">
        <v>1357</v>
      </c>
      <c r="D117" s="230">
        <v>90.744</v>
      </c>
      <c r="E117" t="e">
        <f>VLOOKUP(B117,Sheet1!A:G,1,FALSE)</f>
        <v>#N/A</v>
      </c>
    </row>
    <row r="118" spans="2:5" ht="45" hidden="1" x14ac:dyDescent="0.25">
      <c r="B118" s="225" t="s">
        <v>1358</v>
      </c>
      <c r="C118" s="225" t="s">
        <v>1359</v>
      </c>
      <c r="D118" s="230">
        <v>90.744</v>
      </c>
      <c r="E118" t="e">
        <f>VLOOKUP(B118,Sheet1!A:G,1,FALSE)</f>
        <v>#N/A</v>
      </c>
    </row>
    <row r="119" spans="2:5" ht="45" hidden="1" x14ac:dyDescent="0.25">
      <c r="B119" s="225" t="s">
        <v>1360</v>
      </c>
      <c r="C119" s="225" t="s">
        <v>1361</v>
      </c>
      <c r="D119" s="230">
        <v>90.744</v>
      </c>
      <c r="E119" t="e">
        <f>VLOOKUP(B119,Sheet1!A:G,1,FALSE)</f>
        <v>#N/A</v>
      </c>
    </row>
    <row r="120" spans="2:5" ht="30" hidden="1" x14ac:dyDescent="0.25">
      <c r="B120" s="225" t="s">
        <v>1362</v>
      </c>
      <c r="C120" s="225" t="s">
        <v>1363</v>
      </c>
      <c r="D120" s="230">
        <v>90.068000000000012</v>
      </c>
      <c r="E120" t="e">
        <f>VLOOKUP(B120,Sheet1!A:G,1,FALSE)</f>
        <v>#N/A</v>
      </c>
    </row>
    <row r="121" spans="2:5" hidden="1" x14ac:dyDescent="0.25">
      <c r="B121" s="225" t="s">
        <v>1364</v>
      </c>
      <c r="C121" s="225" t="s">
        <v>1365</v>
      </c>
      <c r="D121" s="230">
        <v>86.02</v>
      </c>
      <c r="E121" t="e">
        <f>VLOOKUP(B121,Sheet1!A:G,1,FALSE)</f>
        <v>#N/A</v>
      </c>
    </row>
    <row r="122" spans="2:5" ht="30" hidden="1" x14ac:dyDescent="0.25">
      <c r="B122" s="225" t="s">
        <v>1366</v>
      </c>
      <c r="C122" s="225" t="s">
        <v>1367</v>
      </c>
      <c r="D122" s="230">
        <v>86.02</v>
      </c>
      <c r="E122" t="e">
        <f>VLOOKUP(B122,Sheet1!A:G,1,FALSE)</f>
        <v>#N/A</v>
      </c>
    </row>
    <row r="123" spans="2:5" ht="30" hidden="1" x14ac:dyDescent="0.25">
      <c r="B123" s="225" t="s">
        <v>1368</v>
      </c>
      <c r="C123" s="225" t="s">
        <v>1369</v>
      </c>
      <c r="D123" s="230">
        <v>82.24799999999999</v>
      </c>
      <c r="E123" t="e">
        <f>VLOOKUP(B123,Sheet1!A:G,1,FALSE)</f>
        <v>#N/A</v>
      </c>
    </row>
    <row r="124" spans="2:5" ht="30" hidden="1" x14ac:dyDescent="0.25">
      <c r="B124" s="225" t="s">
        <v>1370</v>
      </c>
      <c r="C124" s="225" t="s">
        <v>1371</v>
      </c>
      <c r="D124" s="230">
        <v>80.039999999999992</v>
      </c>
      <c r="E124" t="e">
        <f>VLOOKUP(B124,Sheet1!A:G,1,FALSE)</f>
        <v>#N/A</v>
      </c>
    </row>
    <row r="125" spans="2:5" ht="30" hidden="1" x14ac:dyDescent="0.25">
      <c r="B125" s="225" t="s">
        <v>1372</v>
      </c>
      <c r="C125" s="225" t="s">
        <v>1373</v>
      </c>
      <c r="D125" s="230">
        <v>80.039999999999992</v>
      </c>
      <c r="E125" t="e">
        <f>VLOOKUP(B125,Sheet1!A:G,1,FALSE)</f>
        <v>#N/A</v>
      </c>
    </row>
    <row r="126" spans="2:5" hidden="1" x14ac:dyDescent="0.25">
      <c r="B126" s="225" t="s">
        <v>1374</v>
      </c>
      <c r="C126" s="225" t="s">
        <v>1375</v>
      </c>
      <c r="D126" s="230">
        <v>78.936000000000007</v>
      </c>
      <c r="E126" t="e">
        <f>VLOOKUP(B126,Sheet1!A:G,1,FALSE)</f>
        <v>#N/A</v>
      </c>
    </row>
    <row r="127" spans="2:5" ht="30" hidden="1" x14ac:dyDescent="0.25">
      <c r="B127" s="225" t="s">
        <v>1376</v>
      </c>
      <c r="C127" s="225" t="s">
        <v>1377</v>
      </c>
      <c r="D127" s="230">
        <v>76.176000000000002</v>
      </c>
      <c r="E127" t="e">
        <f>VLOOKUP(B127,Sheet1!A:G,1,FALSE)</f>
        <v>#N/A</v>
      </c>
    </row>
    <row r="128" spans="2:5" ht="30" hidden="1" x14ac:dyDescent="0.25">
      <c r="B128" s="225" t="s">
        <v>1378</v>
      </c>
      <c r="C128" s="225" t="s">
        <v>1379</v>
      </c>
      <c r="D128" s="230">
        <v>69</v>
      </c>
      <c r="E128" t="e">
        <f>VLOOKUP(B128,Sheet1!A:G,1,FALSE)</f>
        <v>#N/A</v>
      </c>
    </row>
    <row r="129" spans="2:5" ht="45" hidden="1" x14ac:dyDescent="0.25">
      <c r="B129" s="225" t="s">
        <v>1380</v>
      </c>
      <c r="C129" s="225" t="s">
        <v>1381</v>
      </c>
      <c r="D129" s="230">
        <v>66.043999999999997</v>
      </c>
      <c r="E129" t="e">
        <f>VLOOKUP(B129,Sheet1!A:G,1,FALSE)</f>
        <v>#N/A</v>
      </c>
    </row>
    <row r="130" spans="2:5" hidden="1" x14ac:dyDescent="0.25">
      <c r="B130" s="225" t="s">
        <v>1382</v>
      </c>
      <c r="C130" s="225" t="s">
        <v>1383</v>
      </c>
      <c r="D130" s="230">
        <v>65.78</v>
      </c>
      <c r="E130" t="e">
        <f>VLOOKUP(B130,Sheet1!A:G,1,FALSE)</f>
        <v>#N/A</v>
      </c>
    </row>
    <row r="131" spans="2:5" hidden="1" x14ac:dyDescent="0.25">
      <c r="B131" s="225" t="s">
        <v>1384</v>
      </c>
      <c r="C131" s="225" t="s">
        <v>1385</v>
      </c>
      <c r="D131" s="230">
        <v>63.756</v>
      </c>
      <c r="E131" t="e">
        <f>VLOOKUP(B131,Sheet1!A:G,1,FALSE)</f>
        <v>#N/A</v>
      </c>
    </row>
    <row r="132" spans="2:5" ht="45" hidden="1" x14ac:dyDescent="0.25">
      <c r="B132" s="225" t="s">
        <v>1386</v>
      </c>
      <c r="C132" s="225" t="s">
        <v>1387</v>
      </c>
      <c r="D132" s="230">
        <v>60.192</v>
      </c>
      <c r="E132" t="e">
        <f>VLOOKUP(B132,Sheet1!A:G,1,FALSE)</f>
        <v>#N/A</v>
      </c>
    </row>
    <row r="133" spans="2:5" ht="45" hidden="1" x14ac:dyDescent="0.25">
      <c r="B133" s="225" t="s">
        <v>1388</v>
      </c>
      <c r="C133" s="225" t="s">
        <v>1389</v>
      </c>
      <c r="D133" s="230">
        <v>54.34</v>
      </c>
      <c r="E133" t="e">
        <f>VLOOKUP(B133,Sheet1!A:G,1,FALSE)</f>
        <v>#N/A</v>
      </c>
    </row>
    <row r="134" spans="2:5" ht="30" hidden="1" x14ac:dyDescent="0.25">
      <c r="B134" s="225" t="s">
        <v>1390</v>
      </c>
      <c r="C134" s="225" t="s">
        <v>1391</v>
      </c>
      <c r="D134" s="230">
        <v>49.128</v>
      </c>
      <c r="E134" t="e">
        <f>VLOOKUP(B134,Sheet1!A:G,1,FALSE)</f>
        <v>#N/A</v>
      </c>
    </row>
    <row r="135" spans="2:5" ht="30" hidden="1" x14ac:dyDescent="0.25">
      <c r="B135" s="225" t="s">
        <v>1392</v>
      </c>
      <c r="C135" s="225" t="s">
        <v>1393</v>
      </c>
      <c r="D135" s="230">
        <v>46.92</v>
      </c>
      <c r="E135" t="e">
        <f>VLOOKUP(B135,Sheet1!A:G,1,FALSE)</f>
        <v>#N/A</v>
      </c>
    </row>
    <row r="136" spans="2:5" ht="30" hidden="1" x14ac:dyDescent="0.25">
      <c r="B136" s="225" t="s">
        <v>1394</v>
      </c>
      <c r="C136" s="225" t="s">
        <v>1395</v>
      </c>
      <c r="D136" s="230">
        <v>46.92</v>
      </c>
      <c r="E136" t="e">
        <f>VLOOKUP(B136,Sheet1!A:G,1,FALSE)</f>
        <v>#N/A</v>
      </c>
    </row>
    <row r="137" spans="2:5" ht="30" hidden="1" x14ac:dyDescent="0.25">
      <c r="B137" s="225" t="s">
        <v>1396</v>
      </c>
      <c r="C137" s="225" t="s">
        <v>1397</v>
      </c>
      <c r="D137" s="230">
        <v>43.472000000000001</v>
      </c>
      <c r="E137" t="e">
        <f>VLOOKUP(B137,Sheet1!A:G,1,FALSE)</f>
        <v>#N/A</v>
      </c>
    </row>
    <row r="138" spans="2:5" ht="45" hidden="1" x14ac:dyDescent="0.25">
      <c r="B138" s="225" t="s">
        <v>1398</v>
      </c>
      <c r="C138" s="225" t="s">
        <v>1399</v>
      </c>
      <c r="D138" s="230">
        <v>43.472000000000001</v>
      </c>
      <c r="E138" t="e">
        <f>VLOOKUP(B138,Sheet1!A:G,1,FALSE)</f>
        <v>#N/A</v>
      </c>
    </row>
    <row r="139" spans="2:5" ht="45" hidden="1" x14ac:dyDescent="0.25">
      <c r="B139" s="225" t="s">
        <v>1400</v>
      </c>
      <c r="C139" s="225" t="s">
        <v>1401</v>
      </c>
      <c r="D139" s="230">
        <v>43.472000000000001</v>
      </c>
      <c r="E139" t="e">
        <f>VLOOKUP(B139,Sheet1!A:G,1,FALSE)</f>
        <v>#N/A</v>
      </c>
    </row>
    <row r="140" spans="2:5" hidden="1" x14ac:dyDescent="0.25">
      <c r="B140" s="225" t="s">
        <v>1402</v>
      </c>
      <c r="C140" s="225" t="s">
        <v>1403</v>
      </c>
      <c r="D140" s="230">
        <v>43.055999999999997</v>
      </c>
      <c r="E140" t="e">
        <f>VLOOKUP(B140,Sheet1!A:G,1,FALSE)</f>
        <v>#N/A</v>
      </c>
    </row>
    <row r="141" spans="2:5" ht="45" hidden="1" x14ac:dyDescent="0.25">
      <c r="B141" s="225" t="s">
        <v>1404</v>
      </c>
      <c r="C141" s="225" t="s">
        <v>1405</v>
      </c>
      <c r="D141" s="230">
        <v>36.023999999999994</v>
      </c>
      <c r="E141" t="e">
        <f>VLOOKUP(B141,Sheet1!A:G,1,FALSE)</f>
        <v>#N/A</v>
      </c>
    </row>
    <row r="142" spans="2:5" ht="45" hidden="1" x14ac:dyDescent="0.25">
      <c r="B142" s="225" t="s">
        <v>1406</v>
      </c>
      <c r="C142" s="225" t="s">
        <v>1407</v>
      </c>
      <c r="D142" s="230">
        <v>35.948</v>
      </c>
      <c r="E142" t="e">
        <f>VLOOKUP(B142,Sheet1!A:G,1,FALSE)</f>
        <v>#N/A</v>
      </c>
    </row>
    <row r="143" spans="2:5" hidden="1" x14ac:dyDescent="0.25">
      <c r="B143" s="225" t="s">
        <v>1408</v>
      </c>
      <c r="C143" s="225" t="s">
        <v>1409</v>
      </c>
      <c r="D143" s="230">
        <v>35.879999999999995</v>
      </c>
      <c r="E143" t="e">
        <f>VLOOKUP(B143,Sheet1!A:G,1,FALSE)</f>
        <v>#N/A</v>
      </c>
    </row>
    <row r="144" spans="2:5" hidden="1" x14ac:dyDescent="0.25">
      <c r="B144" s="225" t="s">
        <v>1410</v>
      </c>
      <c r="C144" s="225" t="s">
        <v>1411</v>
      </c>
      <c r="D144" s="230">
        <v>35.42</v>
      </c>
      <c r="E144" t="e">
        <f>VLOOKUP(B144,Sheet1!A:G,1,FALSE)</f>
        <v>#N/A</v>
      </c>
    </row>
    <row r="145" spans="2:5" ht="30" hidden="1" x14ac:dyDescent="0.25">
      <c r="B145" s="225" t="s">
        <v>1412</v>
      </c>
      <c r="C145" s="225" t="s">
        <v>1413</v>
      </c>
      <c r="D145" s="230">
        <v>34.776000000000003</v>
      </c>
      <c r="E145" t="e">
        <f>VLOOKUP(B145,Sheet1!A:G,1,FALSE)</f>
        <v>#N/A</v>
      </c>
    </row>
    <row r="146" spans="2:5" ht="30" hidden="1" x14ac:dyDescent="0.25">
      <c r="B146" s="225" t="s">
        <v>1414</v>
      </c>
      <c r="C146" s="225" t="s">
        <v>1415</v>
      </c>
      <c r="D146" s="230">
        <v>33.396000000000001</v>
      </c>
      <c r="E146" t="e">
        <f>VLOOKUP(B146,Sheet1!A:G,1,FALSE)</f>
        <v>#N/A</v>
      </c>
    </row>
    <row r="147" spans="2:5" ht="45" hidden="1" x14ac:dyDescent="0.25">
      <c r="B147" s="225" t="s">
        <v>1416</v>
      </c>
      <c r="C147" s="225" t="s">
        <v>1417</v>
      </c>
      <c r="D147" s="230">
        <v>29.64</v>
      </c>
      <c r="E147" t="e">
        <f>VLOOKUP(B147,Sheet1!A:G,1,FALSE)</f>
        <v>#N/A</v>
      </c>
    </row>
    <row r="148" spans="2:5" ht="30" hidden="1" x14ac:dyDescent="0.25">
      <c r="B148" s="225" t="s">
        <v>1418</v>
      </c>
      <c r="C148" s="225" t="s">
        <v>1419</v>
      </c>
      <c r="D148" s="230">
        <v>23.712</v>
      </c>
      <c r="E148" t="e">
        <f>VLOOKUP(B148,Sheet1!A:G,1,FALSE)</f>
        <v>#N/A</v>
      </c>
    </row>
    <row r="149" spans="2:5" ht="45" hidden="1" x14ac:dyDescent="0.25">
      <c r="B149" s="225" t="s">
        <v>1420</v>
      </c>
      <c r="C149" s="225" t="s">
        <v>1421</v>
      </c>
      <c r="D149" s="230">
        <v>23.712</v>
      </c>
      <c r="E149" t="e">
        <f>VLOOKUP(B149,Sheet1!A:G,1,FALSE)</f>
        <v>#N/A</v>
      </c>
    </row>
    <row r="150" spans="2:5" ht="45" hidden="1" x14ac:dyDescent="0.25">
      <c r="B150" s="225" t="s">
        <v>1422</v>
      </c>
      <c r="C150" s="225" t="s">
        <v>1423</v>
      </c>
      <c r="D150" s="230">
        <v>23.712</v>
      </c>
      <c r="E150" t="e">
        <f>VLOOKUP(B150,Sheet1!A:G,1,FALSE)</f>
        <v>#N/A</v>
      </c>
    </row>
    <row r="151" spans="2:5" ht="45" hidden="1" x14ac:dyDescent="0.25">
      <c r="B151" s="225" t="s">
        <v>1424</v>
      </c>
      <c r="C151" s="225" t="s">
        <v>1425</v>
      </c>
      <c r="D151" s="230">
        <v>19.608000000000001</v>
      </c>
      <c r="E151" t="e">
        <f>VLOOKUP(B151,Sheet1!A:G,1,FALSE)</f>
        <v>#N/A</v>
      </c>
    </row>
    <row r="152" spans="2:5" hidden="1" x14ac:dyDescent="0.25">
      <c r="B152" s="225" t="s">
        <v>1426</v>
      </c>
      <c r="C152" s="225" t="s">
        <v>1427</v>
      </c>
      <c r="D152" s="230">
        <v>19.32</v>
      </c>
      <c r="E152" t="e">
        <f>VLOOKUP(B152,Sheet1!A:G,1,FALSE)</f>
        <v>#N/A</v>
      </c>
    </row>
    <row r="153" spans="2:5" ht="30" hidden="1" x14ac:dyDescent="0.25">
      <c r="B153" s="225" t="s">
        <v>1428</v>
      </c>
      <c r="C153" s="225" t="s">
        <v>1429</v>
      </c>
      <c r="D153" s="230">
        <v>18.216000000000001</v>
      </c>
      <c r="E153" t="e">
        <f>VLOOKUP(B153,Sheet1!A:G,1,FALSE)</f>
        <v>#N/A</v>
      </c>
    </row>
    <row r="154" spans="2:5" hidden="1" x14ac:dyDescent="0.25">
      <c r="B154" s="225" t="s">
        <v>1430</v>
      </c>
      <c r="C154" s="225" t="s">
        <v>1431</v>
      </c>
      <c r="D154" s="230">
        <v>15.18</v>
      </c>
      <c r="E154" t="e">
        <f>VLOOKUP(B154,Sheet1!A:G,1,FALSE)</f>
        <v>#N/A</v>
      </c>
    </row>
    <row r="155" spans="2:5" ht="45" hidden="1" x14ac:dyDescent="0.25">
      <c r="B155" s="225" t="s">
        <v>1432</v>
      </c>
      <c r="C155" s="225" t="s">
        <v>1433</v>
      </c>
      <c r="D155" s="230">
        <v>14.211999999999998</v>
      </c>
      <c r="E155" t="e">
        <f>VLOOKUP(B155,Sheet1!A:G,1,FALSE)</f>
        <v>#N/A</v>
      </c>
    </row>
    <row r="156" spans="2:5" ht="30" hidden="1" x14ac:dyDescent="0.25">
      <c r="B156" s="225" t="s">
        <v>1434</v>
      </c>
      <c r="C156" s="225" t="s">
        <v>1435</v>
      </c>
      <c r="D156" s="230">
        <v>8.2799999999999994</v>
      </c>
      <c r="E156" t="e">
        <f>VLOOKUP(B156,Sheet1!A:G,1,FALSE)</f>
        <v>#N/A</v>
      </c>
    </row>
    <row r="157" spans="2:5" ht="45" hidden="1" x14ac:dyDescent="0.25">
      <c r="B157" s="225" t="s">
        <v>1436</v>
      </c>
      <c r="C157" s="225" t="s">
        <v>1437</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5546875" defaultRowHeight="12.75" x14ac:dyDescent="0.25"/>
  <cols>
    <col min="1" max="1" width="34.85546875" style="284" bestFit="1" customWidth="1"/>
    <col min="2" max="2" width="64" style="284" customWidth="1"/>
    <col min="3" max="3" width="15.140625" style="284" bestFit="1" customWidth="1"/>
    <col min="4" max="4" width="29.5703125" style="284" bestFit="1" customWidth="1"/>
    <col min="5" max="5" width="13.140625" style="284" bestFit="1" customWidth="1"/>
    <col min="6" max="6" width="14.7109375" style="284" bestFit="1" customWidth="1"/>
    <col min="7" max="7" width="11" style="284" bestFit="1" customWidth="1"/>
    <col min="8" max="16384" width="8.85546875" style="284"/>
  </cols>
  <sheetData>
    <row r="1" spans="1:7" x14ac:dyDescent="0.25">
      <c r="A1" s="284" t="s">
        <v>1438</v>
      </c>
      <c r="B1" s="284" t="s">
        <v>1439</v>
      </c>
      <c r="C1" s="284" t="s">
        <v>1440</v>
      </c>
      <c r="D1" s="284" t="s">
        <v>1441</v>
      </c>
      <c r="E1" s="284" t="s">
        <v>1442</v>
      </c>
      <c r="F1" s="284" t="s">
        <v>1443</v>
      </c>
      <c r="G1" s="284" t="s">
        <v>1153</v>
      </c>
    </row>
    <row r="2" spans="1:7" x14ac:dyDescent="0.25">
      <c r="A2" s="284" t="s">
        <v>1154</v>
      </c>
      <c r="B2" s="284" t="s">
        <v>1155</v>
      </c>
      <c r="C2" s="284" t="s">
        <v>1444</v>
      </c>
      <c r="D2" s="284" t="s">
        <v>1445</v>
      </c>
      <c r="E2" s="284">
        <v>12995</v>
      </c>
      <c r="F2" s="284">
        <v>0.15749980761831467</v>
      </c>
      <c r="G2" s="284">
        <v>10948.29</v>
      </c>
    </row>
    <row r="3" spans="1:7" x14ac:dyDescent="0.25">
      <c r="A3" s="284" t="s">
        <v>241</v>
      </c>
      <c r="B3" s="284" t="s">
        <v>972</v>
      </c>
      <c r="C3" s="284" t="s">
        <v>1444</v>
      </c>
      <c r="D3" s="284" t="s">
        <v>1446</v>
      </c>
      <c r="E3" s="284">
        <v>175</v>
      </c>
      <c r="F3" s="284">
        <v>8.7499999999999994E-2</v>
      </c>
      <c r="G3" s="284">
        <v>159.69</v>
      </c>
    </row>
    <row r="4" spans="1:7" x14ac:dyDescent="0.25">
      <c r="A4" s="284" t="s">
        <v>245</v>
      </c>
      <c r="B4" s="284" t="s">
        <v>973</v>
      </c>
      <c r="C4" s="284" t="s">
        <v>1444</v>
      </c>
      <c r="D4" s="284" t="s">
        <v>1446</v>
      </c>
      <c r="E4" s="284">
        <v>325</v>
      </c>
      <c r="F4" s="284">
        <v>8.7499999999999994E-2</v>
      </c>
      <c r="G4" s="284">
        <v>296.56</v>
      </c>
    </row>
    <row r="5" spans="1:7" x14ac:dyDescent="0.25">
      <c r="A5" s="284" t="s">
        <v>269</v>
      </c>
      <c r="B5" s="284" t="s">
        <v>1447</v>
      </c>
      <c r="C5" s="284" t="s">
        <v>1444</v>
      </c>
      <c r="D5" s="284" t="s">
        <v>1446</v>
      </c>
      <c r="E5" s="284">
        <v>3795</v>
      </c>
      <c r="F5" s="284">
        <v>8.7499999999999994E-2</v>
      </c>
      <c r="G5" s="284">
        <v>3462.94</v>
      </c>
    </row>
    <row r="6" spans="1:7" x14ac:dyDescent="0.25">
      <c r="A6" s="284" t="s">
        <v>273</v>
      </c>
      <c r="B6" s="284" t="s">
        <v>975</v>
      </c>
      <c r="C6" s="284" t="s">
        <v>1444</v>
      </c>
      <c r="D6" s="284" t="s">
        <v>1446</v>
      </c>
      <c r="E6" s="284">
        <v>825</v>
      </c>
      <c r="F6" s="284">
        <v>8.7499999999999994E-2</v>
      </c>
      <c r="G6" s="284">
        <v>752.81</v>
      </c>
    </row>
    <row r="7" spans="1:7" x14ac:dyDescent="0.25">
      <c r="A7" s="284" t="s">
        <v>318</v>
      </c>
      <c r="B7" s="284" t="s">
        <v>976</v>
      </c>
      <c r="C7" s="284" t="s">
        <v>1444</v>
      </c>
      <c r="D7" s="284" t="s">
        <v>1446</v>
      </c>
      <c r="E7" s="284">
        <v>890</v>
      </c>
      <c r="F7" s="284">
        <v>8.7499999999999994E-2</v>
      </c>
      <c r="G7" s="284">
        <v>812.13</v>
      </c>
    </row>
    <row r="8" spans="1:7" x14ac:dyDescent="0.25">
      <c r="A8" s="284" t="s">
        <v>340</v>
      </c>
      <c r="B8" s="284" t="s">
        <v>1448</v>
      </c>
      <c r="C8" s="284" t="s">
        <v>1444</v>
      </c>
      <c r="D8" s="284" t="s">
        <v>1446</v>
      </c>
      <c r="E8" s="284">
        <v>499</v>
      </c>
      <c r="F8" s="284">
        <v>8.7499999999999994E-2</v>
      </c>
      <c r="G8" s="284">
        <v>455.34</v>
      </c>
    </row>
    <row r="9" spans="1:7" x14ac:dyDescent="0.25">
      <c r="A9" s="284" t="s">
        <v>344</v>
      </c>
      <c r="B9" s="284" t="s">
        <v>1449</v>
      </c>
      <c r="C9" s="284" t="s">
        <v>1444</v>
      </c>
      <c r="D9" s="284" t="s">
        <v>1446</v>
      </c>
      <c r="E9" s="284">
        <v>50</v>
      </c>
      <c r="F9" s="284">
        <v>8.7499999999999994E-2</v>
      </c>
      <c r="G9" s="284">
        <v>45.63</v>
      </c>
    </row>
    <row r="10" spans="1:7" x14ac:dyDescent="0.25">
      <c r="A10" s="284" t="s">
        <v>373</v>
      </c>
      <c r="B10" s="284" t="s">
        <v>1163</v>
      </c>
      <c r="C10" s="284" t="s">
        <v>1444</v>
      </c>
      <c r="D10" s="284" t="s">
        <v>1446</v>
      </c>
      <c r="E10" s="284">
        <v>745</v>
      </c>
      <c r="F10" s="284">
        <v>8.7499999999999994E-2</v>
      </c>
      <c r="G10" s="284">
        <v>679.81</v>
      </c>
    </row>
    <row r="11" spans="1:7" x14ac:dyDescent="0.25">
      <c r="A11" s="284" t="s">
        <v>368</v>
      </c>
      <c r="B11" s="284" t="s">
        <v>1450</v>
      </c>
      <c r="C11" s="284" t="s">
        <v>1444</v>
      </c>
      <c r="D11" s="284" t="s">
        <v>1446</v>
      </c>
      <c r="E11" s="284">
        <v>445</v>
      </c>
      <c r="F11" s="284">
        <v>8.7499999999999994E-2</v>
      </c>
      <c r="G11" s="284">
        <v>406.06</v>
      </c>
    </row>
    <row r="12" spans="1:7" x14ac:dyDescent="0.25">
      <c r="A12" s="284" t="s">
        <v>1195</v>
      </c>
      <c r="B12" s="284" t="s">
        <v>1196</v>
      </c>
      <c r="C12" s="284" t="s">
        <v>1444</v>
      </c>
      <c r="D12" s="284" t="s">
        <v>1446</v>
      </c>
      <c r="E12" s="284">
        <v>3495</v>
      </c>
      <c r="F12" s="284">
        <v>8.7499284692417731E-2</v>
      </c>
      <c r="G12" s="284">
        <v>3189.19</v>
      </c>
    </row>
    <row r="13" spans="1:7" x14ac:dyDescent="0.25">
      <c r="A13" s="284" t="s">
        <v>1197</v>
      </c>
      <c r="B13" s="284" t="s">
        <v>1198</v>
      </c>
      <c r="C13" s="284" t="s">
        <v>1444</v>
      </c>
      <c r="D13" s="284" t="s">
        <v>1446</v>
      </c>
      <c r="E13" s="284">
        <v>425</v>
      </c>
      <c r="F13" s="284">
        <v>8.7505882352941169E-2</v>
      </c>
      <c r="G13" s="284">
        <v>387.81</v>
      </c>
    </row>
    <row r="14" spans="1:7" x14ac:dyDescent="0.25">
      <c r="A14" s="284" t="s">
        <v>417</v>
      </c>
      <c r="B14" s="284" t="s">
        <v>1169</v>
      </c>
      <c r="C14" s="284" t="s">
        <v>1444</v>
      </c>
      <c r="D14" s="284" t="s">
        <v>1446</v>
      </c>
      <c r="E14" s="284">
        <v>1025</v>
      </c>
      <c r="F14" s="284">
        <v>8.7502439024390297E-2</v>
      </c>
      <c r="G14" s="284">
        <v>935.31</v>
      </c>
    </row>
    <row r="15" spans="1:7" x14ac:dyDescent="0.25">
      <c r="A15" s="284" t="s">
        <v>445</v>
      </c>
      <c r="B15" s="284" t="s">
        <v>1173</v>
      </c>
      <c r="C15" s="284" t="s">
        <v>1444</v>
      </c>
      <c r="D15" s="284" t="s">
        <v>1446</v>
      </c>
      <c r="E15" s="284">
        <v>725</v>
      </c>
      <c r="F15" s="284">
        <v>8.750344827586215E-2</v>
      </c>
      <c r="G15" s="284">
        <v>661.56</v>
      </c>
    </row>
    <row r="16" spans="1:7" x14ac:dyDescent="0.25">
      <c r="A16" s="284" t="s">
        <v>1174</v>
      </c>
      <c r="B16" s="284" t="s">
        <v>1176</v>
      </c>
      <c r="C16" s="284" t="s">
        <v>1444</v>
      </c>
      <c r="D16" s="284" t="s">
        <v>1446</v>
      </c>
      <c r="E16" s="284">
        <v>250</v>
      </c>
      <c r="F16" s="284">
        <v>8.7480000000000016E-2</v>
      </c>
      <c r="G16" s="284">
        <v>228.13</v>
      </c>
    </row>
    <row r="17" spans="1:7" x14ac:dyDescent="0.25">
      <c r="A17" s="284" t="s">
        <v>471</v>
      </c>
      <c r="B17" s="284" t="s">
        <v>980</v>
      </c>
      <c r="C17" s="284" t="s">
        <v>1444</v>
      </c>
      <c r="D17" s="284" t="s">
        <v>1446</v>
      </c>
      <c r="E17" s="284">
        <v>165</v>
      </c>
      <c r="F17" s="284">
        <v>8.7499999999999994E-2</v>
      </c>
      <c r="G17" s="284">
        <v>150.56</v>
      </c>
    </row>
    <row r="18" spans="1:7" x14ac:dyDescent="0.25">
      <c r="A18" s="284" t="s">
        <v>492</v>
      </c>
      <c r="B18" s="284" t="s">
        <v>981</v>
      </c>
      <c r="C18" s="284" t="s">
        <v>1444</v>
      </c>
      <c r="D18" s="284" t="s">
        <v>1446</v>
      </c>
      <c r="E18" s="284">
        <v>1025</v>
      </c>
      <c r="F18" s="284">
        <v>8.7502439024390297E-2</v>
      </c>
      <c r="G18" s="284">
        <v>935.31</v>
      </c>
    </row>
    <row r="19" spans="1:7" x14ac:dyDescent="0.25">
      <c r="A19" s="284" t="s">
        <v>517</v>
      </c>
      <c r="B19" s="284" t="s">
        <v>1180</v>
      </c>
      <c r="C19" s="284" t="s">
        <v>1444</v>
      </c>
      <c r="D19" s="284" t="s">
        <v>1446</v>
      </c>
      <c r="E19" s="284">
        <v>3995</v>
      </c>
      <c r="F19" s="284">
        <v>8.7499374217772208E-2</v>
      </c>
      <c r="G19" s="284">
        <v>3645.44</v>
      </c>
    </row>
    <row r="20" spans="1:7" x14ac:dyDescent="0.25">
      <c r="A20" s="284" t="s">
        <v>524</v>
      </c>
      <c r="B20" s="284" t="s">
        <v>1182</v>
      </c>
      <c r="C20" s="284" t="s">
        <v>1444</v>
      </c>
      <c r="D20" s="284" t="s">
        <v>1446</v>
      </c>
      <c r="E20" s="284">
        <v>725</v>
      </c>
      <c r="F20" s="284">
        <v>8.750344827586215E-2</v>
      </c>
      <c r="G20" s="284">
        <v>661.56</v>
      </c>
    </row>
    <row r="21" spans="1:7" x14ac:dyDescent="0.25">
      <c r="A21" s="284" t="s">
        <v>525</v>
      </c>
      <c r="B21" s="284" t="s">
        <v>1451</v>
      </c>
      <c r="C21" s="284" t="s">
        <v>1444</v>
      </c>
      <c r="D21" s="284" t="s">
        <v>1446</v>
      </c>
      <c r="E21" s="284">
        <v>75</v>
      </c>
      <c r="F21" s="284">
        <v>8.7499999999999994E-2</v>
      </c>
      <c r="G21" s="284">
        <v>68.44</v>
      </c>
    </row>
    <row r="22" spans="1:7" x14ac:dyDescent="0.25">
      <c r="A22" s="284" t="s">
        <v>542</v>
      </c>
      <c r="B22" s="284" t="s">
        <v>1186</v>
      </c>
      <c r="C22" s="284" t="s">
        <v>1444</v>
      </c>
      <c r="D22" s="284" t="s">
        <v>1446</v>
      </c>
      <c r="E22" s="284">
        <v>315</v>
      </c>
      <c r="F22" s="284">
        <v>8.7499999999999994E-2</v>
      </c>
      <c r="G22" s="284">
        <v>287.44</v>
      </c>
    </row>
    <row r="23" spans="1:7" x14ac:dyDescent="0.25">
      <c r="A23" s="284" t="s">
        <v>550</v>
      </c>
      <c r="B23" s="284" t="s">
        <v>986</v>
      </c>
      <c r="C23" s="284" t="s">
        <v>1444</v>
      </c>
      <c r="D23" s="284" t="s">
        <v>1446</v>
      </c>
      <c r="E23" s="284">
        <v>1190</v>
      </c>
      <c r="F23" s="284">
        <v>8.7499999999999994E-2</v>
      </c>
      <c r="G23" s="284">
        <v>1085.8800000000001</v>
      </c>
    </row>
    <row r="24" spans="1:7" x14ac:dyDescent="0.25">
      <c r="A24" s="284" t="s">
        <v>557</v>
      </c>
      <c r="B24" s="284" t="s">
        <v>988</v>
      </c>
      <c r="C24" s="284" t="s">
        <v>1444</v>
      </c>
      <c r="D24" s="284" t="s">
        <v>1446</v>
      </c>
      <c r="E24" s="284">
        <v>690</v>
      </c>
      <c r="F24" s="284">
        <v>8.7499999999999994E-2</v>
      </c>
      <c r="G24" s="284">
        <v>629.63</v>
      </c>
    </row>
    <row r="25" spans="1:7" x14ac:dyDescent="0.25">
      <c r="A25" s="284" t="s">
        <v>565</v>
      </c>
      <c r="B25" s="284" t="s">
        <v>1452</v>
      </c>
      <c r="C25" s="284" t="s">
        <v>1444</v>
      </c>
      <c r="D25" s="284" t="s">
        <v>1446</v>
      </c>
      <c r="E25" s="284">
        <v>12875.400000000001</v>
      </c>
      <c r="F25" s="284">
        <v>9.9057116672103498E-2</v>
      </c>
      <c r="G25" s="284">
        <v>11600</v>
      </c>
    </row>
    <row r="26" spans="1:7" x14ac:dyDescent="0.25">
      <c r="A26" s="284" t="s">
        <v>570</v>
      </c>
      <c r="B26" s="284" t="s">
        <v>1453</v>
      </c>
      <c r="C26" s="284" t="s">
        <v>1444</v>
      </c>
      <c r="D26" s="284" t="s">
        <v>1446</v>
      </c>
      <c r="E26" s="284">
        <v>4400</v>
      </c>
      <c r="F26" s="284">
        <v>0.25</v>
      </c>
      <c r="G26" s="284">
        <v>3300</v>
      </c>
    </row>
    <row r="27" spans="1:7" x14ac:dyDescent="0.25">
      <c r="A27" s="284" t="s">
        <v>568</v>
      </c>
      <c r="B27" s="284" t="s">
        <v>1454</v>
      </c>
      <c r="C27" s="284" t="s">
        <v>1444</v>
      </c>
      <c r="D27" s="284" t="s">
        <v>1446</v>
      </c>
      <c r="E27" s="284">
        <v>11035.4</v>
      </c>
      <c r="F27" s="284">
        <v>0.12644761404208271</v>
      </c>
      <c r="G27" s="284">
        <v>9640</v>
      </c>
    </row>
    <row r="28" spans="1:7" x14ac:dyDescent="0.25">
      <c r="A28" s="284" t="s">
        <v>601</v>
      </c>
      <c r="B28" s="284" t="s">
        <v>1455</v>
      </c>
      <c r="C28" s="284" t="s">
        <v>1444</v>
      </c>
      <c r="D28" s="284" t="s">
        <v>1446</v>
      </c>
      <c r="E28" s="284">
        <v>1620</v>
      </c>
      <c r="F28" s="284">
        <v>0.20370370370370369</v>
      </c>
      <c r="G28" s="284">
        <v>1290</v>
      </c>
    </row>
    <row r="29" spans="1:7" x14ac:dyDescent="0.25">
      <c r="A29" s="284" t="s">
        <v>591</v>
      </c>
      <c r="B29" s="284" t="s">
        <v>1456</v>
      </c>
      <c r="C29" s="284" t="s">
        <v>1444</v>
      </c>
      <c r="D29" s="284" t="s">
        <v>1446</v>
      </c>
      <c r="E29" s="284">
        <v>1250</v>
      </c>
      <c r="F29" s="284">
        <v>0.20799999999999999</v>
      </c>
      <c r="G29" s="284">
        <v>990</v>
      </c>
    </row>
    <row r="30" spans="1:7" x14ac:dyDescent="0.25">
      <c r="A30" s="284" t="s">
        <v>1084</v>
      </c>
      <c r="B30" s="284" t="s">
        <v>1457</v>
      </c>
      <c r="C30" s="284" t="s">
        <v>1444</v>
      </c>
      <c r="D30" s="284" t="s">
        <v>1446</v>
      </c>
      <c r="E30" s="284">
        <v>1810</v>
      </c>
      <c r="F30" s="284">
        <v>0.11602209944751381</v>
      </c>
      <c r="G30" s="284">
        <v>1600</v>
      </c>
    </row>
    <row r="31" spans="1:7" x14ac:dyDescent="0.25">
      <c r="A31" s="284" t="s">
        <v>605</v>
      </c>
      <c r="B31" s="284" t="s">
        <v>1458</v>
      </c>
      <c r="C31" s="284" t="s">
        <v>1444</v>
      </c>
      <c r="D31" s="284" t="s">
        <v>1446</v>
      </c>
      <c r="E31" s="284">
        <v>4830</v>
      </c>
      <c r="F31" s="284">
        <v>0.17391304347826086</v>
      </c>
      <c r="G31" s="284">
        <v>3990</v>
      </c>
    </row>
    <row r="32" spans="1:7" x14ac:dyDescent="0.25">
      <c r="A32" s="284" t="s">
        <v>448</v>
      </c>
      <c r="B32" s="284" t="s">
        <v>1000</v>
      </c>
      <c r="C32" s="284" t="s">
        <v>1444</v>
      </c>
      <c r="D32" s="284" t="s">
        <v>1446</v>
      </c>
      <c r="E32" s="284">
        <v>390</v>
      </c>
      <c r="F32" s="284">
        <v>8.7499999999999994E-2</v>
      </c>
      <c r="G32" s="284">
        <v>355.88</v>
      </c>
    </row>
    <row r="33" spans="1:7" x14ac:dyDescent="0.25">
      <c r="A33" s="284" t="s">
        <v>1459</v>
      </c>
      <c r="B33" s="284" t="s">
        <v>1184</v>
      </c>
      <c r="C33" s="284" t="s">
        <v>1444</v>
      </c>
      <c r="D33" s="284" t="s">
        <v>1446</v>
      </c>
      <c r="E33" s="284">
        <v>425</v>
      </c>
      <c r="F33" s="284">
        <v>8.7499999999999994E-2</v>
      </c>
      <c r="G33" s="284">
        <v>387.81</v>
      </c>
    </row>
    <row r="34" spans="1:7" x14ac:dyDescent="0.25">
      <c r="A34" s="284" t="s">
        <v>1170</v>
      </c>
      <c r="B34" s="284" t="s">
        <v>1460</v>
      </c>
      <c r="C34" s="284" t="s">
        <v>1444</v>
      </c>
      <c r="D34" s="284" t="s">
        <v>1446</v>
      </c>
      <c r="E34" s="284">
        <v>300</v>
      </c>
      <c r="F34" s="284">
        <v>8.7499999999999994E-2</v>
      </c>
      <c r="G34" s="284">
        <v>273.75</v>
      </c>
    </row>
    <row r="35" spans="1:7" x14ac:dyDescent="0.25">
      <c r="A35" s="284" t="s">
        <v>1461</v>
      </c>
      <c r="B35" s="284" t="s">
        <v>1462</v>
      </c>
      <c r="C35" s="284" t="s">
        <v>1444</v>
      </c>
      <c r="D35" s="284" t="s">
        <v>1445</v>
      </c>
      <c r="E35" s="284">
        <v>17190</v>
      </c>
      <c r="F35" s="284">
        <v>0.16230366492146597</v>
      </c>
      <c r="G35" s="284">
        <v>14400</v>
      </c>
    </row>
    <row r="36" spans="1:7" x14ac:dyDescent="0.25">
      <c r="A36" s="284" t="s">
        <v>1463</v>
      </c>
      <c r="B36" s="284" t="s">
        <v>1464</v>
      </c>
      <c r="C36" s="284" t="s">
        <v>1444</v>
      </c>
      <c r="D36" s="284" t="s">
        <v>1445</v>
      </c>
      <c r="E36" s="284">
        <v>14995</v>
      </c>
      <c r="F36" s="284">
        <v>0.17305768589529844</v>
      </c>
      <c r="G36" s="284">
        <v>12400</v>
      </c>
    </row>
    <row r="37" spans="1:7" x14ac:dyDescent="0.25">
      <c r="A37" s="284" t="s">
        <v>633</v>
      </c>
      <c r="B37" s="284" t="s">
        <v>1089</v>
      </c>
      <c r="C37" s="284" t="s">
        <v>1444</v>
      </c>
      <c r="D37" s="284" t="s">
        <v>1465</v>
      </c>
      <c r="E37" s="284">
        <v>995</v>
      </c>
      <c r="F37" s="284">
        <v>0.2475</v>
      </c>
      <c r="G37" s="284">
        <v>748.74</v>
      </c>
    </row>
    <row r="38" spans="1:7" x14ac:dyDescent="0.25">
      <c r="A38" s="284" t="s">
        <v>639</v>
      </c>
      <c r="B38" s="284" t="s">
        <v>1466</v>
      </c>
      <c r="C38" s="284" t="s">
        <v>1444</v>
      </c>
      <c r="D38" s="284" t="s">
        <v>1465</v>
      </c>
      <c r="E38" s="284">
        <v>4295</v>
      </c>
      <c r="F38" s="284">
        <v>0.2475</v>
      </c>
      <c r="G38" s="284">
        <v>3231.99</v>
      </c>
    </row>
    <row r="39" spans="1:7" x14ac:dyDescent="0.25">
      <c r="A39" s="284" t="s">
        <v>646</v>
      </c>
      <c r="B39" s="284" t="s">
        <v>1203</v>
      </c>
      <c r="C39" s="284" t="s">
        <v>1444</v>
      </c>
      <c r="D39" s="284" t="s">
        <v>1465</v>
      </c>
      <c r="E39" s="284">
        <v>995</v>
      </c>
      <c r="F39" s="284">
        <v>0.2475</v>
      </c>
      <c r="G39" s="284">
        <v>748.74</v>
      </c>
    </row>
    <row r="40" spans="1:7" x14ac:dyDescent="0.25">
      <c r="A40" s="284" t="s">
        <v>653</v>
      </c>
      <c r="B40" s="284" t="s">
        <v>1467</v>
      </c>
      <c r="C40" s="284" t="s">
        <v>1444</v>
      </c>
      <c r="D40" s="284" t="s">
        <v>1465</v>
      </c>
      <c r="E40" s="284">
        <v>4295</v>
      </c>
      <c r="F40" s="284">
        <v>0.2475</v>
      </c>
      <c r="G40" s="284">
        <v>3231.99</v>
      </c>
    </row>
    <row r="41" spans="1:7" x14ac:dyDescent="0.25">
      <c r="A41" s="284" t="s">
        <v>657</v>
      </c>
      <c r="B41" s="284" t="s">
        <v>1207</v>
      </c>
      <c r="C41" s="284" t="s">
        <v>1444</v>
      </c>
      <c r="D41" s="284" t="s">
        <v>1465</v>
      </c>
      <c r="E41" s="284">
        <v>260</v>
      </c>
      <c r="F41" s="284">
        <v>0.2475</v>
      </c>
      <c r="G41" s="284">
        <v>195.65</v>
      </c>
    </row>
    <row r="42" spans="1:7" x14ac:dyDescent="0.25">
      <c r="A42" s="284" t="s">
        <v>665</v>
      </c>
      <c r="B42" s="284" t="s">
        <v>1209</v>
      </c>
      <c r="C42" s="284" t="s">
        <v>1444</v>
      </c>
      <c r="D42" s="284" t="s">
        <v>1465</v>
      </c>
      <c r="E42" s="284">
        <v>395</v>
      </c>
      <c r="F42" s="284">
        <v>0.2475</v>
      </c>
      <c r="G42" s="284">
        <v>297.24</v>
      </c>
    </row>
    <row r="43" spans="1:7" x14ac:dyDescent="0.25">
      <c r="A43" s="284" t="s">
        <v>1230</v>
      </c>
      <c r="B43" s="284" t="s">
        <v>1468</v>
      </c>
      <c r="C43" s="284" t="s">
        <v>1444</v>
      </c>
      <c r="D43" s="284" t="s">
        <v>1445</v>
      </c>
      <c r="E43" s="284">
        <v>10195</v>
      </c>
      <c r="F43" s="284">
        <v>0.1575282000980873</v>
      </c>
      <c r="G43" s="284">
        <v>8589</v>
      </c>
    </row>
    <row r="44" spans="1:7" x14ac:dyDescent="0.25">
      <c r="A44" s="284" t="s">
        <v>667</v>
      </c>
      <c r="B44" s="284" t="s">
        <v>1211</v>
      </c>
      <c r="C44" s="284" t="s">
        <v>1444</v>
      </c>
      <c r="D44" s="284" t="s">
        <v>1465</v>
      </c>
      <c r="E44" s="284">
        <v>215</v>
      </c>
      <c r="F44" s="284">
        <v>0.2475</v>
      </c>
      <c r="G44" s="284">
        <v>161.79</v>
      </c>
    </row>
    <row r="45" spans="1:7" x14ac:dyDescent="0.25">
      <c r="A45" s="284" t="s">
        <v>1469</v>
      </c>
      <c r="B45" s="284" t="s">
        <v>1470</v>
      </c>
      <c r="C45" s="284" t="s">
        <v>1444</v>
      </c>
      <c r="D45" s="284" t="s">
        <v>1445</v>
      </c>
      <c r="E45" s="284">
        <v>20190</v>
      </c>
      <c r="F45" s="284">
        <v>0.16146607231302626</v>
      </c>
      <c r="G45" s="284">
        <v>16930</v>
      </c>
    </row>
    <row r="46" spans="1:7" x14ac:dyDescent="0.25">
      <c r="A46" s="284" t="s">
        <v>1471</v>
      </c>
      <c r="B46" s="284" t="s">
        <v>1472</v>
      </c>
      <c r="C46" s="284" t="s">
        <v>1444</v>
      </c>
      <c r="D46" s="284" t="s">
        <v>1445</v>
      </c>
      <c r="E46" s="284">
        <v>17995</v>
      </c>
      <c r="F46" s="284">
        <v>0.17088080022228397</v>
      </c>
      <c r="G46" s="284">
        <v>14920</v>
      </c>
    </row>
    <row r="47" spans="1:7" x14ac:dyDescent="0.25">
      <c r="A47" s="284" t="s">
        <v>1473</v>
      </c>
      <c r="B47" s="284" t="s">
        <v>1474</v>
      </c>
      <c r="C47" s="284" t="s">
        <v>1444</v>
      </c>
      <c r="D47" s="284" t="s">
        <v>1445</v>
      </c>
      <c r="E47" s="284">
        <v>13353.115727002967</v>
      </c>
      <c r="F47" s="284">
        <v>0.15749999999999997</v>
      </c>
      <c r="G47" s="284">
        <v>11250</v>
      </c>
    </row>
    <row r="48" spans="1:7" x14ac:dyDescent="0.25">
      <c r="A48" s="284" t="s">
        <v>677</v>
      </c>
      <c r="B48" s="284" t="s">
        <v>1215</v>
      </c>
      <c r="C48" s="284" t="s">
        <v>1444</v>
      </c>
      <c r="D48" s="284" t="s">
        <v>1465</v>
      </c>
      <c r="E48" s="284">
        <v>3495</v>
      </c>
      <c r="F48" s="284">
        <v>0.2475</v>
      </c>
      <c r="G48" s="284">
        <v>2629.99</v>
      </c>
    </row>
    <row r="49" spans="1:7" x14ac:dyDescent="0.25">
      <c r="A49" s="284" t="s">
        <v>685</v>
      </c>
      <c r="B49" s="284" t="s">
        <v>1217</v>
      </c>
      <c r="C49" s="284" t="s">
        <v>1444</v>
      </c>
      <c r="D49" s="284" t="s">
        <v>1465</v>
      </c>
      <c r="E49" s="284">
        <v>260</v>
      </c>
      <c r="F49" s="284">
        <v>0.2475</v>
      </c>
      <c r="G49" s="284">
        <v>195.65</v>
      </c>
    </row>
    <row r="50" spans="1:7" x14ac:dyDescent="0.25">
      <c r="A50" s="284" t="s">
        <v>669</v>
      </c>
      <c r="B50" s="284" t="s">
        <v>1219</v>
      </c>
      <c r="C50" s="284" t="s">
        <v>1444</v>
      </c>
      <c r="D50" s="284" t="s">
        <v>1465</v>
      </c>
      <c r="E50" s="284">
        <v>85</v>
      </c>
      <c r="F50" s="284">
        <v>0.2475</v>
      </c>
      <c r="G50" s="284">
        <v>63.96</v>
      </c>
    </row>
    <row r="51" spans="1:7" x14ac:dyDescent="0.25">
      <c r="A51" s="284" t="s">
        <v>1221</v>
      </c>
      <c r="B51" s="284" t="s">
        <v>1222</v>
      </c>
      <c r="C51" s="284" t="s">
        <v>1444</v>
      </c>
      <c r="D51" s="284" t="s">
        <v>1475</v>
      </c>
      <c r="E51" s="284">
        <v>4395</v>
      </c>
      <c r="F51" s="284">
        <v>0.2475</v>
      </c>
      <c r="G51" s="284">
        <v>3307.24</v>
      </c>
    </row>
    <row r="52" spans="1:7" x14ac:dyDescent="0.25">
      <c r="A52" s="284" t="s">
        <v>1225</v>
      </c>
      <c r="B52" s="284" t="s">
        <v>1226</v>
      </c>
      <c r="C52" s="284" t="s">
        <v>1476</v>
      </c>
      <c r="D52" s="284" t="s">
        <v>1475</v>
      </c>
      <c r="E52" s="284">
        <v>2095</v>
      </c>
      <c r="F52" s="284">
        <v>0.2475</v>
      </c>
      <c r="G52" s="284">
        <v>1576.49</v>
      </c>
    </row>
    <row r="53" spans="1:7" x14ac:dyDescent="0.25">
      <c r="A53" s="284" t="s">
        <v>1223</v>
      </c>
      <c r="B53" s="284" t="s">
        <v>1224</v>
      </c>
      <c r="C53" s="284" t="s">
        <v>1477</v>
      </c>
      <c r="D53" s="284" t="s">
        <v>1475</v>
      </c>
      <c r="E53" s="284">
        <v>1190</v>
      </c>
      <c r="F53" s="284">
        <v>0.2475</v>
      </c>
      <c r="G53" s="284">
        <v>895.48</v>
      </c>
    </row>
    <row r="54" spans="1:7" x14ac:dyDescent="0.25">
      <c r="A54" s="284" t="s">
        <v>1478</v>
      </c>
      <c r="B54" s="284" t="s">
        <v>1479</v>
      </c>
      <c r="C54" s="284" t="s">
        <v>1444</v>
      </c>
      <c r="D54" s="284" t="s">
        <v>1465</v>
      </c>
      <c r="E54" s="284">
        <v>3.1</v>
      </c>
      <c r="F54" s="284">
        <v>0.2475</v>
      </c>
      <c r="G54" s="284">
        <v>2.33</v>
      </c>
    </row>
    <row r="55" spans="1:7" x14ac:dyDescent="0.25">
      <c r="A55" s="284" t="s">
        <v>1480</v>
      </c>
      <c r="B55" s="284" t="s">
        <v>1481</v>
      </c>
      <c r="C55" s="284" t="s">
        <v>1482</v>
      </c>
      <c r="D55" s="284" t="s">
        <v>1483</v>
      </c>
      <c r="E55" s="284">
        <v>69.3</v>
      </c>
      <c r="F55" s="284">
        <v>8.7499999999999994E-2</v>
      </c>
      <c r="G55" s="284">
        <v>63.24</v>
      </c>
    </row>
    <row r="56" spans="1:7" x14ac:dyDescent="0.25">
      <c r="A56" s="284" t="s">
        <v>1484</v>
      </c>
      <c r="B56" s="284" t="s">
        <v>1485</v>
      </c>
      <c r="C56" s="284" t="s">
        <v>1482</v>
      </c>
      <c r="D56" s="284" t="s">
        <v>1483</v>
      </c>
      <c r="E56" s="284">
        <v>38.5</v>
      </c>
      <c r="F56" s="284">
        <v>8.7499999999999994E-2</v>
      </c>
      <c r="G56" s="284">
        <v>35.130000000000003</v>
      </c>
    </row>
    <row r="57" spans="1:7" x14ac:dyDescent="0.25">
      <c r="A57" s="284" t="s">
        <v>1486</v>
      </c>
      <c r="B57" s="284" t="s">
        <v>1487</v>
      </c>
      <c r="C57" s="284" t="s">
        <v>1482</v>
      </c>
      <c r="D57" s="284" t="s">
        <v>1483</v>
      </c>
      <c r="E57" s="284">
        <v>71.5</v>
      </c>
      <c r="F57" s="284">
        <v>8.7499999999999994E-2</v>
      </c>
      <c r="G57" s="284">
        <v>65.239999999999995</v>
      </c>
    </row>
    <row r="58" spans="1:7" x14ac:dyDescent="0.25">
      <c r="A58" s="284" t="s">
        <v>1488</v>
      </c>
      <c r="B58" s="284" t="s">
        <v>1489</v>
      </c>
      <c r="C58" s="284" t="s">
        <v>1482</v>
      </c>
      <c r="D58" s="284" t="s">
        <v>1483</v>
      </c>
      <c r="E58" s="284">
        <v>195.8</v>
      </c>
      <c r="F58" s="284">
        <v>8.7499999999999994E-2</v>
      </c>
      <c r="G58" s="284">
        <v>178.67</v>
      </c>
    </row>
    <row r="59" spans="1:7" x14ac:dyDescent="0.25">
      <c r="A59" s="284" t="s">
        <v>1490</v>
      </c>
      <c r="B59" s="284" t="s">
        <v>1491</v>
      </c>
      <c r="C59" s="284" t="s">
        <v>1482</v>
      </c>
      <c r="D59" s="284" t="s">
        <v>1483</v>
      </c>
      <c r="E59" s="284">
        <v>163.9</v>
      </c>
      <c r="F59" s="284">
        <v>8.7499999999999994E-2</v>
      </c>
      <c r="G59" s="284">
        <v>149.56</v>
      </c>
    </row>
    <row r="60" spans="1:7" x14ac:dyDescent="0.25">
      <c r="A60" s="284" t="s">
        <v>1492</v>
      </c>
      <c r="B60" s="284" t="s">
        <v>1493</v>
      </c>
      <c r="C60" s="284" t="s">
        <v>1482</v>
      </c>
      <c r="D60" s="284" t="s">
        <v>1483</v>
      </c>
      <c r="E60" s="284">
        <v>137.5</v>
      </c>
      <c r="F60" s="284">
        <v>8.7499999999999994E-2</v>
      </c>
      <c r="G60" s="284">
        <v>125.47</v>
      </c>
    </row>
    <row r="61" spans="1:7" x14ac:dyDescent="0.25">
      <c r="A61" s="284" t="s">
        <v>1494</v>
      </c>
      <c r="B61" s="284" t="s">
        <v>1495</v>
      </c>
      <c r="C61" s="284" t="s">
        <v>1482</v>
      </c>
      <c r="D61" s="284" t="s">
        <v>1483</v>
      </c>
      <c r="E61" s="284">
        <v>97.9</v>
      </c>
      <c r="F61" s="284">
        <v>8.7499999999999994E-2</v>
      </c>
      <c r="G61" s="284">
        <v>89.33</v>
      </c>
    </row>
    <row r="62" spans="1:7" x14ac:dyDescent="0.25">
      <c r="A62" s="284" t="s">
        <v>1496</v>
      </c>
      <c r="B62" s="284" t="s">
        <v>1497</v>
      </c>
      <c r="C62" s="284" t="s">
        <v>1482</v>
      </c>
      <c r="D62" s="284" t="s">
        <v>1483</v>
      </c>
      <c r="E62" s="284">
        <v>834.9</v>
      </c>
      <c r="F62" s="284">
        <v>8.7499999999999994E-2</v>
      </c>
      <c r="G62" s="284">
        <v>761.85</v>
      </c>
    </row>
    <row r="63" spans="1:7" x14ac:dyDescent="0.25">
      <c r="A63" s="284" t="s">
        <v>1498</v>
      </c>
      <c r="B63" s="284" t="s">
        <v>1499</v>
      </c>
      <c r="C63" s="284" t="s">
        <v>1482</v>
      </c>
      <c r="D63" s="284" t="s">
        <v>1483</v>
      </c>
      <c r="E63" s="284">
        <v>181.5</v>
      </c>
      <c r="F63" s="284">
        <v>8.7499999999999994E-2</v>
      </c>
      <c r="G63" s="284">
        <v>165.62</v>
      </c>
    </row>
    <row r="64" spans="1:7" x14ac:dyDescent="0.25">
      <c r="A64" s="284" t="s">
        <v>1500</v>
      </c>
      <c r="B64" s="284" t="s">
        <v>1501</v>
      </c>
      <c r="C64" s="284" t="s">
        <v>1482</v>
      </c>
      <c r="D64" s="284" t="s">
        <v>1483</v>
      </c>
      <c r="E64" s="284">
        <v>16.5</v>
      </c>
      <c r="F64" s="284">
        <v>8.7499999999999994E-2</v>
      </c>
      <c r="G64" s="284">
        <v>15.06</v>
      </c>
    </row>
    <row r="65" spans="1:7" x14ac:dyDescent="0.25">
      <c r="A65" s="284" t="s">
        <v>1502</v>
      </c>
      <c r="B65" s="284" t="s">
        <v>1503</v>
      </c>
      <c r="C65" s="284" t="s">
        <v>1482</v>
      </c>
      <c r="D65" s="284" t="s">
        <v>1483</v>
      </c>
      <c r="E65" s="284">
        <v>261.8</v>
      </c>
      <c r="F65" s="284">
        <v>8.7499999999999994E-2</v>
      </c>
      <c r="G65" s="284">
        <v>238.89</v>
      </c>
    </row>
    <row r="66" spans="1:7" x14ac:dyDescent="0.25">
      <c r="A66" s="284" t="s">
        <v>1504</v>
      </c>
      <c r="B66" s="284" t="s">
        <v>1505</v>
      </c>
      <c r="C66" s="284" t="s">
        <v>1482</v>
      </c>
      <c r="D66" s="284" t="s">
        <v>1483</v>
      </c>
      <c r="E66" s="284">
        <v>151.80000000000001</v>
      </c>
      <c r="F66" s="284">
        <v>8.7499999999999994E-2</v>
      </c>
      <c r="G66" s="284">
        <v>138.52000000000001</v>
      </c>
    </row>
    <row r="67" spans="1:7" x14ac:dyDescent="0.25">
      <c r="A67" s="284" t="s">
        <v>1506</v>
      </c>
      <c r="B67" s="284" t="s">
        <v>1507</v>
      </c>
      <c r="C67" s="284" t="s">
        <v>1482</v>
      </c>
      <c r="D67" s="284" t="s">
        <v>1483</v>
      </c>
      <c r="E67" s="284">
        <v>85.8</v>
      </c>
      <c r="F67" s="284">
        <v>8.7499999999999994E-2</v>
      </c>
      <c r="G67" s="284">
        <v>78.290000000000006</v>
      </c>
    </row>
    <row r="68" spans="1:7" x14ac:dyDescent="0.25">
      <c r="A68" s="284" t="s">
        <v>1508</v>
      </c>
      <c r="B68" s="284" t="s">
        <v>1509</v>
      </c>
      <c r="C68" s="284" t="s">
        <v>1482</v>
      </c>
      <c r="D68" s="284" t="s">
        <v>1483</v>
      </c>
      <c r="E68" s="284">
        <v>1530.65</v>
      </c>
      <c r="F68" s="284">
        <v>8.7499999999999994E-2</v>
      </c>
      <c r="G68" s="284">
        <v>10.039999999999999</v>
      </c>
    </row>
    <row r="69" spans="1:7" x14ac:dyDescent="0.25">
      <c r="A69" s="284" t="s">
        <v>1510</v>
      </c>
      <c r="B69" s="284" t="s">
        <v>1511</v>
      </c>
      <c r="C69" s="284" t="s">
        <v>1482</v>
      </c>
      <c r="D69" s="284" t="s">
        <v>1483</v>
      </c>
      <c r="E69" s="284">
        <v>332.75</v>
      </c>
      <c r="F69" s="284">
        <v>8.7499999999999994E-2</v>
      </c>
      <c r="G69" s="284">
        <v>100.17</v>
      </c>
    </row>
    <row r="70" spans="1:7" x14ac:dyDescent="0.25">
      <c r="A70" s="284" t="s">
        <v>1512</v>
      </c>
      <c r="B70" s="284" t="s">
        <v>1513</v>
      </c>
      <c r="C70" s="284" t="s">
        <v>1482</v>
      </c>
      <c r="D70" s="284" t="s">
        <v>1483</v>
      </c>
      <c r="E70" s="284">
        <v>93.5</v>
      </c>
      <c r="F70" s="284">
        <v>8.7499999999999994E-2</v>
      </c>
      <c r="G70" s="284">
        <v>85.32</v>
      </c>
    </row>
    <row r="71" spans="1:7" x14ac:dyDescent="0.25">
      <c r="A71" s="284" t="s">
        <v>1514</v>
      </c>
      <c r="B71" s="284" t="s">
        <v>1515</v>
      </c>
      <c r="C71" s="284" t="s">
        <v>1482</v>
      </c>
      <c r="D71" s="284" t="s">
        <v>1483</v>
      </c>
      <c r="E71" s="284">
        <v>36.299999999999997</v>
      </c>
      <c r="F71" s="284">
        <v>8.7499999999999994E-2</v>
      </c>
      <c r="G71" s="284">
        <v>33.119999999999997</v>
      </c>
    </row>
    <row r="72" spans="1:7" x14ac:dyDescent="0.25">
      <c r="A72" s="284" t="s">
        <v>1516</v>
      </c>
      <c r="B72" s="284" t="s">
        <v>1517</v>
      </c>
      <c r="C72" s="284" t="s">
        <v>1482</v>
      </c>
      <c r="D72" s="284" t="s">
        <v>1483</v>
      </c>
      <c r="E72" s="284">
        <v>56.7</v>
      </c>
      <c r="F72" s="284">
        <v>8.7499999999999994E-2</v>
      </c>
      <c r="G72" s="284">
        <v>51.74</v>
      </c>
    </row>
    <row r="73" spans="1:7" x14ac:dyDescent="0.25">
      <c r="A73" s="284" t="s">
        <v>1518</v>
      </c>
      <c r="B73" s="284" t="s">
        <v>1519</v>
      </c>
      <c r="C73" s="284" t="s">
        <v>1482</v>
      </c>
      <c r="D73" s="284" t="s">
        <v>1483</v>
      </c>
      <c r="E73" s="284">
        <v>37.799999999999997</v>
      </c>
      <c r="F73" s="284">
        <v>8.7499999999999994E-2</v>
      </c>
      <c r="G73" s="284">
        <v>34.49</v>
      </c>
    </row>
    <row r="74" spans="1:7" x14ac:dyDescent="0.25">
      <c r="A74" s="284" t="s">
        <v>1520</v>
      </c>
      <c r="B74" s="284" t="s">
        <v>1521</v>
      </c>
      <c r="C74" s="284" t="s">
        <v>1482</v>
      </c>
      <c r="D74" s="284" t="s">
        <v>1483</v>
      </c>
      <c r="E74" s="284">
        <v>31.5</v>
      </c>
      <c r="F74" s="284">
        <v>8.7499999999999994E-2</v>
      </c>
      <c r="G74" s="284">
        <v>28.74</v>
      </c>
    </row>
    <row r="75" spans="1:7" x14ac:dyDescent="0.25">
      <c r="A75" s="284" t="s">
        <v>1522</v>
      </c>
      <c r="B75" s="284" t="s">
        <v>1523</v>
      </c>
      <c r="C75" s="284" t="s">
        <v>1482</v>
      </c>
      <c r="D75" s="284" t="s">
        <v>1483</v>
      </c>
      <c r="E75" s="284">
        <v>21</v>
      </c>
      <c r="F75" s="284">
        <v>8.7499999999999994E-2</v>
      </c>
      <c r="G75" s="284">
        <v>19.16</v>
      </c>
    </row>
    <row r="76" spans="1:7" x14ac:dyDescent="0.25">
      <c r="A76" s="284" t="s">
        <v>1524</v>
      </c>
      <c r="B76" s="284" t="s">
        <v>1525</v>
      </c>
      <c r="C76" s="284" t="s">
        <v>1482</v>
      </c>
      <c r="D76" s="284" t="s">
        <v>1483</v>
      </c>
      <c r="E76" s="284">
        <v>58.5</v>
      </c>
      <c r="F76" s="284">
        <v>8.7499999999999994E-2</v>
      </c>
      <c r="G76" s="284">
        <v>53.38</v>
      </c>
    </row>
    <row r="77" spans="1:7" x14ac:dyDescent="0.25">
      <c r="A77" s="284" t="s">
        <v>1526</v>
      </c>
      <c r="B77" s="284" t="s">
        <v>1527</v>
      </c>
      <c r="C77" s="284" t="s">
        <v>1482</v>
      </c>
      <c r="D77" s="284" t="s">
        <v>1483</v>
      </c>
      <c r="E77" s="284">
        <v>39</v>
      </c>
      <c r="F77" s="284">
        <v>8.7499999999999994E-2</v>
      </c>
      <c r="G77" s="284">
        <v>35.590000000000003</v>
      </c>
    </row>
    <row r="78" spans="1:7" x14ac:dyDescent="0.25">
      <c r="A78" s="284" t="s">
        <v>1528</v>
      </c>
      <c r="B78" s="284" t="s">
        <v>1529</v>
      </c>
      <c r="C78" s="284" t="s">
        <v>1482</v>
      </c>
      <c r="D78" s="284" t="s">
        <v>1483</v>
      </c>
      <c r="E78" s="284">
        <v>160.19999999999999</v>
      </c>
      <c r="F78" s="284">
        <v>8.7499999999999994E-2</v>
      </c>
      <c r="G78" s="284">
        <v>146.18</v>
      </c>
    </row>
    <row r="79" spans="1:7" x14ac:dyDescent="0.25">
      <c r="A79" s="284" t="s">
        <v>1530</v>
      </c>
      <c r="B79" s="284" t="s">
        <v>1531</v>
      </c>
      <c r="C79" s="284" t="s">
        <v>1482</v>
      </c>
      <c r="D79" s="284" t="s">
        <v>1483</v>
      </c>
      <c r="E79" s="284">
        <v>106.8</v>
      </c>
      <c r="F79" s="284">
        <v>8.7499999999999994E-2</v>
      </c>
      <c r="G79" s="284">
        <v>97.46</v>
      </c>
    </row>
    <row r="80" spans="1:7" x14ac:dyDescent="0.25">
      <c r="A80" s="284" t="s">
        <v>1532</v>
      </c>
      <c r="B80" s="284" t="s">
        <v>1533</v>
      </c>
      <c r="C80" s="284" t="s">
        <v>1482</v>
      </c>
      <c r="D80" s="284" t="s">
        <v>1483</v>
      </c>
      <c r="E80" s="284">
        <v>134.1</v>
      </c>
      <c r="F80" s="284">
        <v>8.7499999999999994E-2</v>
      </c>
      <c r="G80" s="284">
        <v>122.37</v>
      </c>
    </row>
    <row r="81" spans="1:7" x14ac:dyDescent="0.25">
      <c r="A81" s="284" t="s">
        <v>1534</v>
      </c>
      <c r="B81" s="284" t="s">
        <v>1535</v>
      </c>
      <c r="C81" s="284" t="s">
        <v>1482</v>
      </c>
      <c r="D81" s="284" t="s">
        <v>1483</v>
      </c>
      <c r="E81" s="284">
        <v>89.4</v>
      </c>
      <c r="F81" s="284">
        <v>8.7499999999999994E-2</v>
      </c>
      <c r="G81" s="284">
        <v>81.58</v>
      </c>
    </row>
    <row r="82" spans="1:7" x14ac:dyDescent="0.25">
      <c r="A82" s="284" t="s">
        <v>1536</v>
      </c>
      <c r="B82" s="284" t="s">
        <v>1537</v>
      </c>
      <c r="C82" s="284" t="s">
        <v>1482</v>
      </c>
      <c r="D82" s="284" t="s">
        <v>1483</v>
      </c>
      <c r="E82" s="284">
        <v>112.5</v>
      </c>
      <c r="F82" s="284">
        <v>8.7499999999999994E-2</v>
      </c>
      <c r="G82" s="284">
        <v>102.66</v>
      </c>
    </row>
    <row r="83" spans="1:7" x14ac:dyDescent="0.25">
      <c r="A83" s="284" t="s">
        <v>1538</v>
      </c>
      <c r="B83" s="284" t="s">
        <v>1539</v>
      </c>
      <c r="C83" s="284" t="s">
        <v>1482</v>
      </c>
      <c r="D83" s="284" t="s">
        <v>1483</v>
      </c>
      <c r="E83" s="284">
        <v>75</v>
      </c>
      <c r="F83" s="284">
        <v>8.7499999999999994E-2</v>
      </c>
      <c r="G83" s="284">
        <v>68.44</v>
      </c>
    </row>
    <row r="84" spans="1:7" x14ac:dyDescent="0.25">
      <c r="A84" s="284" t="s">
        <v>1540</v>
      </c>
      <c r="B84" s="284" t="s">
        <v>1541</v>
      </c>
      <c r="C84" s="284" t="s">
        <v>1482</v>
      </c>
      <c r="D84" s="284" t="s">
        <v>1483</v>
      </c>
      <c r="E84" s="284">
        <v>80.099999999999994</v>
      </c>
      <c r="F84" s="284">
        <v>8.7499999999999994E-2</v>
      </c>
      <c r="G84" s="284">
        <v>73.09</v>
      </c>
    </row>
    <row r="85" spans="1:7" x14ac:dyDescent="0.25">
      <c r="A85" s="284" t="s">
        <v>1542</v>
      </c>
      <c r="B85" s="284" t="s">
        <v>1543</v>
      </c>
      <c r="C85" s="284" t="s">
        <v>1482</v>
      </c>
      <c r="D85" s="284" t="s">
        <v>1483</v>
      </c>
      <c r="E85" s="284">
        <v>53.4</v>
      </c>
      <c r="F85" s="284">
        <v>8.7499999999999994E-2</v>
      </c>
      <c r="G85" s="284">
        <v>48.73</v>
      </c>
    </row>
    <row r="86" spans="1:7" x14ac:dyDescent="0.25">
      <c r="A86" s="284" t="s">
        <v>1544</v>
      </c>
      <c r="B86" s="284" t="s">
        <v>1545</v>
      </c>
      <c r="C86" s="284" t="s">
        <v>1482</v>
      </c>
      <c r="D86" s="284" t="s">
        <v>1483</v>
      </c>
      <c r="E86" s="284">
        <v>683.1</v>
      </c>
      <c r="F86" s="284">
        <v>8.7499999999999994E-2</v>
      </c>
      <c r="G86" s="284">
        <v>623.33000000000004</v>
      </c>
    </row>
    <row r="87" spans="1:7" x14ac:dyDescent="0.25">
      <c r="A87" s="284" t="s">
        <v>1546</v>
      </c>
      <c r="B87" s="284" t="s">
        <v>1547</v>
      </c>
      <c r="C87" s="284" t="s">
        <v>1482</v>
      </c>
      <c r="D87" s="284" t="s">
        <v>1483</v>
      </c>
      <c r="E87" s="284">
        <v>455.4</v>
      </c>
      <c r="F87" s="284">
        <v>8.7499999999999994E-2</v>
      </c>
      <c r="G87" s="284">
        <v>415.55</v>
      </c>
    </row>
    <row r="88" spans="1:7" x14ac:dyDescent="0.25">
      <c r="A88" s="284" t="s">
        <v>1548</v>
      </c>
      <c r="B88" s="284" t="s">
        <v>1549</v>
      </c>
      <c r="C88" s="284" t="s">
        <v>1482</v>
      </c>
      <c r="D88" s="284" t="s">
        <v>1483</v>
      </c>
      <c r="E88" s="284">
        <v>148.5</v>
      </c>
      <c r="F88" s="284">
        <v>8.7499999999999994E-2</v>
      </c>
      <c r="G88" s="284">
        <v>135.51</v>
      </c>
    </row>
    <row r="89" spans="1:7" x14ac:dyDescent="0.25">
      <c r="A89" s="284" t="s">
        <v>1550</v>
      </c>
      <c r="B89" s="284" t="s">
        <v>1551</v>
      </c>
      <c r="C89" s="284" t="s">
        <v>1482</v>
      </c>
      <c r="D89" s="284" t="s">
        <v>1483</v>
      </c>
      <c r="E89" s="284">
        <v>99</v>
      </c>
      <c r="F89" s="284">
        <v>8.7499999999999994E-2</v>
      </c>
      <c r="G89" s="284">
        <v>90.34</v>
      </c>
    </row>
    <row r="90" spans="1:7" x14ac:dyDescent="0.25">
      <c r="A90" s="284" t="s">
        <v>1552</v>
      </c>
      <c r="B90" s="284" t="s">
        <v>1553</v>
      </c>
      <c r="C90" s="284" t="s">
        <v>1482</v>
      </c>
      <c r="D90" s="284" t="s">
        <v>1483</v>
      </c>
      <c r="E90" s="284">
        <v>13.5</v>
      </c>
      <c r="F90" s="284">
        <v>8.7499999999999994E-2</v>
      </c>
      <c r="G90" s="284">
        <v>12.32</v>
      </c>
    </row>
    <row r="91" spans="1:7" x14ac:dyDescent="0.25">
      <c r="A91" s="284" t="s">
        <v>1554</v>
      </c>
      <c r="B91" s="284" t="s">
        <v>1555</v>
      </c>
      <c r="C91" s="284" t="s">
        <v>1482</v>
      </c>
      <c r="D91" s="284" t="s">
        <v>1483</v>
      </c>
      <c r="E91" s="284">
        <v>9</v>
      </c>
      <c r="F91" s="284">
        <v>8.7499999999999994E-2</v>
      </c>
      <c r="G91" s="284">
        <v>8.2100000000000009</v>
      </c>
    </row>
    <row r="92" spans="1:7" x14ac:dyDescent="0.25">
      <c r="A92" s="284" t="s">
        <v>1556</v>
      </c>
      <c r="B92" s="284" t="s">
        <v>1557</v>
      </c>
      <c r="C92" s="284" t="s">
        <v>1482</v>
      </c>
      <c r="D92" s="284" t="s">
        <v>1483</v>
      </c>
      <c r="E92" s="284">
        <v>214.2</v>
      </c>
      <c r="F92" s="284">
        <v>8.7499999999999994E-2</v>
      </c>
      <c r="G92" s="284">
        <v>195.46</v>
      </c>
    </row>
    <row r="93" spans="1:7" x14ac:dyDescent="0.25">
      <c r="A93" s="284" t="s">
        <v>1558</v>
      </c>
      <c r="B93" s="284" t="s">
        <v>1559</v>
      </c>
      <c r="C93" s="284" t="s">
        <v>1482</v>
      </c>
      <c r="D93" s="284" t="s">
        <v>1483</v>
      </c>
      <c r="E93" s="284">
        <v>142.80000000000001</v>
      </c>
      <c r="F93" s="284">
        <v>8.7499999999999994E-2</v>
      </c>
      <c r="G93" s="284">
        <v>130.31</v>
      </c>
    </row>
    <row r="94" spans="1:7" x14ac:dyDescent="0.25">
      <c r="A94" s="284" t="s">
        <v>1560</v>
      </c>
      <c r="B94" s="284" t="s">
        <v>1561</v>
      </c>
      <c r="C94" s="284" t="s">
        <v>1482</v>
      </c>
      <c r="D94" s="284" t="s">
        <v>1483</v>
      </c>
      <c r="E94" s="284">
        <v>124.2</v>
      </c>
      <c r="F94" s="284">
        <v>8.7499999999999994E-2</v>
      </c>
      <c r="G94" s="284">
        <v>113.33</v>
      </c>
    </row>
    <row r="95" spans="1:7" x14ac:dyDescent="0.25">
      <c r="A95" s="284" t="s">
        <v>1562</v>
      </c>
      <c r="B95" s="284" t="s">
        <v>1563</v>
      </c>
      <c r="C95" s="284" t="s">
        <v>1482</v>
      </c>
      <c r="D95" s="284" t="s">
        <v>1483</v>
      </c>
      <c r="E95" s="284">
        <v>82.8</v>
      </c>
      <c r="F95" s="284">
        <v>8.7499999999999994E-2</v>
      </c>
      <c r="G95" s="284">
        <v>75.56</v>
      </c>
    </row>
    <row r="96" spans="1:7" x14ac:dyDescent="0.25">
      <c r="A96" s="284" t="s">
        <v>1564</v>
      </c>
      <c r="B96" s="284" t="s">
        <v>1565</v>
      </c>
      <c r="C96" s="284" t="s">
        <v>1482</v>
      </c>
      <c r="D96" s="284" t="s">
        <v>1483</v>
      </c>
      <c r="E96" s="284">
        <v>70.2</v>
      </c>
      <c r="F96" s="284">
        <v>8.7499999999999994E-2</v>
      </c>
      <c r="G96" s="284">
        <v>64.06</v>
      </c>
    </row>
    <row r="97" spans="1:7" x14ac:dyDescent="0.25">
      <c r="A97" s="284" t="s">
        <v>1566</v>
      </c>
      <c r="B97" s="284" t="s">
        <v>1567</v>
      </c>
      <c r="C97" s="284" t="s">
        <v>1482</v>
      </c>
      <c r="D97" s="284" t="s">
        <v>1483</v>
      </c>
      <c r="E97" s="284">
        <v>46.8</v>
      </c>
      <c r="F97" s="284">
        <v>8.7499999999999994E-2</v>
      </c>
      <c r="G97" s="284">
        <v>42.71</v>
      </c>
    </row>
    <row r="98" spans="1:7" x14ac:dyDescent="0.25">
      <c r="A98" s="284" t="s">
        <v>1568</v>
      </c>
      <c r="B98" s="284" t="s">
        <v>1569</v>
      </c>
      <c r="C98" s="284" t="s">
        <v>1482</v>
      </c>
      <c r="D98" s="284" t="s">
        <v>1483</v>
      </c>
      <c r="E98" s="284">
        <v>9</v>
      </c>
      <c r="F98" s="284">
        <v>8.7499999999999994E-2</v>
      </c>
      <c r="G98" s="284">
        <v>10.95</v>
      </c>
    </row>
    <row r="99" spans="1:7" x14ac:dyDescent="0.25">
      <c r="A99" s="284" t="s">
        <v>1570</v>
      </c>
      <c r="B99" s="284" t="s">
        <v>1571</v>
      </c>
      <c r="C99" s="284" t="s">
        <v>1482</v>
      </c>
      <c r="D99" s="284" t="s">
        <v>1483</v>
      </c>
      <c r="E99" s="284">
        <v>6</v>
      </c>
      <c r="F99" s="284">
        <v>8.7499999999999994E-2</v>
      </c>
      <c r="G99" s="284">
        <v>5.48</v>
      </c>
    </row>
    <row r="100" spans="1:7" x14ac:dyDescent="0.25">
      <c r="A100" s="284" t="s">
        <v>1572</v>
      </c>
      <c r="B100" s="284" t="s">
        <v>1573</v>
      </c>
      <c r="C100" s="284" t="s">
        <v>1482</v>
      </c>
      <c r="D100" s="284" t="s">
        <v>1483</v>
      </c>
      <c r="E100" s="284">
        <v>59.88</v>
      </c>
      <c r="F100" s="284">
        <v>8.7499999999999994E-2</v>
      </c>
      <c r="G100" s="284">
        <v>54.64</v>
      </c>
    </row>
    <row r="101" spans="1:7" x14ac:dyDescent="0.25">
      <c r="A101" s="284" t="s">
        <v>1574</v>
      </c>
      <c r="B101" s="284" t="s">
        <v>1575</v>
      </c>
      <c r="C101" s="284" t="s">
        <v>1482</v>
      </c>
      <c r="D101" s="284" t="s">
        <v>1483</v>
      </c>
      <c r="E101" s="284">
        <v>76.5</v>
      </c>
      <c r="F101" s="284">
        <v>8.7499999999999994E-2</v>
      </c>
      <c r="G101" s="284">
        <v>69.81</v>
      </c>
    </row>
    <row r="102" spans="1:7" x14ac:dyDescent="0.25">
      <c r="A102" s="284" t="s">
        <v>1576</v>
      </c>
      <c r="B102" s="284" t="s">
        <v>1577</v>
      </c>
      <c r="C102" s="284" t="s">
        <v>1482</v>
      </c>
      <c r="D102" s="284" t="s">
        <v>1483</v>
      </c>
      <c r="E102" s="284">
        <v>51</v>
      </c>
      <c r="F102" s="284">
        <v>8.7499999999999994E-2</v>
      </c>
      <c r="G102" s="284">
        <v>46.54</v>
      </c>
    </row>
    <row r="103" spans="1:7" x14ac:dyDescent="0.25">
      <c r="A103" s="284" t="s">
        <v>1578</v>
      </c>
      <c r="B103" s="284" t="s">
        <v>1579</v>
      </c>
      <c r="C103" s="284" t="s">
        <v>1482</v>
      </c>
      <c r="D103" s="284" t="s">
        <v>1483</v>
      </c>
      <c r="E103" s="284">
        <v>29.7</v>
      </c>
      <c r="F103" s="284">
        <v>8.7499999999999994E-2</v>
      </c>
      <c r="G103" s="284">
        <v>27.1</v>
      </c>
    </row>
    <row r="104" spans="1:7" x14ac:dyDescent="0.25">
      <c r="A104" s="284" t="s">
        <v>1580</v>
      </c>
      <c r="B104" s="284" t="s">
        <v>1581</v>
      </c>
      <c r="C104" s="284" t="s">
        <v>1482</v>
      </c>
      <c r="D104" s="284" t="s">
        <v>1483</v>
      </c>
      <c r="E104" s="284">
        <v>19.8</v>
      </c>
      <c r="F104" s="284">
        <v>8.7499999999999994E-2</v>
      </c>
      <c r="G104" s="284">
        <v>18.07</v>
      </c>
    </row>
    <row r="105" spans="1:7" x14ac:dyDescent="0.25">
      <c r="A105" s="284" t="s">
        <v>1115</v>
      </c>
      <c r="B105" s="284" t="s">
        <v>1220</v>
      </c>
      <c r="C105" s="284" t="s">
        <v>1444</v>
      </c>
      <c r="D105" s="284" t="s">
        <v>1475</v>
      </c>
      <c r="E105" s="284">
        <v>395</v>
      </c>
      <c r="F105" s="284">
        <v>0.2475</v>
      </c>
      <c r="G105" s="284">
        <v>297.24</v>
      </c>
    </row>
    <row r="106" spans="1:7" x14ac:dyDescent="0.25">
      <c r="A106" s="284" t="s">
        <v>1227</v>
      </c>
      <c r="B106" s="284" t="s">
        <v>1120</v>
      </c>
      <c r="C106" s="284" t="s">
        <v>1476</v>
      </c>
      <c r="D106" s="284" t="s">
        <v>1475</v>
      </c>
      <c r="E106" s="284">
        <v>2095</v>
      </c>
      <c r="F106" s="284">
        <v>0.2475</v>
      </c>
      <c r="G106" s="284">
        <v>1576.49</v>
      </c>
    </row>
    <row r="107" spans="1:7" x14ac:dyDescent="0.25">
      <c r="A107" s="284" t="s">
        <v>1116</v>
      </c>
      <c r="B107" s="284" t="s">
        <v>1021</v>
      </c>
      <c r="C107" s="284" t="s">
        <v>1582</v>
      </c>
      <c r="D107" s="284" t="s">
        <v>1475</v>
      </c>
      <c r="E107" s="284">
        <v>160</v>
      </c>
      <c r="F107" s="284">
        <v>0.2475</v>
      </c>
      <c r="G107" s="284">
        <v>120.4</v>
      </c>
    </row>
    <row r="108" spans="1:7" x14ac:dyDescent="0.25">
      <c r="A108" s="284" t="s">
        <v>1583</v>
      </c>
      <c r="B108" s="284" t="s">
        <v>1584</v>
      </c>
      <c r="C108" s="284" t="s">
        <v>1482</v>
      </c>
      <c r="D108" s="284" t="s">
        <v>1585</v>
      </c>
      <c r="E108" s="284">
        <v>2858.9</v>
      </c>
      <c r="F108" s="284">
        <v>0.1575</v>
      </c>
      <c r="G108" s="284">
        <v>2408.62</v>
      </c>
    </row>
    <row r="109" spans="1:7" x14ac:dyDescent="0.25">
      <c r="A109" s="284" t="s">
        <v>1586</v>
      </c>
      <c r="B109" s="284" t="s">
        <v>1587</v>
      </c>
      <c r="C109" s="284" t="s">
        <v>1482</v>
      </c>
      <c r="D109" s="284" t="s">
        <v>1483</v>
      </c>
      <c r="E109" s="284">
        <v>768.9</v>
      </c>
      <c r="F109" s="284">
        <v>8.7499999999999994E-2</v>
      </c>
      <c r="G109" s="284">
        <v>701.62</v>
      </c>
    </row>
    <row r="110" spans="1:7" x14ac:dyDescent="0.25">
      <c r="A110" s="284" t="s">
        <v>1588</v>
      </c>
      <c r="B110" s="284" t="s">
        <v>1589</v>
      </c>
      <c r="C110" s="284" t="s">
        <v>1482</v>
      </c>
      <c r="D110" s="284" t="s">
        <v>1483</v>
      </c>
      <c r="E110" s="284">
        <v>93.5</v>
      </c>
      <c r="F110" s="284">
        <v>8.7499999999999994E-2</v>
      </c>
      <c r="G110" s="284">
        <v>85.32</v>
      </c>
    </row>
    <row r="111" spans="1:7" x14ac:dyDescent="0.25">
      <c r="A111" s="284" t="s">
        <v>1590</v>
      </c>
      <c r="B111" s="284" t="s">
        <v>1591</v>
      </c>
      <c r="C111" s="284" t="s">
        <v>1482</v>
      </c>
      <c r="D111" s="284" t="s">
        <v>1483</v>
      </c>
      <c r="E111" s="284">
        <v>159.5</v>
      </c>
      <c r="F111" s="284">
        <v>8.7499999999999994E-2</v>
      </c>
      <c r="G111" s="284">
        <v>145.54</v>
      </c>
    </row>
    <row r="112" spans="1:7" x14ac:dyDescent="0.25">
      <c r="A112" s="284" t="s">
        <v>1592</v>
      </c>
      <c r="B112" s="284" t="s">
        <v>1593</v>
      </c>
      <c r="C112" s="284" t="s">
        <v>1482</v>
      </c>
      <c r="D112" s="284" t="s">
        <v>1483</v>
      </c>
      <c r="E112" s="284">
        <v>225.5</v>
      </c>
      <c r="F112" s="284">
        <v>8.7499999999999994E-2</v>
      </c>
      <c r="G112" s="284">
        <v>205.77</v>
      </c>
    </row>
    <row r="113" spans="1:7" x14ac:dyDescent="0.25">
      <c r="A113" s="284" t="s">
        <v>1594</v>
      </c>
      <c r="B113" s="284" t="s">
        <v>1595</v>
      </c>
      <c r="C113" s="284" t="s">
        <v>1482</v>
      </c>
      <c r="D113" s="284" t="s">
        <v>1483</v>
      </c>
      <c r="E113" s="284">
        <v>225.5</v>
      </c>
      <c r="F113" s="284">
        <v>8.7499999999999994E-2</v>
      </c>
      <c r="G113" s="284">
        <v>205.77</v>
      </c>
    </row>
    <row r="114" spans="1:7" x14ac:dyDescent="0.25">
      <c r="A114" s="284" t="s">
        <v>1596</v>
      </c>
      <c r="B114" s="284" t="s">
        <v>1597</v>
      </c>
      <c r="C114" s="284" t="s">
        <v>1482</v>
      </c>
      <c r="D114" s="284" t="s">
        <v>1483</v>
      </c>
      <c r="E114" s="284">
        <v>159.5</v>
      </c>
      <c r="F114" s="284">
        <v>8.7499999999999994E-2</v>
      </c>
      <c r="G114" s="284">
        <v>145.54</v>
      </c>
    </row>
    <row r="115" spans="1:7" x14ac:dyDescent="0.25">
      <c r="A115" s="284" t="s">
        <v>1598</v>
      </c>
      <c r="B115" s="284" t="s">
        <v>1599</v>
      </c>
      <c r="C115" s="284" t="s">
        <v>1482</v>
      </c>
      <c r="D115" s="284" t="s">
        <v>1483</v>
      </c>
      <c r="E115" s="284">
        <v>878.9</v>
      </c>
      <c r="F115" s="284">
        <v>8.7499999999999994E-2</v>
      </c>
      <c r="G115" s="284">
        <v>802</v>
      </c>
    </row>
    <row r="116" spans="1:7" x14ac:dyDescent="0.25">
      <c r="A116" s="284" t="s">
        <v>1600</v>
      </c>
      <c r="B116" s="284" t="s">
        <v>1601</v>
      </c>
      <c r="C116" s="284" t="s">
        <v>1482</v>
      </c>
      <c r="D116" s="284" t="s">
        <v>1483</v>
      </c>
      <c r="E116" s="284">
        <v>1318.9</v>
      </c>
      <c r="F116" s="284">
        <v>8.7499999999999994E-2</v>
      </c>
      <c r="G116" s="284">
        <v>1203.5</v>
      </c>
    </row>
    <row r="117" spans="1:7" x14ac:dyDescent="0.25">
      <c r="A117" s="284" t="s">
        <v>1602</v>
      </c>
      <c r="B117" s="284" t="s">
        <v>1603</v>
      </c>
      <c r="C117" s="284" t="s">
        <v>1482</v>
      </c>
      <c r="D117" s="284" t="s">
        <v>1483</v>
      </c>
      <c r="E117" s="284">
        <v>3078.9</v>
      </c>
      <c r="F117" s="284">
        <v>8.7499999999999994E-2</v>
      </c>
      <c r="G117" s="284">
        <v>2809.5</v>
      </c>
    </row>
    <row r="118" spans="1:7" x14ac:dyDescent="0.25">
      <c r="A118" s="284" t="s">
        <v>1604</v>
      </c>
      <c r="B118" s="284" t="s">
        <v>1605</v>
      </c>
      <c r="C118" s="284" t="s">
        <v>1482</v>
      </c>
      <c r="D118" s="284" t="s">
        <v>1483</v>
      </c>
      <c r="E118" s="284">
        <v>2638.9</v>
      </c>
      <c r="F118" s="284">
        <v>8.7499999999999994E-2</v>
      </c>
      <c r="G118" s="284">
        <v>2408</v>
      </c>
    </row>
    <row r="119" spans="1:7" x14ac:dyDescent="0.25">
      <c r="A119" s="284" t="s">
        <v>1606</v>
      </c>
      <c r="B119" s="284" t="s">
        <v>1607</v>
      </c>
      <c r="C119" s="284" t="s">
        <v>1482</v>
      </c>
      <c r="D119" s="284" t="s">
        <v>1585</v>
      </c>
      <c r="E119" s="284">
        <v>4068.9</v>
      </c>
      <c r="F119" s="284">
        <v>0.1575</v>
      </c>
      <c r="G119" s="284">
        <v>3428.05</v>
      </c>
    </row>
    <row r="120" spans="1:7" x14ac:dyDescent="0.25">
      <c r="A120" s="284" t="s">
        <v>1608</v>
      </c>
      <c r="B120" s="284" t="s">
        <v>1607</v>
      </c>
      <c r="C120" s="284" t="s">
        <v>1482</v>
      </c>
      <c r="D120" s="284" t="s">
        <v>1585</v>
      </c>
      <c r="E120" s="284">
        <v>4728.8999999999996</v>
      </c>
      <c r="F120" s="284">
        <v>0.1575</v>
      </c>
      <c r="G120" s="284">
        <v>4014.9</v>
      </c>
    </row>
    <row r="121" spans="1:7" x14ac:dyDescent="0.25">
      <c r="A121" s="284" t="s">
        <v>1609</v>
      </c>
      <c r="B121" s="284" t="s">
        <v>1607</v>
      </c>
      <c r="C121" s="284" t="s">
        <v>1482</v>
      </c>
      <c r="D121" s="284" t="s">
        <v>1585</v>
      </c>
      <c r="E121" s="284">
        <v>3628.9</v>
      </c>
      <c r="F121" s="284">
        <v>0.1575</v>
      </c>
      <c r="G121" s="284">
        <v>3057.35</v>
      </c>
    </row>
    <row r="122" spans="1:7" x14ac:dyDescent="0.25">
      <c r="A122" s="284" t="s">
        <v>1610</v>
      </c>
      <c r="B122" s="284" t="s">
        <v>1607</v>
      </c>
      <c r="C122" s="284" t="s">
        <v>1482</v>
      </c>
      <c r="D122" s="284" t="s">
        <v>1585</v>
      </c>
      <c r="E122" s="284">
        <v>4288.8999999999996</v>
      </c>
      <c r="F122" s="284">
        <v>0.1575</v>
      </c>
      <c r="G122" s="284">
        <v>3613.4</v>
      </c>
    </row>
    <row r="123" spans="1:7" x14ac:dyDescent="0.25">
      <c r="A123" s="284" t="s">
        <v>1611</v>
      </c>
      <c r="B123" s="284" t="s">
        <v>1607</v>
      </c>
      <c r="C123" s="284" t="s">
        <v>1482</v>
      </c>
      <c r="D123" s="284" t="s">
        <v>1585</v>
      </c>
      <c r="E123" s="284">
        <v>2572.9</v>
      </c>
      <c r="F123" s="284">
        <v>0.1575</v>
      </c>
      <c r="G123" s="284">
        <v>2167.67</v>
      </c>
    </row>
    <row r="124" spans="1:7" x14ac:dyDescent="0.25">
      <c r="A124" s="284" t="s">
        <v>1612</v>
      </c>
      <c r="B124" s="284" t="s">
        <v>1607</v>
      </c>
      <c r="C124" s="284" t="s">
        <v>1482</v>
      </c>
      <c r="D124" s="284" t="s">
        <v>1585</v>
      </c>
      <c r="E124" s="284">
        <v>3188.9</v>
      </c>
      <c r="F124" s="284">
        <v>0.1575</v>
      </c>
      <c r="G124" s="284">
        <v>2686.65</v>
      </c>
    </row>
    <row r="125" spans="1:7" x14ac:dyDescent="0.25">
      <c r="A125" s="284" t="s">
        <v>1613</v>
      </c>
      <c r="B125" s="284" t="s">
        <v>1614</v>
      </c>
      <c r="C125" s="284" t="s">
        <v>1482</v>
      </c>
      <c r="D125" s="284" t="s">
        <v>1585</v>
      </c>
      <c r="E125" s="284">
        <v>2339.1</v>
      </c>
      <c r="F125" s="284">
        <v>0.1575</v>
      </c>
      <c r="G125" s="284">
        <v>1970.69</v>
      </c>
    </row>
    <row r="126" spans="1:7" x14ac:dyDescent="0.25">
      <c r="A126" s="284" t="s">
        <v>1615</v>
      </c>
      <c r="B126" s="284" t="s">
        <v>1616</v>
      </c>
      <c r="C126" s="284" t="s">
        <v>1482</v>
      </c>
      <c r="D126" s="284" t="s">
        <v>1585</v>
      </c>
      <c r="E126" s="284">
        <v>1559.4</v>
      </c>
      <c r="F126" s="284">
        <v>0.1575</v>
      </c>
      <c r="G126" s="284">
        <v>1313.79</v>
      </c>
    </row>
    <row r="127" spans="1:7" x14ac:dyDescent="0.25">
      <c r="A127" s="284" t="s">
        <v>1617</v>
      </c>
      <c r="B127" s="284" t="s">
        <v>1618</v>
      </c>
      <c r="C127" s="284" t="s">
        <v>1482</v>
      </c>
      <c r="D127" s="284" t="s">
        <v>1483</v>
      </c>
      <c r="E127" s="284">
        <v>629.1</v>
      </c>
      <c r="F127" s="284">
        <v>8.7499999999999994E-2</v>
      </c>
      <c r="G127" s="284">
        <v>574.04999999999995</v>
      </c>
    </row>
    <row r="128" spans="1:7" x14ac:dyDescent="0.25">
      <c r="A128" s="284" t="s">
        <v>1619</v>
      </c>
      <c r="B128" s="284" t="s">
        <v>1620</v>
      </c>
      <c r="C128" s="284" t="s">
        <v>1482</v>
      </c>
      <c r="D128" s="284" t="s">
        <v>1483</v>
      </c>
      <c r="E128" s="284">
        <v>419.4</v>
      </c>
      <c r="F128" s="284">
        <v>8.7499999999999994E-2</v>
      </c>
      <c r="G128" s="284">
        <v>382.7</v>
      </c>
    </row>
    <row r="129" spans="1:7" x14ac:dyDescent="0.25">
      <c r="A129" s="284" t="s">
        <v>1621</v>
      </c>
      <c r="B129" s="284" t="s">
        <v>1622</v>
      </c>
      <c r="C129" s="284" t="s">
        <v>1482</v>
      </c>
      <c r="D129" s="284" t="s">
        <v>1483</v>
      </c>
      <c r="E129" s="284">
        <v>76.5</v>
      </c>
      <c r="F129" s="284">
        <v>8.7499999999999994E-2</v>
      </c>
      <c r="G129" s="284">
        <v>69.81</v>
      </c>
    </row>
    <row r="130" spans="1:7" x14ac:dyDescent="0.25">
      <c r="A130" s="284" t="s">
        <v>1623</v>
      </c>
      <c r="B130" s="284" t="s">
        <v>1624</v>
      </c>
      <c r="C130" s="284" t="s">
        <v>1482</v>
      </c>
      <c r="D130" s="284" t="s">
        <v>1483</v>
      </c>
      <c r="E130" s="284">
        <v>51</v>
      </c>
      <c r="F130" s="284">
        <v>8.7499999999999994E-2</v>
      </c>
      <c r="G130" s="284">
        <v>46.54</v>
      </c>
    </row>
    <row r="131" spans="1:7" x14ac:dyDescent="0.25">
      <c r="A131" s="284" t="s">
        <v>1625</v>
      </c>
      <c r="B131" s="284" t="s">
        <v>1626</v>
      </c>
      <c r="C131" s="284" t="s">
        <v>1482</v>
      </c>
      <c r="D131" s="284" t="s">
        <v>1483</v>
      </c>
      <c r="E131" s="284">
        <v>130.5</v>
      </c>
      <c r="F131" s="284">
        <v>8.7499999999999994E-2</v>
      </c>
      <c r="G131" s="284">
        <v>119.08</v>
      </c>
    </row>
    <row r="132" spans="1:7" x14ac:dyDescent="0.25">
      <c r="A132" s="284" t="s">
        <v>1627</v>
      </c>
      <c r="B132" s="284" t="s">
        <v>1628</v>
      </c>
      <c r="C132" s="284" t="s">
        <v>1482</v>
      </c>
      <c r="D132" s="284" t="s">
        <v>1483</v>
      </c>
      <c r="E132" s="284">
        <v>87</v>
      </c>
      <c r="F132" s="284">
        <v>8.7499999999999994E-2</v>
      </c>
      <c r="G132" s="284">
        <v>79.39</v>
      </c>
    </row>
    <row r="133" spans="1:7" x14ac:dyDescent="0.25">
      <c r="A133" s="284" t="s">
        <v>1629</v>
      </c>
      <c r="B133" s="284" t="s">
        <v>1630</v>
      </c>
      <c r="C133" s="284" t="s">
        <v>1482</v>
      </c>
      <c r="D133" s="284" t="s">
        <v>1483</v>
      </c>
      <c r="E133" s="284">
        <v>184.5</v>
      </c>
      <c r="F133" s="284">
        <v>8.7499999999999994E-2</v>
      </c>
      <c r="G133" s="284">
        <v>168.36</v>
      </c>
    </row>
    <row r="134" spans="1:7" x14ac:dyDescent="0.25">
      <c r="A134" s="284" t="s">
        <v>1631</v>
      </c>
      <c r="B134" s="284" t="s">
        <v>1632</v>
      </c>
      <c r="C134" s="284" t="s">
        <v>1482</v>
      </c>
      <c r="D134" s="284" t="s">
        <v>1483</v>
      </c>
      <c r="E134" s="284">
        <v>123</v>
      </c>
      <c r="F134" s="284">
        <v>8.7499999999999994E-2</v>
      </c>
      <c r="G134" s="284">
        <v>112.24</v>
      </c>
    </row>
    <row r="135" spans="1:7" x14ac:dyDescent="0.25">
      <c r="A135" s="284" t="s">
        <v>1633</v>
      </c>
      <c r="B135" s="284" t="s">
        <v>1634</v>
      </c>
      <c r="C135" s="284" t="s">
        <v>1482</v>
      </c>
      <c r="D135" s="284" t="s">
        <v>1483</v>
      </c>
      <c r="E135" s="284">
        <v>184.5</v>
      </c>
      <c r="F135" s="284">
        <v>8.7499999999999994E-2</v>
      </c>
      <c r="G135" s="284">
        <v>168.36</v>
      </c>
    </row>
    <row r="136" spans="1:7" x14ac:dyDescent="0.25">
      <c r="A136" s="284" t="s">
        <v>1635</v>
      </c>
      <c r="B136" s="284" t="s">
        <v>1636</v>
      </c>
      <c r="C136" s="284" t="s">
        <v>1482</v>
      </c>
      <c r="D136" s="284" t="s">
        <v>1483</v>
      </c>
      <c r="E136" s="284">
        <v>123</v>
      </c>
      <c r="F136" s="284">
        <v>8.7499999999999994E-2</v>
      </c>
      <c r="G136" s="284">
        <v>112.24</v>
      </c>
    </row>
    <row r="137" spans="1:7" x14ac:dyDescent="0.25">
      <c r="A137" s="284" t="s">
        <v>1637</v>
      </c>
      <c r="B137" s="284" t="s">
        <v>1638</v>
      </c>
      <c r="C137" s="284" t="s">
        <v>1482</v>
      </c>
      <c r="D137" s="284" t="s">
        <v>1483</v>
      </c>
      <c r="E137" s="284">
        <v>130.5</v>
      </c>
      <c r="F137" s="284">
        <v>8.7499999999999994E-2</v>
      </c>
      <c r="G137" s="284">
        <v>119.08</v>
      </c>
    </row>
    <row r="138" spans="1:7" x14ac:dyDescent="0.25">
      <c r="A138" s="284" t="s">
        <v>1639</v>
      </c>
      <c r="B138" s="284" t="s">
        <v>1640</v>
      </c>
      <c r="C138" s="284" t="s">
        <v>1482</v>
      </c>
      <c r="D138" s="284" t="s">
        <v>1483</v>
      </c>
      <c r="E138" s="284">
        <v>87</v>
      </c>
      <c r="F138" s="284">
        <v>8.7499999999999994E-2</v>
      </c>
      <c r="G138" s="284">
        <v>79.39</v>
      </c>
    </row>
    <row r="139" spans="1:7" x14ac:dyDescent="0.25">
      <c r="A139" s="284" t="s">
        <v>1641</v>
      </c>
      <c r="B139" s="284" t="s">
        <v>1642</v>
      </c>
      <c r="C139" s="284" t="s">
        <v>1482</v>
      </c>
      <c r="D139" s="284" t="s">
        <v>1483</v>
      </c>
      <c r="E139" s="284">
        <v>719.1</v>
      </c>
      <c r="F139" s="284">
        <v>8.7499999999999994E-2</v>
      </c>
      <c r="G139" s="284">
        <v>656.18</v>
      </c>
    </row>
    <row r="140" spans="1:7" x14ac:dyDescent="0.25">
      <c r="A140" s="284" t="s">
        <v>1643</v>
      </c>
      <c r="B140" s="284" t="s">
        <v>1644</v>
      </c>
      <c r="C140" s="284" t="s">
        <v>1482</v>
      </c>
      <c r="D140" s="284" t="s">
        <v>1483</v>
      </c>
      <c r="E140" s="284">
        <v>479.4</v>
      </c>
      <c r="F140" s="284">
        <v>8.7499999999999994E-2</v>
      </c>
      <c r="G140" s="284">
        <v>437.45</v>
      </c>
    </row>
    <row r="141" spans="1:7" x14ac:dyDescent="0.25">
      <c r="A141" s="284" t="s">
        <v>1645</v>
      </c>
      <c r="B141" s="284" t="s">
        <v>1646</v>
      </c>
      <c r="C141" s="284" t="s">
        <v>1482</v>
      </c>
      <c r="D141" s="284" t="s">
        <v>1483</v>
      </c>
      <c r="E141" s="284">
        <v>1079.0999999999999</v>
      </c>
      <c r="F141" s="284">
        <v>8.7499999999999994E-2</v>
      </c>
      <c r="G141" s="284">
        <v>984.68</v>
      </c>
    </row>
    <row r="142" spans="1:7" x14ac:dyDescent="0.25">
      <c r="A142" s="284" t="s">
        <v>1647</v>
      </c>
      <c r="B142" s="284" t="s">
        <v>1648</v>
      </c>
      <c r="C142" s="284" t="s">
        <v>1482</v>
      </c>
      <c r="D142" s="284" t="s">
        <v>1483</v>
      </c>
      <c r="E142" s="284">
        <v>719.4</v>
      </c>
      <c r="F142" s="284">
        <v>8.7499999999999994E-2</v>
      </c>
      <c r="G142" s="284">
        <v>656.45</v>
      </c>
    </row>
    <row r="143" spans="1:7" x14ac:dyDescent="0.25">
      <c r="A143" s="284" t="s">
        <v>1649</v>
      </c>
      <c r="B143" s="284" t="s">
        <v>1650</v>
      </c>
      <c r="C143" s="284" t="s">
        <v>1482</v>
      </c>
      <c r="D143" s="284" t="s">
        <v>1483</v>
      </c>
      <c r="E143" s="284">
        <v>2519.1</v>
      </c>
      <c r="F143" s="284">
        <v>8.7499999999999994E-2</v>
      </c>
      <c r="G143" s="284">
        <v>2298.6799999999998</v>
      </c>
    </row>
    <row r="144" spans="1:7" x14ac:dyDescent="0.25">
      <c r="A144" s="284" t="s">
        <v>1651</v>
      </c>
      <c r="B144" s="284" t="s">
        <v>1652</v>
      </c>
      <c r="C144" s="284" t="s">
        <v>1482</v>
      </c>
      <c r="D144" s="284" t="s">
        <v>1483</v>
      </c>
      <c r="E144" s="284">
        <v>1679.4</v>
      </c>
      <c r="F144" s="284">
        <v>8.7499999999999994E-2</v>
      </c>
      <c r="G144" s="284">
        <v>1532.45</v>
      </c>
    </row>
    <row r="145" spans="1:7" x14ac:dyDescent="0.25">
      <c r="A145" s="284" t="s">
        <v>1653</v>
      </c>
      <c r="B145" s="284" t="s">
        <v>1654</v>
      </c>
      <c r="C145" s="284" t="s">
        <v>1482</v>
      </c>
      <c r="D145" s="284" t="s">
        <v>1585</v>
      </c>
      <c r="E145" s="284">
        <v>3329.1</v>
      </c>
      <c r="F145" s="284">
        <v>0.1575</v>
      </c>
      <c r="G145" s="284">
        <v>2804.77</v>
      </c>
    </row>
    <row r="146" spans="1:7" x14ac:dyDescent="0.25">
      <c r="A146" s="284" t="s">
        <v>1655</v>
      </c>
      <c r="B146" s="284" t="s">
        <v>1656</v>
      </c>
      <c r="C146" s="284" t="s">
        <v>1482</v>
      </c>
      <c r="D146" s="284" t="s">
        <v>1483</v>
      </c>
      <c r="E146" s="284">
        <v>2159.1</v>
      </c>
      <c r="F146" s="284">
        <v>8.7499999999999994E-2</v>
      </c>
      <c r="G146" s="284">
        <v>1970.18</v>
      </c>
    </row>
    <row r="147" spans="1:7" x14ac:dyDescent="0.25">
      <c r="A147" s="284" t="s">
        <v>1657</v>
      </c>
      <c r="B147" s="284" t="s">
        <v>1658</v>
      </c>
      <c r="C147" s="284" t="s">
        <v>1482</v>
      </c>
      <c r="D147" s="284" t="s">
        <v>1483</v>
      </c>
      <c r="E147" s="284">
        <v>1439.4</v>
      </c>
      <c r="F147" s="284">
        <v>8.7499999999999994E-2</v>
      </c>
      <c r="G147" s="284">
        <v>1313.45</v>
      </c>
    </row>
    <row r="148" spans="1:7" x14ac:dyDescent="0.25">
      <c r="A148" s="284" t="s">
        <v>1659</v>
      </c>
      <c r="B148" s="284" t="s">
        <v>1654</v>
      </c>
      <c r="C148" s="284" t="s">
        <v>1482</v>
      </c>
      <c r="D148" s="284" t="s">
        <v>1585</v>
      </c>
      <c r="E148" s="284">
        <v>3869.1</v>
      </c>
      <c r="F148" s="284">
        <v>0.1575</v>
      </c>
      <c r="G148" s="284">
        <v>3259.72</v>
      </c>
    </row>
    <row r="149" spans="1:7" x14ac:dyDescent="0.25">
      <c r="A149" s="284" t="s">
        <v>1660</v>
      </c>
      <c r="B149" s="284" t="s">
        <v>1661</v>
      </c>
      <c r="C149" s="284" t="s">
        <v>1482</v>
      </c>
      <c r="D149" s="284" t="s">
        <v>1585</v>
      </c>
      <c r="E149" s="284">
        <v>2579.4</v>
      </c>
      <c r="F149" s="284">
        <v>0.1575</v>
      </c>
      <c r="G149" s="284">
        <v>2189.94</v>
      </c>
    </row>
    <row r="150" spans="1:7" x14ac:dyDescent="0.25">
      <c r="A150" s="284" t="s">
        <v>1662</v>
      </c>
      <c r="B150" s="284" t="s">
        <v>1654</v>
      </c>
      <c r="C150" s="284" t="s">
        <v>1482</v>
      </c>
      <c r="D150" s="284" t="s">
        <v>1585</v>
      </c>
      <c r="E150" s="284">
        <v>2105.1</v>
      </c>
      <c r="F150" s="284">
        <v>0.1575</v>
      </c>
      <c r="G150" s="284">
        <v>1773.55</v>
      </c>
    </row>
    <row r="151" spans="1:7" x14ac:dyDescent="0.25">
      <c r="A151" s="284" t="s">
        <v>1663</v>
      </c>
      <c r="B151" s="284" t="s">
        <v>1661</v>
      </c>
      <c r="C151" s="284" t="s">
        <v>1482</v>
      </c>
      <c r="D151" s="284" t="s">
        <v>1585</v>
      </c>
      <c r="E151" s="284">
        <v>1403.4</v>
      </c>
      <c r="F151" s="284">
        <v>0.1575</v>
      </c>
      <c r="G151" s="284">
        <v>1182.3599999999999</v>
      </c>
    </row>
    <row r="152" spans="1:7" x14ac:dyDescent="0.25">
      <c r="A152" s="284" t="s">
        <v>1664</v>
      </c>
      <c r="B152" s="284" t="s">
        <v>1654</v>
      </c>
      <c r="C152" s="284" t="s">
        <v>1482</v>
      </c>
      <c r="D152" s="284" t="s">
        <v>1585</v>
      </c>
      <c r="E152" s="284">
        <v>2609.1</v>
      </c>
      <c r="F152" s="284">
        <v>0.1575</v>
      </c>
      <c r="G152" s="284">
        <v>2198.17</v>
      </c>
    </row>
    <row r="153" spans="1:7" x14ac:dyDescent="0.25">
      <c r="A153" s="284" t="s">
        <v>1665</v>
      </c>
      <c r="B153" s="284" t="s">
        <v>1661</v>
      </c>
      <c r="C153" s="284" t="s">
        <v>1482</v>
      </c>
      <c r="D153" s="284" t="s">
        <v>1585</v>
      </c>
      <c r="E153" s="284">
        <v>1739.4</v>
      </c>
      <c r="F153" s="284">
        <v>0.1575</v>
      </c>
      <c r="G153" s="284">
        <v>1465.44</v>
      </c>
    </row>
    <row r="154" spans="1:7" x14ac:dyDescent="0.25">
      <c r="A154" s="284" t="s">
        <v>1666</v>
      </c>
      <c r="B154" s="284" t="s">
        <v>1661</v>
      </c>
      <c r="C154" s="284" t="s">
        <v>1482</v>
      </c>
      <c r="D154" s="284" t="s">
        <v>1585</v>
      </c>
      <c r="E154" s="284">
        <v>2219.4</v>
      </c>
      <c r="F154" s="284">
        <v>0.1575</v>
      </c>
      <c r="G154" s="284">
        <v>1886.64</v>
      </c>
    </row>
    <row r="155" spans="1:7" x14ac:dyDescent="0.25">
      <c r="A155" s="284" t="s">
        <v>1667</v>
      </c>
      <c r="B155" s="284" t="s">
        <v>1654</v>
      </c>
      <c r="C155" s="284" t="s">
        <v>1482</v>
      </c>
      <c r="D155" s="284" t="s">
        <v>1585</v>
      </c>
      <c r="E155" s="284">
        <v>2969.1</v>
      </c>
      <c r="F155" s="284">
        <v>0.1575</v>
      </c>
      <c r="G155" s="284">
        <v>2501.4699999999998</v>
      </c>
    </row>
    <row r="156" spans="1:7" x14ac:dyDescent="0.25">
      <c r="A156" s="284" t="s">
        <v>1668</v>
      </c>
      <c r="B156" s="284" t="s">
        <v>1661</v>
      </c>
      <c r="C156" s="284" t="s">
        <v>1482</v>
      </c>
      <c r="D156" s="284" t="s">
        <v>1585</v>
      </c>
      <c r="E156" s="284">
        <v>1979.4</v>
      </c>
      <c r="F156" s="284">
        <v>0.1575</v>
      </c>
      <c r="G156" s="284">
        <v>1667.64</v>
      </c>
    </row>
    <row r="157" spans="1:7" x14ac:dyDescent="0.25">
      <c r="A157" s="284" t="s">
        <v>1669</v>
      </c>
      <c r="B157" s="284" t="s">
        <v>1654</v>
      </c>
      <c r="C157" s="284" t="s">
        <v>1482</v>
      </c>
      <c r="D157" s="284" t="s">
        <v>1585</v>
      </c>
      <c r="E157" s="284">
        <v>3509.1</v>
      </c>
      <c r="F157" s="284">
        <v>0.1575</v>
      </c>
      <c r="G157" s="284">
        <v>2956.42</v>
      </c>
    </row>
    <row r="158" spans="1:7" x14ac:dyDescent="0.25">
      <c r="A158" s="284" t="s">
        <v>1670</v>
      </c>
      <c r="B158" s="284" t="s">
        <v>1661</v>
      </c>
      <c r="C158" s="284" t="s">
        <v>1482</v>
      </c>
      <c r="D158" s="284" t="s">
        <v>1585</v>
      </c>
      <c r="E158" s="284">
        <v>2339.4</v>
      </c>
      <c r="F158" s="284">
        <v>0.1575</v>
      </c>
      <c r="G158" s="284">
        <v>1970.94</v>
      </c>
    </row>
    <row r="159" spans="1:7" x14ac:dyDescent="0.25">
      <c r="A159" s="284" t="s">
        <v>1671</v>
      </c>
      <c r="B159" s="284" t="s">
        <v>1672</v>
      </c>
      <c r="C159" s="284" t="s">
        <v>1482</v>
      </c>
      <c r="D159" s="284" t="s">
        <v>1673</v>
      </c>
      <c r="E159" s="284">
        <v>145.19999999999999</v>
      </c>
      <c r="F159" s="284">
        <v>0.2475</v>
      </c>
      <c r="G159" s="284">
        <v>109.26</v>
      </c>
    </row>
    <row r="160" spans="1:7" x14ac:dyDescent="0.25">
      <c r="A160" s="284" t="s">
        <v>1674</v>
      </c>
      <c r="B160" s="284" t="s">
        <v>1675</v>
      </c>
      <c r="C160" s="284" t="s">
        <v>1482</v>
      </c>
      <c r="D160" s="284" t="s">
        <v>1673</v>
      </c>
      <c r="E160" s="284">
        <v>284.89999999999998</v>
      </c>
      <c r="F160" s="284">
        <v>0.2475</v>
      </c>
      <c r="G160" s="284">
        <v>214.39</v>
      </c>
    </row>
    <row r="161" spans="1:7" x14ac:dyDescent="0.25">
      <c r="A161" s="284" t="s">
        <v>1676</v>
      </c>
      <c r="B161" s="284" t="s">
        <v>1677</v>
      </c>
      <c r="C161" s="284" t="s">
        <v>1482</v>
      </c>
      <c r="D161" s="284" t="s">
        <v>1673</v>
      </c>
      <c r="E161" s="284">
        <v>57.2</v>
      </c>
      <c r="F161" s="284">
        <v>0.2475</v>
      </c>
      <c r="G161" s="284">
        <v>43.04</v>
      </c>
    </row>
    <row r="162" spans="1:7" x14ac:dyDescent="0.25">
      <c r="A162" s="284" t="s">
        <v>1678</v>
      </c>
      <c r="B162" s="284" t="s">
        <v>1679</v>
      </c>
      <c r="C162" s="284" t="s">
        <v>1482</v>
      </c>
      <c r="D162" s="284" t="s">
        <v>1673</v>
      </c>
      <c r="E162" s="284">
        <v>2227.5</v>
      </c>
      <c r="F162" s="284">
        <v>0.2475</v>
      </c>
      <c r="G162" s="284">
        <v>1676.19</v>
      </c>
    </row>
    <row r="163" spans="1:7" x14ac:dyDescent="0.25">
      <c r="A163" s="284" t="s">
        <v>1680</v>
      </c>
      <c r="B163" s="284" t="s">
        <v>1681</v>
      </c>
      <c r="C163" s="284" t="s">
        <v>1482</v>
      </c>
      <c r="D163" s="284" t="s">
        <v>1673</v>
      </c>
      <c r="E163" s="284">
        <v>1428.9</v>
      </c>
      <c r="F163" s="284">
        <v>0.2475</v>
      </c>
      <c r="G163" s="284">
        <v>1075.25</v>
      </c>
    </row>
    <row r="164" spans="1:7" x14ac:dyDescent="0.25">
      <c r="A164" s="284" t="s">
        <v>1682</v>
      </c>
      <c r="B164" s="284" t="s">
        <v>1683</v>
      </c>
      <c r="C164" s="284" t="s">
        <v>1482</v>
      </c>
      <c r="D164" s="284" t="s">
        <v>1673</v>
      </c>
      <c r="E164" s="284">
        <v>2528.9</v>
      </c>
      <c r="F164" s="284">
        <v>0.2475</v>
      </c>
      <c r="G164" s="284">
        <v>1903</v>
      </c>
    </row>
    <row r="165" spans="1:7" x14ac:dyDescent="0.25">
      <c r="A165" s="284" t="s">
        <v>1684</v>
      </c>
      <c r="B165" s="284" t="s">
        <v>1685</v>
      </c>
      <c r="C165" s="284" t="s">
        <v>1444</v>
      </c>
      <c r="D165" s="284" t="s">
        <v>1465</v>
      </c>
      <c r="E165" s="284">
        <v>19.12</v>
      </c>
      <c r="F165" s="284">
        <v>0.2475</v>
      </c>
      <c r="G165" s="284">
        <v>14.39</v>
      </c>
    </row>
    <row r="166" spans="1:7" x14ac:dyDescent="0.25">
      <c r="A166" s="284" t="s">
        <v>1686</v>
      </c>
      <c r="B166" s="284" t="s">
        <v>1687</v>
      </c>
      <c r="C166" s="284" t="s">
        <v>1482</v>
      </c>
      <c r="D166" s="284" t="s">
        <v>1673</v>
      </c>
      <c r="E166" s="284">
        <v>944.9</v>
      </c>
      <c r="F166" s="284">
        <v>0.2475</v>
      </c>
      <c r="G166" s="284">
        <v>711.04</v>
      </c>
    </row>
    <row r="167" spans="1:7" x14ac:dyDescent="0.25">
      <c r="A167" s="284" t="s">
        <v>1688</v>
      </c>
      <c r="B167" s="284" t="s">
        <v>1689</v>
      </c>
      <c r="C167" s="284" t="s">
        <v>1482</v>
      </c>
      <c r="D167" s="284" t="s">
        <v>1673</v>
      </c>
      <c r="E167" s="284">
        <v>944.9</v>
      </c>
      <c r="F167" s="284">
        <v>0.2475</v>
      </c>
      <c r="G167" s="284">
        <v>711.04</v>
      </c>
    </row>
    <row r="168" spans="1:7" x14ac:dyDescent="0.25">
      <c r="A168" s="284" t="s">
        <v>1690</v>
      </c>
      <c r="B168" s="284" t="s">
        <v>1691</v>
      </c>
      <c r="C168" s="284" t="s">
        <v>1482</v>
      </c>
      <c r="D168" s="284" t="s">
        <v>1673</v>
      </c>
      <c r="E168" s="284">
        <v>218.9</v>
      </c>
      <c r="F168" s="284">
        <v>0.2475</v>
      </c>
      <c r="G168" s="284">
        <v>164.72</v>
      </c>
    </row>
    <row r="169" spans="1:7" x14ac:dyDescent="0.25">
      <c r="A169" s="284" t="s">
        <v>1692</v>
      </c>
      <c r="B169" s="284" t="s">
        <v>1693</v>
      </c>
      <c r="C169" s="284" t="s">
        <v>1482</v>
      </c>
      <c r="D169" s="284" t="s">
        <v>1673</v>
      </c>
      <c r="E169" s="284">
        <v>218.9</v>
      </c>
      <c r="F169" s="284">
        <v>0.2475</v>
      </c>
      <c r="G169" s="284">
        <v>164.72</v>
      </c>
    </row>
    <row r="170" spans="1:7" x14ac:dyDescent="0.25">
      <c r="A170" s="284" t="s">
        <v>1694</v>
      </c>
      <c r="B170" s="284" t="s">
        <v>1695</v>
      </c>
      <c r="C170" s="284" t="s">
        <v>1482</v>
      </c>
      <c r="D170" s="284" t="s">
        <v>1673</v>
      </c>
      <c r="E170" s="284">
        <v>218.9</v>
      </c>
      <c r="F170" s="284">
        <v>0.2475</v>
      </c>
      <c r="G170" s="284">
        <v>164.72</v>
      </c>
    </row>
    <row r="171" spans="1:7" x14ac:dyDescent="0.25">
      <c r="A171" s="284" t="s">
        <v>1696</v>
      </c>
      <c r="B171" s="284" t="s">
        <v>1697</v>
      </c>
      <c r="C171" s="284" t="s">
        <v>1482</v>
      </c>
      <c r="D171" s="284" t="s">
        <v>1673</v>
      </c>
      <c r="E171" s="284">
        <v>71.5</v>
      </c>
      <c r="F171" s="284">
        <v>0.2475</v>
      </c>
      <c r="G171" s="284">
        <v>53.8</v>
      </c>
    </row>
    <row r="172" spans="1:7" x14ac:dyDescent="0.25">
      <c r="A172" s="284" t="s">
        <v>1698</v>
      </c>
      <c r="B172" s="284" t="s">
        <v>1699</v>
      </c>
      <c r="C172" s="284" t="s">
        <v>1482</v>
      </c>
      <c r="D172" s="284" t="s">
        <v>1673</v>
      </c>
      <c r="E172" s="284">
        <v>47.3</v>
      </c>
      <c r="F172" s="284">
        <v>0.2475</v>
      </c>
      <c r="G172" s="284">
        <v>35.590000000000003</v>
      </c>
    </row>
    <row r="173" spans="1:7" x14ac:dyDescent="0.25">
      <c r="A173" s="284" t="s">
        <v>1700</v>
      </c>
      <c r="B173" s="284" t="s">
        <v>1701</v>
      </c>
      <c r="C173" s="284" t="s">
        <v>1482</v>
      </c>
      <c r="D173" s="284" t="s">
        <v>1673</v>
      </c>
      <c r="E173" s="284">
        <v>57.2</v>
      </c>
      <c r="F173" s="284">
        <v>0.2475</v>
      </c>
      <c r="G173" s="284">
        <v>43.04</v>
      </c>
    </row>
    <row r="174" spans="1:7" x14ac:dyDescent="0.25">
      <c r="A174" s="284" t="s">
        <v>1702</v>
      </c>
      <c r="B174" s="284" t="s">
        <v>1703</v>
      </c>
      <c r="C174" s="284" t="s">
        <v>1482</v>
      </c>
      <c r="D174" s="284" t="s">
        <v>1673</v>
      </c>
      <c r="E174" s="284">
        <v>86.9</v>
      </c>
      <c r="F174" s="284">
        <v>0.2475</v>
      </c>
      <c r="G174" s="284">
        <v>65.39</v>
      </c>
    </row>
    <row r="175" spans="1:7" x14ac:dyDescent="0.25">
      <c r="A175" s="284" t="s">
        <v>1704</v>
      </c>
      <c r="B175" s="284" t="s">
        <v>1705</v>
      </c>
      <c r="C175" s="284" t="s">
        <v>1482</v>
      </c>
      <c r="D175" s="284" t="s">
        <v>1673</v>
      </c>
      <c r="E175" s="284">
        <v>768.9</v>
      </c>
      <c r="F175" s="284">
        <v>0.2475</v>
      </c>
      <c r="G175" s="284">
        <v>578.6</v>
      </c>
    </row>
    <row r="176" spans="1:7" x14ac:dyDescent="0.25">
      <c r="A176" s="284" t="s">
        <v>1706</v>
      </c>
      <c r="B176" s="284" t="s">
        <v>1707</v>
      </c>
      <c r="C176" s="284" t="s">
        <v>1482</v>
      </c>
      <c r="D176" s="284" t="s">
        <v>1673</v>
      </c>
      <c r="E176" s="284">
        <v>57.2</v>
      </c>
      <c r="F176" s="284">
        <v>0.2475</v>
      </c>
      <c r="G176" s="284">
        <v>43.04</v>
      </c>
    </row>
    <row r="177" spans="1:7" x14ac:dyDescent="0.25">
      <c r="A177" s="284" t="s">
        <v>1708</v>
      </c>
      <c r="B177" s="284" t="s">
        <v>1709</v>
      </c>
      <c r="C177" s="284" t="s">
        <v>1482</v>
      </c>
      <c r="D177" s="284" t="s">
        <v>1673</v>
      </c>
      <c r="E177" s="284">
        <v>18.7</v>
      </c>
      <c r="F177" s="284">
        <v>0.2475</v>
      </c>
      <c r="G177" s="284">
        <v>14.07</v>
      </c>
    </row>
    <row r="178" spans="1:7" x14ac:dyDescent="0.25">
      <c r="A178" s="284" t="s">
        <v>1710</v>
      </c>
      <c r="B178" s="284" t="s">
        <v>1711</v>
      </c>
      <c r="C178" s="284" t="s">
        <v>1482</v>
      </c>
      <c r="D178" s="284" t="s">
        <v>1673</v>
      </c>
      <c r="E178" s="284">
        <v>118.8</v>
      </c>
      <c r="F178" s="284">
        <v>0.2475</v>
      </c>
      <c r="G178" s="284">
        <v>89.4</v>
      </c>
    </row>
    <row r="179" spans="1:7" x14ac:dyDescent="0.25">
      <c r="A179" s="284" t="s">
        <v>1712</v>
      </c>
      <c r="B179" s="284" t="s">
        <v>1713</v>
      </c>
      <c r="C179" s="284" t="s">
        <v>1482</v>
      </c>
      <c r="D179" s="284" t="s">
        <v>1673</v>
      </c>
      <c r="E179" s="284">
        <v>79.2</v>
      </c>
      <c r="F179" s="284">
        <v>0.2475</v>
      </c>
      <c r="G179" s="284">
        <v>59.6</v>
      </c>
    </row>
    <row r="180" spans="1:7" x14ac:dyDescent="0.25">
      <c r="A180" s="284" t="s">
        <v>1714</v>
      </c>
      <c r="B180" s="284" t="s">
        <v>1715</v>
      </c>
      <c r="C180" s="284" t="s">
        <v>1482</v>
      </c>
      <c r="D180" s="284" t="s">
        <v>1673</v>
      </c>
      <c r="E180" s="284">
        <v>233.1</v>
      </c>
      <c r="F180" s="284">
        <v>0.2475</v>
      </c>
      <c r="G180" s="284">
        <v>175.41</v>
      </c>
    </row>
    <row r="181" spans="1:7" x14ac:dyDescent="0.25">
      <c r="A181" s="284" t="s">
        <v>1716</v>
      </c>
      <c r="B181" s="284" t="s">
        <v>1717</v>
      </c>
      <c r="C181" s="284" t="s">
        <v>1482</v>
      </c>
      <c r="D181" s="284" t="s">
        <v>1673</v>
      </c>
      <c r="E181" s="284">
        <v>155.4</v>
      </c>
      <c r="F181" s="284">
        <v>0.2475</v>
      </c>
      <c r="G181" s="284">
        <v>116.94</v>
      </c>
    </row>
    <row r="182" spans="1:7" x14ac:dyDescent="0.25">
      <c r="A182" s="284" t="s">
        <v>1718</v>
      </c>
      <c r="B182" s="284" t="s">
        <v>1719</v>
      </c>
      <c r="C182" s="284" t="s">
        <v>1482</v>
      </c>
      <c r="D182" s="284" t="s">
        <v>1673</v>
      </c>
      <c r="E182" s="284">
        <v>1822.5</v>
      </c>
      <c r="F182" s="284">
        <v>0.2475</v>
      </c>
      <c r="G182" s="284">
        <v>1371.43</v>
      </c>
    </row>
    <row r="183" spans="1:7" x14ac:dyDescent="0.25">
      <c r="A183" s="284" t="s">
        <v>1720</v>
      </c>
      <c r="B183" s="284" t="s">
        <v>1721</v>
      </c>
      <c r="C183" s="284" t="s">
        <v>1482</v>
      </c>
      <c r="D183" s="284" t="s">
        <v>1673</v>
      </c>
      <c r="E183" s="284">
        <v>46.8</v>
      </c>
      <c r="F183" s="284">
        <v>0.2475</v>
      </c>
      <c r="G183" s="284">
        <v>35.22</v>
      </c>
    </row>
    <row r="184" spans="1:7" x14ac:dyDescent="0.25">
      <c r="A184" s="284" t="s">
        <v>1722</v>
      </c>
      <c r="B184" s="284" t="s">
        <v>1723</v>
      </c>
      <c r="C184" s="284" t="s">
        <v>1482</v>
      </c>
      <c r="D184" s="284" t="s">
        <v>1673</v>
      </c>
      <c r="E184" s="284">
        <v>31.2</v>
      </c>
      <c r="F184" s="284">
        <v>0.2475</v>
      </c>
      <c r="G184" s="284">
        <v>23.48</v>
      </c>
    </row>
    <row r="185" spans="1:7" x14ac:dyDescent="0.25">
      <c r="A185" s="284" t="s">
        <v>1724</v>
      </c>
      <c r="B185" s="284" t="s">
        <v>1725</v>
      </c>
      <c r="C185" s="284" t="s">
        <v>1482</v>
      </c>
      <c r="D185" s="284" t="s">
        <v>1673</v>
      </c>
      <c r="E185" s="284">
        <v>1215</v>
      </c>
      <c r="F185" s="284">
        <v>0.2475</v>
      </c>
      <c r="G185" s="284">
        <v>914.29</v>
      </c>
    </row>
    <row r="186" spans="1:7" x14ac:dyDescent="0.25">
      <c r="A186" s="284" t="s">
        <v>1726</v>
      </c>
      <c r="B186" s="284" t="s">
        <v>1727</v>
      </c>
      <c r="C186" s="284" t="s">
        <v>1482</v>
      </c>
      <c r="D186" s="284" t="s">
        <v>1673</v>
      </c>
      <c r="E186" s="284">
        <v>1169.0999999999999</v>
      </c>
      <c r="F186" s="284">
        <v>0.2475</v>
      </c>
      <c r="G186" s="284">
        <v>879.75</v>
      </c>
    </row>
    <row r="187" spans="1:7" x14ac:dyDescent="0.25">
      <c r="A187" s="284" t="s">
        <v>1728</v>
      </c>
      <c r="B187" s="284" t="s">
        <v>1729</v>
      </c>
      <c r="C187" s="284" t="s">
        <v>1482</v>
      </c>
      <c r="D187" s="284" t="s">
        <v>1673</v>
      </c>
      <c r="E187" s="284">
        <v>779.4</v>
      </c>
      <c r="F187" s="284">
        <v>0.2475</v>
      </c>
      <c r="G187" s="284">
        <v>586.5</v>
      </c>
    </row>
    <row r="188" spans="1:7" x14ac:dyDescent="0.25">
      <c r="A188" s="284" t="s">
        <v>1730</v>
      </c>
      <c r="B188" s="284" t="s">
        <v>1731</v>
      </c>
      <c r="C188" s="284" t="s">
        <v>1482</v>
      </c>
      <c r="D188" s="284" t="s">
        <v>1673</v>
      </c>
      <c r="E188" s="284">
        <v>2069.1</v>
      </c>
      <c r="F188" s="284">
        <v>0.2475</v>
      </c>
      <c r="G188" s="284">
        <v>1557</v>
      </c>
    </row>
    <row r="189" spans="1:7" x14ac:dyDescent="0.25">
      <c r="A189" s="284" t="s">
        <v>1732</v>
      </c>
      <c r="B189" s="284" t="s">
        <v>1733</v>
      </c>
      <c r="C189" s="284" t="s">
        <v>1482</v>
      </c>
      <c r="D189" s="284" t="s">
        <v>1673</v>
      </c>
      <c r="E189" s="284">
        <v>1379.4</v>
      </c>
      <c r="F189" s="284">
        <v>0.2475</v>
      </c>
      <c r="G189" s="284">
        <v>1038</v>
      </c>
    </row>
    <row r="190" spans="1:7" x14ac:dyDescent="0.25">
      <c r="A190" s="284" t="s">
        <v>1734</v>
      </c>
      <c r="B190" s="284" t="s">
        <v>1735</v>
      </c>
      <c r="C190" s="284" t="s">
        <v>1444</v>
      </c>
      <c r="D190" s="284" t="s">
        <v>1465</v>
      </c>
      <c r="E190" s="284">
        <v>8.42</v>
      </c>
      <c r="F190" s="284">
        <v>0.2475</v>
      </c>
      <c r="G190" s="284">
        <v>6.34</v>
      </c>
    </row>
    <row r="191" spans="1:7" x14ac:dyDescent="0.25">
      <c r="A191" s="284" t="s">
        <v>1736</v>
      </c>
      <c r="B191" s="284" t="s">
        <v>1737</v>
      </c>
      <c r="C191" s="284" t="s">
        <v>1482</v>
      </c>
      <c r="D191" s="284" t="s">
        <v>1673</v>
      </c>
      <c r="E191" s="284">
        <v>773.1</v>
      </c>
      <c r="F191" s="284">
        <v>0.2475</v>
      </c>
      <c r="G191" s="284">
        <v>581.76</v>
      </c>
    </row>
    <row r="192" spans="1:7" x14ac:dyDescent="0.25">
      <c r="A192" s="284" t="s">
        <v>1738</v>
      </c>
      <c r="B192" s="284" t="s">
        <v>1739</v>
      </c>
      <c r="C192" s="284" t="s">
        <v>1482</v>
      </c>
      <c r="D192" s="284" t="s">
        <v>1673</v>
      </c>
      <c r="E192" s="284">
        <v>515.4</v>
      </c>
      <c r="F192" s="284">
        <v>0.2475</v>
      </c>
      <c r="G192" s="284">
        <v>387.84</v>
      </c>
    </row>
    <row r="193" spans="1:7" x14ac:dyDescent="0.25">
      <c r="A193" s="284" t="s">
        <v>1740</v>
      </c>
      <c r="B193" s="284" t="s">
        <v>1741</v>
      </c>
      <c r="C193" s="284" t="s">
        <v>1482</v>
      </c>
      <c r="D193" s="284" t="s">
        <v>1673</v>
      </c>
      <c r="E193" s="284">
        <v>773.1</v>
      </c>
      <c r="F193" s="284">
        <v>0.2475</v>
      </c>
      <c r="G193" s="284">
        <v>581.76</v>
      </c>
    </row>
    <row r="194" spans="1:7" x14ac:dyDescent="0.25">
      <c r="A194" s="284" t="s">
        <v>1742</v>
      </c>
      <c r="B194" s="284" t="s">
        <v>1743</v>
      </c>
      <c r="C194" s="284" t="s">
        <v>1482</v>
      </c>
      <c r="D194" s="284" t="s">
        <v>1673</v>
      </c>
      <c r="E194" s="284">
        <v>515.4</v>
      </c>
      <c r="F194" s="284">
        <v>0.2475</v>
      </c>
      <c r="G194" s="284">
        <v>387.84</v>
      </c>
    </row>
    <row r="195" spans="1:7" x14ac:dyDescent="0.25">
      <c r="A195" s="284" t="s">
        <v>1744</v>
      </c>
      <c r="B195" s="284" t="s">
        <v>1745</v>
      </c>
      <c r="C195" s="284" t="s">
        <v>1482</v>
      </c>
      <c r="D195" s="284" t="s">
        <v>1673</v>
      </c>
      <c r="E195" s="284">
        <v>179.1</v>
      </c>
      <c r="F195" s="284">
        <v>0.2475</v>
      </c>
      <c r="G195" s="284">
        <v>134.77000000000001</v>
      </c>
    </row>
    <row r="196" spans="1:7" x14ac:dyDescent="0.25">
      <c r="A196" s="284" t="s">
        <v>1746</v>
      </c>
      <c r="B196" s="284" t="s">
        <v>1747</v>
      </c>
      <c r="C196" s="284" t="s">
        <v>1482</v>
      </c>
      <c r="D196" s="284" t="s">
        <v>1673</v>
      </c>
      <c r="E196" s="284">
        <v>119.4</v>
      </c>
      <c r="F196" s="284">
        <v>0.2475</v>
      </c>
      <c r="G196" s="284">
        <v>89.85</v>
      </c>
    </row>
    <row r="197" spans="1:7" x14ac:dyDescent="0.25">
      <c r="A197" s="284" t="s">
        <v>1748</v>
      </c>
      <c r="B197" s="284" t="s">
        <v>1749</v>
      </c>
      <c r="C197" s="284" t="s">
        <v>1482</v>
      </c>
      <c r="D197" s="284" t="s">
        <v>1673</v>
      </c>
      <c r="E197" s="284">
        <v>179.1</v>
      </c>
      <c r="F197" s="284">
        <v>0.2475</v>
      </c>
      <c r="G197" s="284">
        <v>134.77000000000001</v>
      </c>
    </row>
    <row r="198" spans="1:7" x14ac:dyDescent="0.25">
      <c r="A198" s="284" t="s">
        <v>1750</v>
      </c>
      <c r="B198" s="284" t="s">
        <v>1751</v>
      </c>
      <c r="C198" s="284" t="s">
        <v>1482</v>
      </c>
      <c r="D198" s="284" t="s">
        <v>1673</v>
      </c>
      <c r="E198" s="284">
        <v>119.4</v>
      </c>
      <c r="F198" s="284">
        <v>0.2475</v>
      </c>
      <c r="G198" s="284">
        <v>89.85</v>
      </c>
    </row>
    <row r="199" spans="1:7" x14ac:dyDescent="0.25">
      <c r="A199" s="284" t="s">
        <v>1752</v>
      </c>
      <c r="B199" s="284" t="s">
        <v>1753</v>
      </c>
      <c r="C199" s="284" t="s">
        <v>1482</v>
      </c>
      <c r="D199" s="284" t="s">
        <v>1673</v>
      </c>
      <c r="E199" s="284">
        <v>179.1</v>
      </c>
      <c r="F199" s="284">
        <v>0.2475</v>
      </c>
      <c r="G199" s="284">
        <v>134.77000000000001</v>
      </c>
    </row>
    <row r="200" spans="1:7" x14ac:dyDescent="0.25">
      <c r="A200" s="284" t="s">
        <v>1754</v>
      </c>
      <c r="B200" s="284" t="s">
        <v>1755</v>
      </c>
      <c r="C200" s="284" t="s">
        <v>1482</v>
      </c>
      <c r="D200" s="284" t="s">
        <v>1673</v>
      </c>
      <c r="E200" s="284">
        <v>119.4</v>
      </c>
      <c r="F200" s="284">
        <v>0.2475</v>
      </c>
      <c r="G200" s="284">
        <v>89.85</v>
      </c>
    </row>
    <row r="201" spans="1:7" x14ac:dyDescent="0.25">
      <c r="A201" s="284" t="s">
        <v>1756</v>
      </c>
      <c r="B201" s="284" t="s">
        <v>1757</v>
      </c>
      <c r="C201" s="284" t="s">
        <v>1482</v>
      </c>
      <c r="D201" s="284" t="s">
        <v>1673</v>
      </c>
      <c r="E201" s="284">
        <v>58.5</v>
      </c>
      <c r="F201" s="284">
        <v>0.2475</v>
      </c>
      <c r="G201" s="284">
        <v>44.02</v>
      </c>
    </row>
    <row r="202" spans="1:7" x14ac:dyDescent="0.25">
      <c r="A202" s="284" t="s">
        <v>1758</v>
      </c>
      <c r="B202" s="284" t="s">
        <v>1759</v>
      </c>
      <c r="C202" s="284" t="s">
        <v>1482</v>
      </c>
      <c r="D202" s="284" t="s">
        <v>1673</v>
      </c>
      <c r="E202" s="284">
        <v>39</v>
      </c>
      <c r="F202" s="284">
        <v>0.2475</v>
      </c>
      <c r="G202" s="284">
        <v>29.35</v>
      </c>
    </row>
    <row r="203" spans="1:7" x14ac:dyDescent="0.25">
      <c r="A203" s="284" t="s">
        <v>1760</v>
      </c>
      <c r="B203" s="284" t="s">
        <v>1761</v>
      </c>
      <c r="C203" s="284" t="s">
        <v>1482</v>
      </c>
      <c r="D203" s="284" t="s">
        <v>1673</v>
      </c>
      <c r="E203" s="284">
        <v>38.700000000000003</v>
      </c>
      <c r="F203" s="284">
        <v>0.2475</v>
      </c>
      <c r="G203" s="284">
        <v>29.12</v>
      </c>
    </row>
    <row r="204" spans="1:7" x14ac:dyDescent="0.25">
      <c r="A204" s="284" t="s">
        <v>1762</v>
      </c>
      <c r="B204" s="284" t="s">
        <v>1763</v>
      </c>
      <c r="C204" s="284" t="s">
        <v>1482</v>
      </c>
      <c r="D204" s="284" t="s">
        <v>1673</v>
      </c>
      <c r="E204" s="284">
        <v>25.8</v>
      </c>
      <c r="F204" s="284">
        <v>0.2475</v>
      </c>
      <c r="G204" s="284">
        <v>19.41</v>
      </c>
    </row>
    <row r="205" spans="1:7" x14ac:dyDescent="0.25">
      <c r="A205" s="284" t="s">
        <v>1764</v>
      </c>
      <c r="B205" s="284" t="s">
        <v>1765</v>
      </c>
      <c r="C205" s="284" t="s">
        <v>1482</v>
      </c>
      <c r="D205" s="284" t="s">
        <v>1673</v>
      </c>
      <c r="E205" s="284">
        <v>46.8</v>
      </c>
      <c r="F205" s="284">
        <v>0.2475</v>
      </c>
      <c r="G205" s="284">
        <v>35.22</v>
      </c>
    </row>
    <row r="206" spans="1:7" x14ac:dyDescent="0.25">
      <c r="A206" s="284" t="s">
        <v>1766</v>
      </c>
      <c r="B206" s="284" t="s">
        <v>1767</v>
      </c>
      <c r="C206" s="284" t="s">
        <v>1482</v>
      </c>
      <c r="D206" s="284" t="s">
        <v>1673</v>
      </c>
      <c r="E206" s="284">
        <v>31.2</v>
      </c>
      <c r="F206" s="284">
        <v>0.2475</v>
      </c>
      <c r="G206" s="284">
        <v>23.48</v>
      </c>
    </row>
    <row r="207" spans="1:7" x14ac:dyDescent="0.25">
      <c r="A207" s="284" t="s">
        <v>1768</v>
      </c>
      <c r="B207" s="284" t="s">
        <v>1769</v>
      </c>
      <c r="C207" s="284" t="s">
        <v>1482</v>
      </c>
      <c r="D207" s="284" t="s">
        <v>1673</v>
      </c>
      <c r="E207" s="284">
        <v>71.099999999999994</v>
      </c>
      <c r="F207" s="284">
        <v>0.2475</v>
      </c>
      <c r="G207" s="284">
        <v>53.5</v>
      </c>
    </row>
    <row r="208" spans="1:7" x14ac:dyDescent="0.25">
      <c r="A208" s="284" t="s">
        <v>1770</v>
      </c>
      <c r="B208" s="284" t="s">
        <v>1771</v>
      </c>
      <c r="C208" s="284" t="s">
        <v>1482</v>
      </c>
      <c r="D208" s="284" t="s">
        <v>1673</v>
      </c>
      <c r="E208" s="284">
        <v>47.4</v>
      </c>
      <c r="F208" s="284">
        <v>0.2475</v>
      </c>
      <c r="G208" s="284">
        <v>35.67</v>
      </c>
    </row>
    <row r="209" spans="1:7" x14ac:dyDescent="0.25">
      <c r="A209" s="284" t="s">
        <v>1772</v>
      </c>
      <c r="B209" s="284" t="s">
        <v>1773</v>
      </c>
      <c r="C209" s="284" t="s">
        <v>1482</v>
      </c>
      <c r="D209" s="284" t="s">
        <v>1673</v>
      </c>
      <c r="E209" s="284">
        <v>629.1</v>
      </c>
      <c r="F209" s="284">
        <v>0.2475</v>
      </c>
      <c r="G209" s="284">
        <v>473.4</v>
      </c>
    </row>
    <row r="210" spans="1:7" x14ac:dyDescent="0.25">
      <c r="A210" s="284" t="s">
        <v>1774</v>
      </c>
      <c r="B210" s="284" t="s">
        <v>1775</v>
      </c>
      <c r="C210" s="284" t="s">
        <v>1482</v>
      </c>
      <c r="D210" s="284" t="s">
        <v>1673</v>
      </c>
      <c r="E210" s="284">
        <v>419.4</v>
      </c>
      <c r="F210" s="284">
        <v>0.2475</v>
      </c>
      <c r="G210" s="284">
        <v>315.60000000000002</v>
      </c>
    </row>
    <row r="211" spans="1:7" x14ac:dyDescent="0.25">
      <c r="A211" s="284" t="s">
        <v>1776</v>
      </c>
      <c r="B211" s="284" t="s">
        <v>1777</v>
      </c>
      <c r="C211" s="284" t="s">
        <v>1482</v>
      </c>
      <c r="D211" s="284" t="s">
        <v>1673</v>
      </c>
      <c r="E211" s="284">
        <v>46.8</v>
      </c>
      <c r="F211" s="284">
        <v>0.2475</v>
      </c>
      <c r="G211" s="284">
        <v>35.22</v>
      </c>
    </row>
    <row r="212" spans="1:7" x14ac:dyDescent="0.25">
      <c r="A212" s="284" t="s">
        <v>1778</v>
      </c>
      <c r="B212" s="284" t="s">
        <v>1779</v>
      </c>
      <c r="C212" s="284" t="s">
        <v>1482</v>
      </c>
      <c r="D212" s="284" t="s">
        <v>1673</v>
      </c>
      <c r="E212" s="284">
        <v>31.2</v>
      </c>
      <c r="F212" s="284">
        <v>0.2475</v>
      </c>
      <c r="G212" s="284">
        <v>23.48</v>
      </c>
    </row>
    <row r="213" spans="1:7" x14ac:dyDescent="0.25">
      <c r="A213" s="284" t="s">
        <v>1780</v>
      </c>
      <c r="B213" s="284" t="s">
        <v>1781</v>
      </c>
      <c r="C213" s="284" t="s">
        <v>1482</v>
      </c>
      <c r="D213" s="284" t="s">
        <v>1673</v>
      </c>
      <c r="E213" s="284">
        <v>15.3</v>
      </c>
      <c r="F213" s="284">
        <v>0.2475</v>
      </c>
      <c r="G213" s="284">
        <v>11.51</v>
      </c>
    </row>
    <row r="214" spans="1:7" x14ac:dyDescent="0.25">
      <c r="A214" s="284" t="s">
        <v>1782</v>
      </c>
      <c r="B214" s="284" t="s">
        <v>1783</v>
      </c>
      <c r="C214" s="284" t="s">
        <v>1482</v>
      </c>
      <c r="D214" s="284" t="s">
        <v>1673</v>
      </c>
      <c r="E214" s="284">
        <v>10.199999999999999</v>
      </c>
      <c r="F214" s="284">
        <v>0.2475</v>
      </c>
      <c r="G214" s="284">
        <v>7.68</v>
      </c>
    </row>
    <row r="215" spans="1:7" x14ac:dyDescent="0.25">
      <c r="A215" s="284" t="s">
        <v>1048</v>
      </c>
      <c r="B215" s="284" t="s">
        <v>1049</v>
      </c>
      <c r="C215" s="284" t="s">
        <v>1444</v>
      </c>
      <c r="D215" s="284" t="s">
        <v>1465</v>
      </c>
      <c r="E215" s="284">
        <v>10125</v>
      </c>
      <c r="F215" s="284">
        <v>0.2475</v>
      </c>
      <c r="G215" s="284">
        <v>7619.06</v>
      </c>
    </row>
    <row r="216" spans="1:7" x14ac:dyDescent="0.25">
      <c r="A216" s="284" t="s">
        <v>1045</v>
      </c>
      <c r="B216" s="284" t="s">
        <v>177</v>
      </c>
      <c r="C216" s="284" t="s">
        <v>1444</v>
      </c>
      <c r="D216" s="284" t="s">
        <v>1465</v>
      </c>
      <c r="E216" s="284">
        <v>660</v>
      </c>
      <c r="F216" s="284">
        <v>0.2475</v>
      </c>
      <c r="G216" s="284">
        <v>496.65</v>
      </c>
    </row>
    <row r="217" spans="1:7" x14ac:dyDescent="0.25">
      <c r="A217" s="284" t="s">
        <v>1046</v>
      </c>
      <c r="B217" s="284" t="s">
        <v>182</v>
      </c>
      <c r="C217" s="284" t="s">
        <v>1444</v>
      </c>
      <c r="D217" s="284" t="s">
        <v>1465</v>
      </c>
      <c r="E217" s="284">
        <v>1295</v>
      </c>
      <c r="F217" s="284">
        <v>0.2475</v>
      </c>
      <c r="G217" s="284">
        <v>974.49</v>
      </c>
    </row>
    <row r="218" spans="1:7" x14ac:dyDescent="0.25">
      <c r="A218" s="284" t="s">
        <v>1047</v>
      </c>
      <c r="B218" s="284" t="s">
        <v>185</v>
      </c>
      <c r="C218" s="284" t="s">
        <v>1444</v>
      </c>
      <c r="D218" s="284" t="s">
        <v>1465</v>
      </c>
      <c r="E218" s="284">
        <v>260</v>
      </c>
      <c r="F218" s="284">
        <v>0.2475</v>
      </c>
      <c r="G218" s="284">
        <v>195.65</v>
      </c>
    </row>
    <row r="219" spans="1:7" x14ac:dyDescent="0.25">
      <c r="A219" s="284" t="s">
        <v>1051</v>
      </c>
      <c r="B219" s="284" t="s">
        <v>191</v>
      </c>
      <c r="C219" s="284" t="s">
        <v>1444</v>
      </c>
      <c r="D219" s="284" t="s">
        <v>1465</v>
      </c>
      <c r="E219" s="284">
        <v>6495</v>
      </c>
      <c r="F219" s="284">
        <v>0.2475</v>
      </c>
      <c r="G219" s="284">
        <v>4887.49</v>
      </c>
    </row>
    <row r="220" spans="1:7" x14ac:dyDescent="0.25">
      <c r="A220" s="284" t="s">
        <v>1052</v>
      </c>
      <c r="B220" s="284" t="s">
        <v>194</v>
      </c>
      <c r="C220" s="284" t="s">
        <v>1444</v>
      </c>
      <c r="D220" s="284" t="s">
        <v>1465</v>
      </c>
      <c r="E220" s="284">
        <v>11495</v>
      </c>
      <c r="F220" s="284">
        <v>0.2475</v>
      </c>
      <c r="G220" s="284">
        <v>8649.99</v>
      </c>
    </row>
    <row r="221" spans="1:7" x14ac:dyDescent="0.25">
      <c r="A221" s="284" t="s">
        <v>1784</v>
      </c>
      <c r="B221" s="284" t="s">
        <v>1785</v>
      </c>
      <c r="C221" s="284" t="s">
        <v>1444</v>
      </c>
      <c r="D221" s="284" t="s">
        <v>1465</v>
      </c>
      <c r="E221" s="284">
        <v>5925</v>
      </c>
      <c r="F221" s="284">
        <v>0.2475</v>
      </c>
      <c r="G221" s="284">
        <v>4458.5600000000004</v>
      </c>
    </row>
    <row r="222" spans="1:7" x14ac:dyDescent="0.25">
      <c r="A222" s="284" t="s">
        <v>1212</v>
      </c>
      <c r="C222" s="284" t="s">
        <v>1444</v>
      </c>
      <c r="D222" s="284" t="s">
        <v>1465</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8" width="11.42578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2578125" style="1" customWidth="1" outlineLevel="1"/>
    <col min="18" max="18" width="17" style="1" customWidth="1" outlineLevel="1"/>
    <col min="19" max="19" width="18.42578125" style="1" customWidth="1" outlineLevel="1"/>
    <col min="20" max="20" width="18" style="1" customWidth="1" outlineLevel="1"/>
    <col min="21" max="21" width="9.42578125" style="1" customWidth="1" outlineLevel="1"/>
    <col min="22" max="22" width="20.42578125" style="1" customWidth="1" outlineLevel="1"/>
    <col min="23" max="23" width="19" style="1" customWidth="1" outlineLevel="1"/>
    <col min="24" max="24" width="38.42578125" style="1" customWidth="1" outlineLevel="1"/>
    <col min="25" max="16384" width="9.42578125" style="1"/>
  </cols>
  <sheetData>
    <row r="1" spans="1:24" s="169" customFormat="1" ht="24.75" x14ac:dyDescent="0.25">
      <c r="A1" s="162"/>
      <c r="B1" s="163"/>
      <c r="C1" s="163"/>
      <c r="D1" s="163"/>
      <c r="E1" s="164"/>
      <c r="F1" s="163"/>
      <c r="G1" s="165">
        <v>0.75</v>
      </c>
      <c r="H1" s="165"/>
      <c r="I1" s="165"/>
      <c r="J1" s="165"/>
      <c r="K1" s="165">
        <v>0.7</v>
      </c>
      <c r="L1" s="166"/>
      <c r="M1" s="166">
        <v>0.75</v>
      </c>
      <c r="N1" s="166"/>
      <c r="O1" s="167"/>
      <c r="P1" s="168"/>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1786</v>
      </c>
      <c r="H2" s="132" t="s">
        <v>159</v>
      </c>
      <c r="I2" s="135" t="s">
        <v>1787</v>
      </c>
      <c r="J2" s="132" t="s">
        <v>161</v>
      </c>
      <c r="K2" s="132" t="s">
        <v>1788</v>
      </c>
      <c r="L2" s="132" t="s">
        <v>163</v>
      </c>
      <c r="M2" s="145" t="s">
        <v>1789</v>
      </c>
      <c r="N2" s="145" t="s">
        <v>165</v>
      </c>
      <c r="O2" s="154"/>
      <c r="P2" s="160"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IF(E3&lt;20, ROUNDUP(E3/0.3,0), ROUNDUP(E3/0.3,-1))</f>
        <v>1710</v>
      </c>
      <c r="E3" s="128">
        <f t="shared" ref="E3:E66" si="0">P3+Q3+T3+V3</f>
        <v>511.88235294117646</v>
      </c>
      <c r="F3" s="86" t="s">
        <v>178</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179</v>
      </c>
      <c r="V3" s="48">
        <f t="shared" ref="V3:V18" si="3">IF(U3="Bulk",0,IF(U3="Std", 10,IF(U3="Pickup",20,30)))/60*60</f>
        <v>10</v>
      </c>
      <c r="W3" s="83"/>
      <c r="X3" s="83"/>
    </row>
    <row r="4" spans="1:24" ht="30" x14ac:dyDescent="0.25">
      <c r="A4" s="127" t="s">
        <v>180</v>
      </c>
      <c r="B4" s="78" t="s">
        <v>181</v>
      </c>
      <c r="C4" s="127" t="s">
        <v>182</v>
      </c>
      <c r="D4" s="84">
        <f>IF(E4&lt;20, ROUNDUP(E4/0.3,0), ROUNDUP(E4/0.3,-1))</f>
        <v>3040</v>
      </c>
      <c r="E4" s="128">
        <f t="shared" si="0"/>
        <v>911.88235294117646</v>
      </c>
      <c r="F4" s="86" t="s">
        <v>178</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179</v>
      </c>
      <c r="V4" s="48">
        <f t="shared" si="3"/>
        <v>10</v>
      </c>
      <c r="W4" s="83"/>
      <c r="X4" s="83"/>
    </row>
    <row r="5" spans="1:24" ht="30" x14ac:dyDescent="0.25">
      <c r="A5" s="127" t="s">
        <v>183</v>
      </c>
      <c r="B5" s="78" t="s">
        <v>184</v>
      </c>
      <c r="C5" s="127" t="s">
        <v>185</v>
      </c>
      <c r="D5" s="84">
        <f>IF(E5&lt;20, ROUNDUP(E5/0.3,0), ROUNDUP(E5/0.3,-1))</f>
        <v>710</v>
      </c>
      <c r="E5" s="128">
        <f t="shared" si="0"/>
        <v>211.88235294117646</v>
      </c>
      <c r="F5" s="86" t="s">
        <v>178</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179</v>
      </c>
      <c r="V5" s="48">
        <f t="shared" si="3"/>
        <v>10</v>
      </c>
      <c r="W5" s="83"/>
      <c r="X5" s="83"/>
    </row>
    <row r="6" spans="1:24" ht="30" x14ac:dyDescent="0.25">
      <c r="A6" s="127" t="s">
        <v>189</v>
      </c>
      <c r="B6" s="78" t="s">
        <v>190</v>
      </c>
      <c r="C6" s="127" t="s">
        <v>191</v>
      </c>
      <c r="D6" s="84">
        <f>IF(E6&lt;20, ROUNDUP(E6/0.3,0), ROUNDUP(E6/0.3,-1))</f>
        <v>15040</v>
      </c>
      <c r="E6" s="128">
        <f t="shared" si="0"/>
        <v>4511.8823529411766</v>
      </c>
      <c r="F6" s="86" t="s">
        <v>178</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179</v>
      </c>
      <c r="V6" s="48">
        <f t="shared" si="3"/>
        <v>10</v>
      </c>
      <c r="W6" s="83"/>
      <c r="X6" s="83"/>
    </row>
    <row r="7" spans="1:24" ht="30" x14ac:dyDescent="0.25">
      <c r="A7" s="127" t="s">
        <v>192</v>
      </c>
      <c r="B7" s="78" t="s">
        <v>193</v>
      </c>
      <c r="C7" s="127" t="s">
        <v>194</v>
      </c>
      <c r="D7" s="84">
        <f>IF(E7&lt;20, ROUNDUP(E7/0.3,0), ROUNDUP(E7/0.3,-1))</f>
        <v>26710</v>
      </c>
      <c r="E7" s="128">
        <f t="shared" si="0"/>
        <v>8011.8823529411766</v>
      </c>
      <c r="F7" s="86" t="s">
        <v>178</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179</v>
      </c>
      <c r="V7" s="48">
        <f t="shared" si="3"/>
        <v>10</v>
      </c>
      <c r="W7" s="83"/>
      <c r="X7" s="83"/>
    </row>
    <row r="8" spans="1:24" ht="30" x14ac:dyDescent="0.25">
      <c r="A8" s="87" t="s">
        <v>196</v>
      </c>
      <c r="B8" s="82" t="s">
        <v>197</v>
      </c>
      <c r="C8" s="82" t="s">
        <v>198</v>
      </c>
      <c r="D8" s="84">
        <f>IF(E8&lt;20, ROUNDUP(E8/0.6,0), ROUNDUP(E8/0.6,-1))</f>
        <v>8190</v>
      </c>
      <c r="E8" s="128">
        <f t="shared" si="0"/>
        <v>4911.8823529411766</v>
      </c>
      <c r="F8" s="86" t="s">
        <v>199</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179</v>
      </c>
      <c r="V8" s="48">
        <f t="shared" si="3"/>
        <v>10</v>
      </c>
      <c r="W8" s="83"/>
      <c r="X8" s="83" t="s">
        <v>195</v>
      </c>
    </row>
    <row r="9" spans="1:24" ht="45" x14ac:dyDescent="0.25">
      <c r="A9" s="87" t="s">
        <v>201</v>
      </c>
      <c r="B9" s="82" t="s">
        <v>202</v>
      </c>
      <c r="C9" s="82" t="s">
        <v>203</v>
      </c>
      <c r="D9" s="84">
        <f>IF(E9&lt;20, ROUNDUP(E9/0.6,0), ROUNDUP(E9/0.6,-1))</f>
        <v>24860</v>
      </c>
      <c r="E9" s="128">
        <f t="shared" si="0"/>
        <v>14911.882352941177</v>
      </c>
      <c r="F9" s="86" t="s">
        <v>199</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179</v>
      </c>
      <c r="V9" s="48">
        <f t="shared" si="3"/>
        <v>10</v>
      </c>
      <c r="W9" s="83"/>
      <c r="X9" s="83" t="s">
        <v>200</v>
      </c>
    </row>
    <row r="10" spans="1:24" ht="45" x14ac:dyDescent="0.25">
      <c r="A10" s="87" t="s">
        <v>205</v>
      </c>
      <c r="B10" s="82" t="s">
        <v>206</v>
      </c>
      <c r="C10" s="82" t="s">
        <v>207</v>
      </c>
      <c r="D10" s="84">
        <f>IF(E10&lt;20, ROUNDUP(E10/0.6,0), ROUNDUP(E10/0.6,-1))</f>
        <v>16520</v>
      </c>
      <c r="E10" s="128">
        <f t="shared" si="0"/>
        <v>9911.8823529411766</v>
      </c>
      <c r="F10" s="86" t="s">
        <v>199</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179</v>
      </c>
      <c r="V10" s="48">
        <f t="shared" si="3"/>
        <v>10</v>
      </c>
      <c r="W10" s="83"/>
      <c r="X10" s="83" t="s">
        <v>204</v>
      </c>
    </row>
    <row r="11" spans="1:24" ht="45" x14ac:dyDescent="0.25">
      <c r="A11" s="87" t="s">
        <v>209</v>
      </c>
      <c r="B11" s="82" t="s">
        <v>210</v>
      </c>
      <c r="C11" s="82" t="s">
        <v>211</v>
      </c>
      <c r="D11" s="84">
        <f>IF(E11&lt;20, ROUNDUP(E11/0.6,0), ROUNDUP(E11/0.6,-1))</f>
        <v>11520</v>
      </c>
      <c r="E11" s="128">
        <f t="shared" si="0"/>
        <v>6911.8823529411766</v>
      </c>
      <c r="F11" s="86" t="s">
        <v>199</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179</v>
      </c>
      <c r="V11" s="48">
        <f t="shared" si="3"/>
        <v>10</v>
      </c>
      <c r="W11" s="83"/>
      <c r="X11" s="83" t="s">
        <v>208</v>
      </c>
    </row>
    <row r="12" spans="1:24" ht="30" x14ac:dyDescent="0.25">
      <c r="A12" s="127" t="s">
        <v>212</v>
      </c>
      <c r="B12" s="78" t="s">
        <v>213</v>
      </c>
      <c r="C12" s="127" t="s">
        <v>214</v>
      </c>
      <c r="D12" s="84">
        <f>IF(E12&lt;20, ROUNDUP(E12/0.3,0), ROUNDUP(E12/0.3,-1))</f>
        <v>6710</v>
      </c>
      <c r="E12" s="128">
        <f t="shared" si="0"/>
        <v>2011.8823529411766</v>
      </c>
      <c r="F12" s="86" t="s">
        <v>178</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179</v>
      </c>
      <c r="V12" s="48">
        <f t="shared" si="3"/>
        <v>10</v>
      </c>
      <c r="W12" s="83"/>
      <c r="X12" s="83"/>
    </row>
    <row r="13" spans="1:24" x14ac:dyDescent="0.25">
      <c r="A13" s="82" t="s">
        <v>186</v>
      </c>
      <c r="B13" s="83" t="s">
        <v>187</v>
      </c>
      <c r="C13" s="82" t="s">
        <v>188</v>
      </c>
      <c r="D13" s="84">
        <f>IF(E13&lt;20, ROUNDUP(E13/0.3,0), ROUNDUP(E13/0.3,-1))</f>
        <v>5040</v>
      </c>
      <c r="E13" s="128">
        <f t="shared" si="0"/>
        <v>1511.8823529411766</v>
      </c>
      <c r="F13" s="86" t="s">
        <v>178</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179</v>
      </c>
      <c r="V13" s="48">
        <f t="shared" si="3"/>
        <v>10</v>
      </c>
      <c r="W13" s="83"/>
      <c r="X13" s="83" t="s">
        <v>215</v>
      </c>
    </row>
    <row r="14" spans="1:24" ht="30" x14ac:dyDescent="0.25">
      <c r="A14" s="82" t="s">
        <v>216</v>
      </c>
      <c r="B14" s="82" t="s">
        <v>217</v>
      </c>
      <c r="C14" s="82" t="s">
        <v>218</v>
      </c>
      <c r="D14" s="84">
        <f>IF(E14&lt;20, ROUNDUP(E14/0.6,0), ROUNDUP(E14/0.6,-1))</f>
        <v>12520</v>
      </c>
      <c r="E14" s="128">
        <f t="shared" si="0"/>
        <v>7511.8823529411766</v>
      </c>
      <c r="F14" s="86" t="s">
        <v>199</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179</v>
      </c>
      <c r="V14" s="48">
        <f t="shared" si="3"/>
        <v>10</v>
      </c>
      <c r="W14" s="83"/>
      <c r="X14" s="83" t="s">
        <v>195</v>
      </c>
    </row>
    <row r="15" spans="1:24" ht="30" x14ac:dyDescent="0.25">
      <c r="A15" s="82" t="s">
        <v>221</v>
      </c>
      <c r="B15" s="82" t="s">
        <v>222</v>
      </c>
      <c r="C15" s="82" t="s">
        <v>223</v>
      </c>
      <c r="D15" s="84">
        <f>IF(E15&lt;20, ROUNDUP(E15/0.6,0), ROUNDUP(E15/0.6,-1))</f>
        <v>125020</v>
      </c>
      <c r="E15" s="128">
        <f t="shared" si="0"/>
        <v>75011.882352941175</v>
      </c>
      <c r="F15" s="86" t="s">
        <v>199</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179</v>
      </c>
      <c r="V15" s="48">
        <f t="shared" si="3"/>
        <v>10</v>
      </c>
      <c r="W15" s="83"/>
      <c r="X15" s="83" t="s">
        <v>200</v>
      </c>
    </row>
    <row r="16" spans="1:24" ht="30" x14ac:dyDescent="0.25">
      <c r="A16" s="82" t="s">
        <v>224</v>
      </c>
      <c r="B16" s="82" t="s">
        <v>225</v>
      </c>
      <c r="C16" s="82" t="s">
        <v>226</v>
      </c>
      <c r="D16" s="84">
        <f>IF(E16&lt;20, ROUNDUP(E16/0.6,0), ROUNDUP(E16/0.6,-1))</f>
        <v>70860</v>
      </c>
      <c r="E16" s="128">
        <f t="shared" si="0"/>
        <v>42511.882352941175</v>
      </c>
      <c r="F16" s="86" t="s">
        <v>199</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179</v>
      </c>
      <c r="V16" s="48">
        <f t="shared" si="3"/>
        <v>10</v>
      </c>
      <c r="W16" s="83"/>
      <c r="X16" s="83" t="s">
        <v>204</v>
      </c>
    </row>
    <row r="17" spans="1:24" ht="30" x14ac:dyDescent="0.25">
      <c r="A17" s="82" t="s">
        <v>227</v>
      </c>
      <c r="B17" s="82" t="s">
        <v>228</v>
      </c>
      <c r="C17" s="82" t="s">
        <v>229</v>
      </c>
      <c r="D17" s="84">
        <f>IF(E17&lt;20, ROUNDUP(E17/0.6,0), ROUNDUP(E17/0.6,-1))</f>
        <v>41690</v>
      </c>
      <c r="E17" s="128">
        <f t="shared" si="0"/>
        <v>25011.882352941175</v>
      </c>
      <c r="F17" s="86" t="s">
        <v>199</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179</v>
      </c>
      <c r="V17" s="48">
        <f t="shared" si="3"/>
        <v>10</v>
      </c>
      <c r="W17" s="83"/>
      <c r="X17" s="83" t="s">
        <v>208</v>
      </c>
    </row>
    <row r="18" spans="1:24" ht="30" x14ac:dyDescent="0.25">
      <c r="A18" s="82" t="s">
        <v>230</v>
      </c>
      <c r="B18" s="82" t="s">
        <v>231</v>
      </c>
      <c r="C18" s="82" t="s">
        <v>229</v>
      </c>
      <c r="D18" s="84">
        <f>IF(E18&lt;20, ROUNDUP(E18/0.6,0), ROUNDUP(E18/0.6,-1))</f>
        <v>25020</v>
      </c>
      <c r="E18" s="128">
        <f t="shared" si="0"/>
        <v>15011.882352941177</v>
      </c>
      <c r="F18" s="86" t="s">
        <v>199</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179</v>
      </c>
      <c r="V18" s="48">
        <f t="shared" si="3"/>
        <v>10</v>
      </c>
      <c r="W18" s="83"/>
      <c r="X18" s="83" t="s">
        <v>208</v>
      </c>
    </row>
    <row r="19" spans="1:24" x14ac:dyDescent="0.25">
      <c r="A19" s="82" t="s">
        <v>234</v>
      </c>
      <c r="B19" s="83" t="s">
        <v>235</v>
      </c>
      <c r="C19" s="82" t="s">
        <v>236</v>
      </c>
      <c r="D19" s="84">
        <f>IF(E19&lt;20, ROUNDUP(E19/0.4,0), ROUNDUP(E19/0.5,-1))</f>
        <v>-250</v>
      </c>
      <c r="E19" s="128">
        <f t="shared" si="0"/>
        <v>-100</v>
      </c>
      <c r="F19" s="85" t="s">
        <v>178</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25">
      <c r="A20" s="82" t="s">
        <v>237</v>
      </c>
      <c r="B20" s="83" t="s">
        <v>238</v>
      </c>
      <c r="C20" s="82" t="s">
        <v>239</v>
      </c>
      <c r="D20" s="84">
        <f>IF(E20&lt;20, ROUNDUP(E20/0.4,0), ROUNDUP(E20/0.5,-1))</f>
        <v>-250</v>
      </c>
      <c r="E20" s="128">
        <f t="shared" si="0"/>
        <v>-100</v>
      </c>
      <c r="F20" s="85" t="s">
        <v>199</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25">
      <c r="A21" s="82" t="s">
        <v>240</v>
      </c>
      <c r="B21" s="82" t="s">
        <v>241</v>
      </c>
      <c r="C21" s="82" t="s">
        <v>242</v>
      </c>
      <c r="D21" s="84">
        <f t="shared" ref="D21:D84" si="4">IF(E21&lt;20, ROUNDUP(E21/0.6,0), ROUNDUP(E21/0.6,-1))</f>
        <v>260</v>
      </c>
      <c r="E21" s="128">
        <f t="shared" si="0"/>
        <v>152.93372549019608</v>
      </c>
      <c r="F21" s="86" t="s">
        <v>199</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179</v>
      </c>
      <c r="V21" s="48">
        <f t="shared" ref="V21:V44" si="6">IF(U21="Bulk",0,IF(U21="Std", 10,IF(U21="Pickup",20,30)))/60*60</f>
        <v>10</v>
      </c>
      <c r="W21" s="83"/>
      <c r="X21" s="83" t="s">
        <v>243</v>
      </c>
    </row>
    <row r="22" spans="1:24" x14ac:dyDescent="0.25">
      <c r="A22" s="82" t="s">
        <v>244</v>
      </c>
      <c r="B22" s="82" t="s">
        <v>245</v>
      </c>
      <c r="C22" s="82" t="s">
        <v>246</v>
      </c>
      <c r="D22" s="84">
        <f t="shared" si="4"/>
        <v>480</v>
      </c>
      <c r="E22" s="128">
        <f t="shared" si="0"/>
        <v>286.1637254901961</v>
      </c>
      <c r="F22" s="86" t="s">
        <v>199</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179</v>
      </c>
      <c r="V22" s="48">
        <f t="shared" si="6"/>
        <v>10</v>
      </c>
      <c r="W22" s="83"/>
      <c r="X22" s="83" t="s">
        <v>247</v>
      </c>
    </row>
    <row r="23" spans="1:24" x14ac:dyDescent="0.25">
      <c r="A23" s="82" t="s">
        <v>248</v>
      </c>
      <c r="B23" s="82" t="s">
        <v>249</v>
      </c>
      <c r="C23" s="82" t="s">
        <v>250</v>
      </c>
      <c r="D23" s="84">
        <f t="shared" si="4"/>
        <v>90</v>
      </c>
      <c r="E23" s="128">
        <f t="shared" si="0"/>
        <v>49.617450980392157</v>
      </c>
      <c r="F23" s="86" t="s">
        <v>199</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179</v>
      </c>
      <c r="V23" s="48">
        <f t="shared" si="6"/>
        <v>10</v>
      </c>
      <c r="W23" s="83"/>
      <c r="X23" s="83" t="s">
        <v>251</v>
      </c>
    </row>
    <row r="24" spans="1:24" x14ac:dyDescent="0.25">
      <c r="A24" s="82" t="s">
        <v>252</v>
      </c>
      <c r="B24" s="82" t="s">
        <v>253</v>
      </c>
      <c r="C24" s="82" t="s">
        <v>254</v>
      </c>
      <c r="D24" s="84">
        <f t="shared" si="4"/>
        <v>40</v>
      </c>
      <c r="E24" s="128">
        <f t="shared" si="0"/>
        <v>20.117647058823529</v>
      </c>
      <c r="F24" s="86" t="s">
        <v>199</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179</v>
      </c>
      <c r="V24" s="48">
        <f t="shared" si="6"/>
        <v>10</v>
      </c>
      <c r="W24" s="83"/>
      <c r="X24" s="83" t="s">
        <v>255</v>
      </c>
    </row>
    <row r="25" spans="1:24" x14ac:dyDescent="0.25">
      <c r="A25" s="82" t="s">
        <v>260</v>
      </c>
      <c r="B25" s="82" t="s">
        <v>261</v>
      </c>
      <c r="C25" s="82" t="s">
        <v>262</v>
      </c>
      <c r="D25" s="84">
        <f>IF(E25&lt;20, ROUNDUP(E25/0.6,0), ROUNDUP(E25/0.6,-1))</f>
        <v>60</v>
      </c>
      <c r="E25" s="128">
        <f>P25+Q25+T25+V25</f>
        <v>30.470588235294116</v>
      </c>
      <c r="F25" s="86" t="s">
        <v>199</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179</v>
      </c>
      <c r="V25" s="48">
        <f>IF(U25="Bulk",0,IF(U25="Std", 10,IF(U25="Pickup",20,30)))/60*60</f>
        <v>10</v>
      </c>
      <c r="W25" s="83"/>
      <c r="X25" s="83" t="s">
        <v>259</v>
      </c>
    </row>
    <row r="26" spans="1:24" x14ac:dyDescent="0.25">
      <c r="A26" s="82" t="s">
        <v>256</v>
      </c>
      <c r="B26" s="82" t="s">
        <v>257</v>
      </c>
      <c r="C26" s="82" t="s">
        <v>258</v>
      </c>
      <c r="D26" s="84">
        <f t="shared" si="4"/>
        <v>40</v>
      </c>
      <c r="E26" s="128">
        <f t="shared" si="0"/>
        <v>20.313725490196077</v>
      </c>
      <c r="F26" s="86" t="s">
        <v>199</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179</v>
      </c>
      <c r="V26" s="48">
        <f t="shared" si="6"/>
        <v>10</v>
      </c>
      <c r="W26" s="83"/>
      <c r="X26" s="83" t="s">
        <v>263</v>
      </c>
    </row>
    <row r="27" spans="1:24" x14ac:dyDescent="0.25">
      <c r="A27" s="87" t="s">
        <v>264</v>
      </c>
      <c r="B27" s="82" t="s">
        <v>265</v>
      </c>
      <c r="C27" s="82" t="s">
        <v>266</v>
      </c>
      <c r="D27" s="84">
        <f t="shared" si="4"/>
        <v>170</v>
      </c>
      <c r="E27" s="128">
        <f t="shared" si="0"/>
        <v>100</v>
      </c>
      <c r="F27" s="86" t="s">
        <v>199</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179</v>
      </c>
      <c r="V27" s="48">
        <f t="shared" si="6"/>
        <v>10</v>
      </c>
      <c r="W27" s="83"/>
      <c r="X27" s="83" t="s">
        <v>267</v>
      </c>
    </row>
    <row r="28" spans="1:24" ht="30" x14ac:dyDescent="0.25">
      <c r="A28" s="82" t="s">
        <v>268</v>
      </c>
      <c r="B28" s="82" t="s">
        <v>269</v>
      </c>
      <c r="C28" s="82" t="s">
        <v>270</v>
      </c>
      <c r="D28" s="84">
        <f t="shared" si="4"/>
        <v>4320</v>
      </c>
      <c r="E28" s="128">
        <f t="shared" si="0"/>
        <v>2587.0588235294117</v>
      </c>
      <c r="F28" s="86" t="s">
        <v>199</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179</v>
      </c>
      <c r="V28" s="48">
        <f t="shared" si="6"/>
        <v>10</v>
      </c>
      <c r="W28" s="83"/>
      <c r="X28" s="83" t="s">
        <v>271</v>
      </c>
    </row>
    <row r="29" spans="1:24" ht="30" x14ac:dyDescent="0.25">
      <c r="A29" s="82" t="s">
        <v>272</v>
      </c>
      <c r="B29" s="82" t="s">
        <v>273</v>
      </c>
      <c r="C29" s="82" t="s">
        <v>274</v>
      </c>
      <c r="D29" s="84">
        <f t="shared" si="4"/>
        <v>410</v>
      </c>
      <c r="E29" s="128">
        <f t="shared" si="0"/>
        <v>240.29411764705881</v>
      </c>
      <c r="F29" s="86" t="s">
        <v>199</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179</v>
      </c>
      <c r="V29" s="48">
        <f t="shared" si="6"/>
        <v>10</v>
      </c>
      <c r="W29" s="83"/>
      <c r="X29" s="83" t="s">
        <v>275</v>
      </c>
    </row>
    <row r="30" spans="1:24" x14ac:dyDescent="0.25">
      <c r="A30" s="82" t="s">
        <v>1790</v>
      </c>
      <c r="B30" s="82" t="s">
        <v>1791</v>
      </c>
      <c r="C30" s="82" t="s">
        <v>1792</v>
      </c>
      <c r="D30" s="84">
        <f t="shared" si="4"/>
        <v>5</v>
      </c>
      <c r="E30" s="128">
        <f t="shared" si="0"/>
        <v>2.5</v>
      </c>
      <c r="F30" s="86" t="s">
        <v>199</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287</v>
      </c>
      <c r="V30" s="48">
        <f t="shared" si="6"/>
        <v>0</v>
      </c>
      <c r="W30" s="83"/>
      <c r="X30" s="83" t="s">
        <v>1793</v>
      </c>
    </row>
    <row r="31" spans="1:24" x14ac:dyDescent="0.25">
      <c r="A31" s="87" t="s">
        <v>1794</v>
      </c>
      <c r="B31" s="82" t="s">
        <v>1795</v>
      </c>
      <c r="C31" s="82" t="s">
        <v>1796</v>
      </c>
      <c r="D31" s="84">
        <f t="shared" si="4"/>
        <v>4</v>
      </c>
      <c r="E31" s="128">
        <f t="shared" si="0"/>
        <v>2.19</v>
      </c>
      <c r="F31" s="86" t="s">
        <v>199</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287</v>
      </c>
      <c r="V31" s="48">
        <f t="shared" si="6"/>
        <v>0</v>
      </c>
      <c r="W31" s="83"/>
      <c r="X31" s="83"/>
    </row>
    <row r="32" spans="1:24" x14ac:dyDescent="0.25">
      <c r="A32" s="87" t="s">
        <v>1797</v>
      </c>
      <c r="B32" s="82" t="s">
        <v>1798</v>
      </c>
      <c r="C32" s="82" t="s">
        <v>1799</v>
      </c>
      <c r="D32" s="84">
        <f t="shared" si="4"/>
        <v>70</v>
      </c>
      <c r="E32" s="128">
        <f t="shared" si="0"/>
        <v>40</v>
      </c>
      <c r="F32" s="86" t="s">
        <v>199</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179</v>
      </c>
      <c r="V32" s="48">
        <f t="shared" si="6"/>
        <v>10</v>
      </c>
      <c r="W32" s="83"/>
      <c r="X32" s="83" t="s">
        <v>1800</v>
      </c>
    </row>
    <row r="33" spans="1:24" ht="30" x14ac:dyDescent="0.25">
      <c r="A33" s="82" t="s">
        <v>1801</v>
      </c>
      <c r="B33" s="82" t="s">
        <v>1802</v>
      </c>
      <c r="C33" s="82" t="s">
        <v>1803</v>
      </c>
      <c r="D33" s="84">
        <f t="shared" si="4"/>
        <v>50</v>
      </c>
      <c r="E33" s="128">
        <f t="shared" si="0"/>
        <v>26.3</v>
      </c>
      <c r="F33" s="86" t="s">
        <v>199</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179</v>
      </c>
      <c r="V33" s="48">
        <f t="shared" si="6"/>
        <v>10</v>
      </c>
      <c r="W33" s="83"/>
      <c r="X33" s="83" t="s">
        <v>1804</v>
      </c>
    </row>
    <row r="34" spans="1:24" ht="30" x14ac:dyDescent="0.25">
      <c r="A34" s="82" t="s">
        <v>1805</v>
      </c>
      <c r="B34" s="82" t="s">
        <v>1806</v>
      </c>
      <c r="C34" s="82" t="s">
        <v>1807</v>
      </c>
      <c r="D34" s="84">
        <f t="shared" si="4"/>
        <v>40</v>
      </c>
      <c r="E34" s="128">
        <f t="shared" si="0"/>
        <v>21.323529411764707</v>
      </c>
      <c r="F34" s="86" t="s">
        <v>199</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179</v>
      </c>
      <c r="V34" s="48">
        <f t="shared" si="6"/>
        <v>10</v>
      </c>
      <c r="W34" s="83"/>
      <c r="X34" s="83" t="s">
        <v>1808</v>
      </c>
    </row>
    <row r="35" spans="1:24" x14ac:dyDescent="0.25">
      <c r="A35" s="82" t="s">
        <v>1809</v>
      </c>
      <c r="B35" s="82" t="s">
        <v>1810</v>
      </c>
      <c r="C35" s="82" t="s">
        <v>1811</v>
      </c>
      <c r="D35" s="84">
        <f t="shared" si="4"/>
        <v>24</v>
      </c>
      <c r="E35" s="128">
        <f t="shared" si="0"/>
        <v>14.18</v>
      </c>
      <c r="F35" s="86" t="s">
        <v>199</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179</v>
      </c>
      <c r="V35" s="48">
        <f t="shared" si="6"/>
        <v>10</v>
      </c>
      <c r="W35" s="83"/>
      <c r="X35" s="83" t="s">
        <v>1812</v>
      </c>
    </row>
    <row r="36" spans="1:24" x14ac:dyDescent="0.25">
      <c r="A36" s="82" t="s">
        <v>1813</v>
      </c>
      <c r="B36" s="82" t="s">
        <v>1814</v>
      </c>
      <c r="C36" s="82" t="s">
        <v>1815</v>
      </c>
      <c r="D36" s="84">
        <f t="shared" si="4"/>
        <v>3</v>
      </c>
      <c r="E36" s="128">
        <f t="shared" si="0"/>
        <v>1.5</v>
      </c>
      <c r="F36" s="86" t="s">
        <v>199</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287</v>
      </c>
      <c r="V36" s="48">
        <f t="shared" si="6"/>
        <v>0</v>
      </c>
      <c r="W36" s="83"/>
      <c r="X36" s="83" t="s">
        <v>1800</v>
      </c>
    </row>
    <row r="37" spans="1:24" x14ac:dyDescent="0.25">
      <c r="A37" s="82" t="s">
        <v>1816</v>
      </c>
      <c r="B37" s="82" t="s">
        <v>1817</v>
      </c>
      <c r="C37" s="82" t="s">
        <v>1818</v>
      </c>
      <c r="D37" s="84">
        <f t="shared" si="4"/>
        <v>420</v>
      </c>
      <c r="E37" s="128">
        <f t="shared" si="0"/>
        <v>247.56</v>
      </c>
      <c r="F37" s="86" t="s">
        <v>199</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179</v>
      </c>
      <c r="V37" s="48">
        <f t="shared" si="6"/>
        <v>10</v>
      </c>
      <c r="W37" s="83"/>
      <c r="X37" s="83" t="s">
        <v>1819</v>
      </c>
    </row>
    <row r="38" spans="1:24" ht="30" x14ac:dyDescent="0.25">
      <c r="A38" s="87" t="s">
        <v>276</v>
      </c>
      <c r="B38" s="83" t="s">
        <v>277</v>
      </c>
      <c r="C38" s="82" t="s">
        <v>278</v>
      </c>
      <c r="D38" s="84">
        <f t="shared" si="4"/>
        <v>220</v>
      </c>
      <c r="E38" s="128">
        <f t="shared" si="0"/>
        <v>126.67</v>
      </c>
      <c r="F38" s="86" t="s">
        <v>199</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179</v>
      </c>
      <c r="V38" s="48">
        <f t="shared" si="6"/>
        <v>10</v>
      </c>
      <c r="W38" s="83"/>
      <c r="X38" s="83" t="s">
        <v>279</v>
      </c>
    </row>
    <row r="39" spans="1:24" ht="30" x14ac:dyDescent="0.25">
      <c r="A39" s="87" t="s">
        <v>280</v>
      </c>
      <c r="B39" s="83" t="s">
        <v>281</v>
      </c>
      <c r="C39" s="82" t="s">
        <v>282</v>
      </c>
      <c r="D39" s="84">
        <f t="shared" si="4"/>
        <v>220</v>
      </c>
      <c r="E39" s="128">
        <f t="shared" si="0"/>
        <v>126.67</v>
      </c>
      <c r="F39" s="86" t="s">
        <v>199</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179</v>
      </c>
      <c r="V39" s="48">
        <f t="shared" si="6"/>
        <v>10</v>
      </c>
      <c r="W39" s="83"/>
      <c r="X39" s="83" t="s">
        <v>283</v>
      </c>
    </row>
    <row r="40" spans="1:24" ht="30" x14ac:dyDescent="0.25">
      <c r="A40" s="87" t="s">
        <v>1820</v>
      </c>
      <c r="B40" s="82" t="s">
        <v>1821</v>
      </c>
      <c r="C40" s="82" t="s">
        <v>1822</v>
      </c>
      <c r="D40" s="84">
        <f t="shared" si="4"/>
        <v>34</v>
      </c>
      <c r="E40" s="128">
        <f t="shared" si="0"/>
        <v>19.990000000000002</v>
      </c>
      <c r="F40" s="86" t="s">
        <v>199</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179</v>
      </c>
      <c r="V40" s="48">
        <f t="shared" si="6"/>
        <v>10</v>
      </c>
      <c r="W40" s="83"/>
      <c r="X40" s="83" t="s">
        <v>1823</v>
      </c>
    </row>
    <row r="41" spans="1:24" x14ac:dyDescent="0.25">
      <c r="A41" s="87" t="s">
        <v>284</v>
      </c>
      <c r="B41" s="82" t="s">
        <v>285</v>
      </c>
      <c r="C41" s="82" t="s">
        <v>286</v>
      </c>
      <c r="D41" s="84">
        <f t="shared" si="4"/>
        <v>7</v>
      </c>
      <c r="E41" s="128">
        <f t="shared" si="0"/>
        <v>3.6989999999999998</v>
      </c>
      <c r="F41" s="86" t="s">
        <v>199</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287</v>
      </c>
      <c r="V41" s="48">
        <f t="shared" si="6"/>
        <v>0</v>
      </c>
      <c r="W41" s="83"/>
      <c r="X41" s="83" t="s">
        <v>288</v>
      </c>
    </row>
    <row r="42" spans="1:24" x14ac:dyDescent="0.25">
      <c r="A42" s="87" t="s">
        <v>289</v>
      </c>
      <c r="B42" s="82" t="s">
        <v>290</v>
      </c>
      <c r="C42" s="82" t="s">
        <v>291</v>
      </c>
      <c r="D42" s="84">
        <f t="shared" si="4"/>
        <v>5</v>
      </c>
      <c r="E42" s="128">
        <f t="shared" si="0"/>
        <v>2.6989999999999998</v>
      </c>
      <c r="F42" s="86" t="s">
        <v>199</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287</v>
      </c>
      <c r="V42" s="48">
        <f t="shared" si="6"/>
        <v>0</v>
      </c>
      <c r="W42" s="83"/>
      <c r="X42" s="83" t="s">
        <v>292</v>
      </c>
    </row>
    <row r="43" spans="1:24" x14ac:dyDescent="0.25">
      <c r="A43" s="82" t="s">
        <v>293</v>
      </c>
      <c r="B43" s="82" t="s">
        <v>294</v>
      </c>
      <c r="C43" s="82" t="s">
        <v>295</v>
      </c>
      <c r="D43" s="84">
        <f t="shared" si="4"/>
        <v>17</v>
      </c>
      <c r="E43" s="128">
        <f t="shared" si="0"/>
        <v>10</v>
      </c>
      <c r="F43" s="86" t="s">
        <v>199</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287</v>
      </c>
      <c r="V43" s="48">
        <f t="shared" si="6"/>
        <v>0</v>
      </c>
      <c r="W43" s="83"/>
      <c r="X43" s="83" t="s">
        <v>296</v>
      </c>
    </row>
    <row r="44" spans="1:24" ht="30" x14ac:dyDescent="0.25">
      <c r="A44" s="82" t="s">
        <v>297</v>
      </c>
      <c r="B44" s="82" t="s">
        <v>298</v>
      </c>
      <c r="C44" s="82" t="s">
        <v>299</v>
      </c>
      <c r="D44" s="84">
        <f t="shared" si="4"/>
        <v>10</v>
      </c>
      <c r="E44" s="128">
        <f t="shared" si="0"/>
        <v>6</v>
      </c>
      <c r="F44" s="86" t="s">
        <v>199</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287</v>
      </c>
      <c r="V44" s="48">
        <f t="shared" si="6"/>
        <v>0</v>
      </c>
      <c r="W44" s="83"/>
      <c r="X44" s="83" t="s">
        <v>300</v>
      </c>
    </row>
    <row r="45" spans="1:24" x14ac:dyDescent="0.25">
      <c r="A45" s="87" t="s">
        <v>301</v>
      </c>
      <c r="B45" s="82" t="s">
        <v>302</v>
      </c>
      <c r="C45" s="82" t="s">
        <v>303</v>
      </c>
      <c r="D45" s="84">
        <f t="shared" si="4"/>
        <v>20</v>
      </c>
      <c r="E45" s="128">
        <f t="shared" si="0"/>
        <v>11.6195</v>
      </c>
      <c r="F45" s="86" t="s">
        <v>199</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287</v>
      </c>
      <c r="V45" s="48">
        <v>10</v>
      </c>
      <c r="W45" s="83"/>
      <c r="X45" s="83" t="s">
        <v>304</v>
      </c>
    </row>
    <row r="46" spans="1:24" x14ac:dyDescent="0.25">
      <c r="A46" s="82" t="s">
        <v>305</v>
      </c>
      <c r="B46" s="82" t="s">
        <v>306</v>
      </c>
      <c r="C46" s="82" t="s">
        <v>1824</v>
      </c>
      <c r="D46" s="84">
        <f t="shared" si="4"/>
        <v>17</v>
      </c>
      <c r="E46" s="128">
        <f t="shared" si="0"/>
        <v>10</v>
      </c>
      <c r="F46" s="86" t="s">
        <v>199</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179</v>
      </c>
      <c r="V46" s="48">
        <f t="shared" ref="V46:V109" si="8">IF(U46="Bulk",0,IF(U46="Std", 10,IF(U46="Pickup",20,30)))/60*60</f>
        <v>10</v>
      </c>
      <c r="W46" s="83"/>
      <c r="X46" s="83" t="s">
        <v>308</v>
      </c>
    </row>
    <row r="47" spans="1:24" x14ac:dyDescent="0.25">
      <c r="A47" s="82" t="s">
        <v>309</v>
      </c>
      <c r="B47" s="82" t="s">
        <v>310</v>
      </c>
      <c r="C47" s="82" t="s">
        <v>311</v>
      </c>
      <c r="D47" s="84">
        <f t="shared" si="4"/>
        <v>21</v>
      </c>
      <c r="E47" s="128">
        <f t="shared" si="0"/>
        <v>12.349499999999999</v>
      </c>
      <c r="F47" s="86" t="s">
        <v>199</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179</v>
      </c>
      <c r="V47" s="48">
        <f t="shared" si="8"/>
        <v>10</v>
      </c>
      <c r="W47" s="83"/>
      <c r="X47" s="83" t="s">
        <v>312</v>
      </c>
    </row>
    <row r="48" spans="1:24" x14ac:dyDescent="0.25">
      <c r="A48" s="82" t="s">
        <v>313</v>
      </c>
      <c r="B48" s="82" t="s">
        <v>314</v>
      </c>
      <c r="C48" s="82" t="s">
        <v>315</v>
      </c>
      <c r="D48" s="84">
        <f t="shared" si="4"/>
        <v>150</v>
      </c>
      <c r="E48" s="128">
        <f t="shared" si="0"/>
        <v>85.470588235294116</v>
      </c>
      <c r="F48" s="86" t="s">
        <v>199</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179</v>
      </c>
      <c r="V48" s="48">
        <f t="shared" si="8"/>
        <v>10</v>
      </c>
      <c r="W48" s="83"/>
      <c r="X48" s="83" t="s">
        <v>316</v>
      </c>
    </row>
    <row r="49" spans="1:24" x14ac:dyDescent="0.25">
      <c r="A49" s="82" t="s">
        <v>317</v>
      </c>
      <c r="B49" s="82" t="s">
        <v>318</v>
      </c>
      <c r="C49" s="82" t="s">
        <v>319</v>
      </c>
      <c r="D49" s="84">
        <f t="shared" si="4"/>
        <v>940</v>
      </c>
      <c r="E49" s="128">
        <f t="shared" si="0"/>
        <v>560.82352941176475</v>
      </c>
      <c r="F49" s="86" t="s">
        <v>199</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320</v>
      </c>
      <c r="V49" s="48">
        <f t="shared" si="8"/>
        <v>30</v>
      </c>
      <c r="W49" s="83"/>
      <c r="X49" s="83" t="s">
        <v>321</v>
      </c>
    </row>
    <row r="50" spans="1:24" x14ac:dyDescent="0.25">
      <c r="A50" s="82" t="s">
        <v>322</v>
      </c>
      <c r="B50" s="82" t="s">
        <v>323</v>
      </c>
      <c r="C50" s="82" t="s">
        <v>324</v>
      </c>
      <c r="D50" s="84">
        <f t="shared" si="4"/>
        <v>90</v>
      </c>
      <c r="E50" s="128">
        <f t="shared" si="0"/>
        <v>52.823529411764703</v>
      </c>
      <c r="F50" s="86" t="s">
        <v>199</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179</v>
      </c>
      <c r="V50" s="48">
        <f t="shared" si="8"/>
        <v>10</v>
      </c>
      <c r="W50" s="83"/>
      <c r="X50" s="83" t="s">
        <v>325</v>
      </c>
    </row>
    <row r="51" spans="1:24" x14ac:dyDescent="0.25">
      <c r="A51" s="82" t="s">
        <v>326</v>
      </c>
      <c r="B51" s="82" t="s">
        <v>327</v>
      </c>
      <c r="C51" s="82" t="s">
        <v>328</v>
      </c>
      <c r="D51" s="84">
        <f t="shared" si="4"/>
        <v>60</v>
      </c>
      <c r="E51" s="128">
        <f t="shared" si="0"/>
        <v>30.042287581699345</v>
      </c>
      <c r="F51" s="86" t="s">
        <v>199</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179</v>
      </c>
      <c r="V51" s="48">
        <f t="shared" si="8"/>
        <v>10</v>
      </c>
      <c r="W51" s="83"/>
      <c r="X51" s="83" t="s">
        <v>329</v>
      </c>
    </row>
    <row r="52" spans="1:24" x14ac:dyDescent="0.25">
      <c r="A52" s="82" t="s">
        <v>1825</v>
      </c>
      <c r="B52" s="82" t="s">
        <v>1826</v>
      </c>
      <c r="C52" s="82" t="s">
        <v>1827</v>
      </c>
      <c r="D52" s="84">
        <f t="shared" si="4"/>
        <v>60</v>
      </c>
      <c r="E52" s="128">
        <f t="shared" si="0"/>
        <v>30.209150326797385</v>
      </c>
      <c r="F52" s="86" t="s">
        <v>199</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179</v>
      </c>
      <c r="V52" s="48">
        <f t="shared" si="8"/>
        <v>10</v>
      </c>
      <c r="W52" s="83"/>
      <c r="X52" s="83" t="s">
        <v>1828</v>
      </c>
    </row>
    <row r="53" spans="1:24" ht="30" x14ac:dyDescent="0.25">
      <c r="A53" s="82" t="s">
        <v>1829</v>
      </c>
      <c r="B53" s="82" t="s">
        <v>1830</v>
      </c>
      <c r="C53" s="82" t="s">
        <v>1831</v>
      </c>
      <c r="D53" s="84">
        <f t="shared" si="4"/>
        <v>190</v>
      </c>
      <c r="E53" s="128">
        <f t="shared" si="0"/>
        <v>110.31372549019608</v>
      </c>
      <c r="F53" s="86" t="s">
        <v>199</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179</v>
      </c>
      <c r="V53" s="48">
        <f t="shared" si="8"/>
        <v>10</v>
      </c>
      <c r="W53" s="83"/>
      <c r="X53" s="83" t="s">
        <v>333</v>
      </c>
    </row>
    <row r="54" spans="1:24" ht="30" x14ac:dyDescent="0.25">
      <c r="A54" s="82" t="s">
        <v>1832</v>
      </c>
      <c r="B54" s="82" t="s">
        <v>335</v>
      </c>
      <c r="C54" s="82" t="s">
        <v>1832</v>
      </c>
      <c r="D54" s="84">
        <f t="shared" si="4"/>
        <v>1310</v>
      </c>
      <c r="E54" s="128">
        <f t="shared" si="0"/>
        <v>785.76352941176481</v>
      </c>
      <c r="F54" s="86" t="s">
        <v>199</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179</v>
      </c>
      <c r="V54" s="48">
        <f t="shared" si="8"/>
        <v>10</v>
      </c>
      <c r="W54" s="83"/>
      <c r="X54" s="83" t="s">
        <v>321</v>
      </c>
    </row>
    <row r="55" spans="1:24" ht="45" x14ac:dyDescent="0.25">
      <c r="A55" s="82" t="s">
        <v>336</v>
      </c>
      <c r="B55" s="82" t="s">
        <v>337</v>
      </c>
      <c r="C55" s="82" t="s">
        <v>338</v>
      </c>
      <c r="D55" s="84">
        <f t="shared" si="4"/>
        <v>2100</v>
      </c>
      <c r="E55" s="128">
        <f t="shared" si="0"/>
        <v>1254.7635294117647</v>
      </c>
      <c r="F55" s="86" t="s">
        <v>199</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179</v>
      </c>
      <c r="V55" s="48">
        <f t="shared" si="8"/>
        <v>10</v>
      </c>
      <c r="W55" s="83"/>
      <c r="X55" s="83" t="s">
        <v>321</v>
      </c>
    </row>
    <row r="56" spans="1:24" ht="30" x14ac:dyDescent="0.25">
      <c r="A56" s="82" t="s">
        <v>339</v>
      </c>
      <c r="B56" s="82" t="s">
        <v>340</v>
      </c>
      <c r="C56" s="82" t="s">
        <v>341</v>
      </c>
      <c r="D56" s="84">
        <f t="shared" si="4"/>
        <v>730</v>
      </c>
      <c r="E56" s="128">
        <f t="shared" si="0"/>
        <v>434.23209150326795</v>
      </c>
      <c r="F56" s="86" t="s">
        <v>199</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179</v>
      </c>
      <c r="V56" s="48">
        <f t="shared" si="8"/>
        <v>10</v>
      </c>
      <c r="W56" s="83"/>
      <c r="X56" s="83" t="s">
        <v>342</v>
      </c>
    </row>
    <row r="57" spans="1:24" x14ac:dyDescent="0.25">
      <c r="A57" s="82" t="s">
        <v>343</v>
      </c>
      <c r="B57" s="82" t="s">
        <v>344</v>
      </c>
      <c r="C57" s="82" t="s">
        <v>345</v>
      </c>
      <c r="D57" s="84">
        <f t="shared" si="4"/>
        <v>110</v>
      </c>
      <c r="E57" s="128">
        <f t="shared" si="0"/>
        <v>62.773529411764706</v>
      </c>
      <c r="F57" s="86" t="s">
        <v>199</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179</v>
      </c>
      <c r="V57" s="48">
        <f t="shared" si="8"/>
        <v>10</v>
      </c>
      <c r="W57" s="83"/>
      <c r="X57" s="83" t="s">
        <v>346</v>
      </c>
    </row>
    <row r="58" spans="1:24" x14ac:dyDescent="0.25">
      <c r="A58" s="82" t="s">
        <v>1833</v>
      </c>
      <c r="B58" s="82" t="s">
        <v>348</v>
      </c>
      <c r="C58" s="82" t="s">
        <v>1834</v>
      </c>
      <c r="D58" s="84">
        <f t="shared" si="4"/>
        <v>170</v>
      </c>
      <c r="E58" s="128">
        <f t="shared" si="0"/>
        <v>96.882352941176464</v>
      </c>
      <c r="F58" s="86" t="s">
        <v>199</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179</v>
      </c>
      <c r="V58" s="48">
        <f t="shared" si="8"/>
        <v>10</v>
      </c>
      <c r="W58" s="83"/>
      <c r="X58" s="83" t="s">
        <v>350</v>
      </c>
    </row>
    <row r="59" spans="1:24" x14ac:dyDescent="0.25">
      <c r="A59" s="82" t="s">
        <v>354</v>
      </c>
      <c r="B59" s="82" t="s">
        <v>355</v>
      </c>
      <c r="C59" s="82" t="s">
        <v>356</v>
      </c>
      <c r="D59" s="84">
        <f t="shared" si="4"/>
        <v>350</v>
      </c>
      <c r="E59" s="128">
        <f t="shared" si="0"/>
        <v>210</v>
      </c>
      <c r="F59" s="86" t="s">
        <v>199</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179</v>
      </c>
      <c r="V59" s="48">
        <f t="shared" si="8"/>
        <v>10</v>
      </c>
      <c r="W59" s="83"/>
      <c r="X59" s="83" t="s">
        <v>357</v>
      </c>
    </row>
    <row r="60" spans="1:24" ht="30" x14ac:dyDescent="0.25">
      <c r="A60" s="82" t="s">
        <v>358</v>
      </c>
      <c r="B60" s="82" t="s">
        <v>359</v>
      </c>
      <c r="C60" s="82" t="s">
        <v>360</v>
      </c>
      <c r="D60" s="84">
        <f t="shared" si="4"/>
        <v>230</v>
      </c>
      <c r="E60" s="128">
        <f t="shared" si="0"/>
        <v>134.11764705882354</v>
      </c>
      <c r="F60" s="86" t="s">
        <v>199</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179</v>
      </c>
      <c r="V60" s="48">
        <f t="shared" si="8"/>
        <v>10</v>
      </c>
      <c r="W60" s="83"/>
      <c r="X60" s="83" t="s">
        <v>361</v>
      </c>
    </row>
    <row r="61" spans="1:24" ht="45" x14ac:dyDescent="0.25">
      <c r="A61" s="82" t="s">
        <v>362</v>
      </c>
      <c r="B61" s="82" t="s">
        <v>363</v>
      </c>
      <c r="C61" s="82" t="s">
        <v>364</v>
      </c>
      <c r="D61" s="84">
        <f t="shared" si="4"/>
        <v>1700</v>
      </c>
      <c r="E61" s="128">
        <f t="shared" si="0"/>
        <v>1019.1176470588235</v>
      </c>
      <c r="F61" s="86" t="s">
        <v>199</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179</v>
      </c>
      <c r="V61" s="48">
        <f t="shared" si="8"/>
        <v>10</v>
      </c>
      <c r="W61" s="83" t="s">
        <v>365</v>
      </c>
      <c r="X61" s="83" t="s">
        <v>366</v>
      </c>
    </row>
    <row r="62" spans="1:24" ht="30" x14ac:dyDescent="0.25">
      <c r="A62" s="82" t="s">
        <v>367</v>
      </c>
      <c r="B62" s="82" t="s">
        <v>368</v>
      </c>
      <c r="C62" s="82" t="s">
        <v>369</v>
      </c>
      <c r="D62" s="84">
        <f t="shared" si="4"/>
        <v>700</v>
      </c>
      <c r="E62" s="128">
        <f t="shared" si="0"/>
        <v>414.41176470588238</v>
      </c>
      <c r="F62" s="86" t="s">
        <v>199</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179</v>
      </c>
      <c r="V62" s="48">
        <f t="shared" si="8"/>
        <v>10</v>
      </c>
      <c r="W62" s="83" t="s">
        <v>370</v>
      </c>
      <c r="X62" s="83" t="s">
        <v>371</v>
      </c>
    </row>
    <row r="63" spans="1:24" ht="30" x14ac:dyDescent="0.25">
      <c r="A63" s="82" t="s">
        <v>372</v>
      </c>
      <c r="B63" s="82" t="s">
        <v>373</v>
      </c>
      <c r="C63" s="82" t="s">
        <v>374</v>
      </c>
      <c r="D63" s="84">
        <f t="shared" si="4"/>
        <v>870</v>
      </c>
      <c r="E63" s="128">
        <f t="shared" si="0"/>
        <v>519.11764705882354</v>
      </c>
      <c r="F63" s="86" t="s">
        <v>199</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179</v>
      </c>
      <c r="V63" s="48">
        <f t="shared" si="8"/>
        <v>10</v>
      </c>
      <c r="W63" s="83" t="s">
        <v>375</v>
      </c>
      <c r="X63" s="83" t="s">
        <v>376</v>
      </c>
    </row>
    <row r="64" spans="1:24" x14ac:dyDescent="0.25">
      <c r="A64" s="82" t="s">
        <v>377</v>
      </c>
      <c r="B64" s="82" t="s">
        <v>378</v>
      </c>
      <c r="C64" s="82" t="s">
        <v>379</v>
      </c>
      <c r="D64" s="84">
        <f t="shared" si="4"/>
        <v>280</v>
      </c>
      <c r="E64" s="128">
        <f t="shared" si="0"/>
        <v>164.41176470588235</v>
      </c>
      <c r="F64" s="86" t="s">
        <v>199</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179</v>
      </c>
      <c r="V64" s="48">
        <f t="shared" si="8"/>
        <v>10</v>
      </c>
      <c r="W64" s="83" t="s">
        <v>380</v>
      </c>
      <c r="X64" s="83" t="s">
        <v>381</v>
      </c>
    </row>
    <row r="65" spans="1:24" x14ac:dyDescent="0.25">
      <c r="A65" s="87" t="s">
        <v>382</v>
      </c>
      <c r="B65" s="87" t="s">
        <v>383</v>
      </c>
      <c r="C65" s="82" t="s">
        <v>384</v>
      </c>
      <c r="D65" s="84">
        <f t="shared" si="4"/>
        <v>100</v>
      </c>
      <c r="E65" s="128">
        <f t="shared" si="0"/>
        <v>55</v>
      </c>
      <c r="F65" s="86" t="s">
        <v>199</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320</v>
      </c>
      <c r="V65" s="48">
        <f t="shared" si="8"/>
        <v>30</v>
      </c>
      <c r="W65" s="83"/>
      <c r="X65" s="83" t="s">
        <v>385</v>
      </c>
    </row>
    <row r="66" spans="1:24" x14ac:dyDescent="0.25">
      <c r="A66" s="87" t="s">
        <v>386</v>
      </c>
      <c r="B66" s="87" t="s">
        <v>387</v>
      </c>
      <c r="C66" s="82" t="s">
        <v>388</v>
      </c>
      <c r="D66" s="84">
        <f t="shared" si="4"/>
        <v>100</v>
      </c>
      <c r="E66" s="128">
        <f t="shared" si="0"/>
        <v>59</v>
      </c>
      <c r="F66" s="86" t="s">
        <v>199</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320</v>
      </c>
      <c r="V66" s="48">
        <f t="shared" si="8"/>
        <v>30</v>
      </c>
      <c r="W66" s="83"/>
      <c r="X66" s="83" t="s">
        <v>385</v>
      </c>
    </row>
    <row r="67" spans="1:24" x14ac:dyDescent="0.25">
      <c r="A67" s="82" t="s">
        <v>1835</v>
      </c>
      <c r="B67" s="82" t="s">
        <v>1836</v>
      </c>
      <c r="C67" s="82" t="s">
        <v>1837</v>
      </c>
      <c r="D67" s="84">
        <f t="shared" si="4"/>
        <v>12</v>
      </c>
      <c r="E67" s="128">
        <f t="shared" ref="E67:E130" si="9">P67+Q67+T67+V67</f>
        <v>7</v>
      </c>
      <c r="F67" s="86" t="s">
        <v>199</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287</v>
      </c>
      <c r="V67" s="48">
        <f t="shared" si="8"/>
        <v>0</v>
      </c>
      <c r="W67" s="83"/>
      <c r="X67" s="83" t="s">
        <v>1838</v>
      </c>
    </row>
    <row r="68" spans="1:24" x14ac:dyDescent="0.25">
      <c r="A68" s="82" t="s">
        <v>1839</v>
      </c>
      <c r="B68" s="82" t="s">
        <v>397</v>
      </c>
      <c r="C68" s="82" t="s">
        <v>1840</v>
      </c>
      <c r="D68" s="84">
        <f t="shared" si="4"/>
        <v>210</v>
      </c>
      <c r="E68" s="128">
        <f t="shared" si="9"/>
        <v>120.47058823529412</v>
      </c>
      <c r="F68" s="86" t="s">
        <v>199</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179</v>
      </c>
      <c r="V68" s="48">
        <f t="shared" si="8"/>
        <v>10</v>
      </c>
      <c r="W68" s="83"/>
      <c r="X68" s="83" t="s">
        <v>1841</v>
      </c>
    </row>
    <row r="69" spans="1:24" ht="30" x14ac:dyDescent="0.25">
      <c r="A69" s="82" t="s">
        <v>405</v>
      </c>
      <c r="B69" s="82" t="s">
        <v>406</v>
      </c>
      <c r="C69" s="82" t="s">
        <v>407</v>
      </c>
      <c r="D69" s="84">
        <f t="shared" si="4"/>
        <v>1350</v>
      </c>
      <c r="E69" s="128">
        <f t="shared" si="9"/>
        <v>808.24411764705883</v>
      </c>
      <c r="F69" s="86" t="s">
        <v>199</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320</v>
      </c>
      <c r="V69" s="48">
        <f t="shared" si="8"/>
        <v>30</v>
      </c>
      <c r="W69" s="83"/>
      <c r="X69" s="83" t="s">
        <v>408</v>
      </c>
    </row>
    <row r="70" spans="1:24" ht="30" x14ac:dyDescent="0.25">
      <c r="A70" s="82" t="s">
        <v>409</v>
      </c>
      <c r="B70" s="82" t="s">
        <v>410</v>
      </c>
      <c r="C70" s="82" t="s">
        <v>411</v>
      </c>
      <c r="D70" s="84">
        <f t="shared" si="4"/>
        <v>1600</v>
      </c>
      <c r="E70" s="128">
        <f t="shared" si="9"/>
        <v>958.24411764705883</v>
      </c>
      <c r="F70" s="86" t="s">
        <v>199</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320</v>
      </c>
      <c r="V70" s="48">
        <f t="shared" si="8"/>
        <v>30</v>
      </c>
      <c r="W70" s="83"/>
      <c r="X70" s="83" t="s">
        <v>408</v>
      </c>
    </row>
    <row r="71" spans="1:24" ht="30" x14ac:dyDescent="0.25">
      <c r="A71" s="82" t="s">
        <v>412</v>
      </c>
      <c r="B71" s="82" t="s">
        <v>413</v>
      </c>
      <c r="C71" s="82" t="s">
        <v>414</v>
      </c>
      <c r="D71" s="84">
        <f t="shared" si="4"/>
        <v>1520</v>
      </c>
      <c r="E71" s="128">
        <f t="shared" si="9"/>
        <v>908.24411764705883</v>
      </c>
      <c r="F71" s="86" t="s">
        <v>199</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320</v>
      </c>
      <c r="V71" s="48">
        <f t="shared" si="8"/>
        <v>30</v>
      </c>
      <c r="W71" s="83"/>
      <c r="X71" s="83" t="s">
        <v>415</v>
      </c>
    </row>
    <row r="72" spans="1:24" ht="30" x14ac:dyDescent="0.25">
      <c r="A72" s="82" t="s">
        <v>416</v>
      </c>
      <c r="B72" s="82" t="s">
        <v>417</v>
      </c>
      <c r="C72" s="82" t="s">
        <v>418</v>
      </c>
      <c r="D72" s="84">
        <f t="shared" si="4"/>
        <v>1770</v>
      </c>
      <c r="E72" s="128">
        <f t="shared" si="9"/>
        <v>1058.2441176470588</v>
      </c>
      <c r="F72" s="86" t="s">
        <v>199</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320</v>
      </c>
      <c r="V72" s="48">
        <f t="shared" si="8"/>
        <v>30</v>
      </c>
      <c r="W72" s="83"/>
      <c r="X72" s="83" t="s">
        <v>415</v>
      </c>
    </row>
    <row r="73" spans="1:24" ht="30" x14ac:dyDescent="0.25">
      <c r="A73" s="82" t="s">
        <v>419</v>
      </c>
      <c r="B73" s="82" t="s">
        <v>420</v>
      </c>
      <c r="C73" s="82" t="s">
        <v>421</v>
      </c>
      <c r="D73" s="84">
        <f t="shared" si="4"/>
        <v>1020</v>
      </c>
      <c r="E73" s="128">
        <f t="shared" si="9"/>
        <v>608.24411764705883</v>
      </c>
      <c r="F73" s="86" t="s">
        <v>199</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320</v>
      </c>
      <c r="V73" s="48">
        <f t="shared" si="8"/>
        <v>30</v>
      </c>
      <c r="W73" s="83"/>
      <c r="X73" s="83" t="s">
        <v>422</v>
      </c>
    </row>
    <row r="74" spans="1:24" ht="30" x14ac:dyDescent="0.25">
      <c r="A74" s="82" t="s">
        <v>423</v>
      </c>
      <c r="B74" s="82" t="s">
        <v>424</v>
      </c>
      <c r="C74" s="82" t="s">
        <v>425</v>
      </c>
      <c r="D74" s="84">
        <f t="shared" si="4"/>
        <v>1270</v>
      </c>
      <c r="E74" s="128">
        <f t="shared" si="9"/>
        <v>758.24411764705883</v>
      </c>
      <c r="F74" s="86" t="s">
        <v>199</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320</v>
      </c>
      <c r="V74" s="48">
        <f t="shared" si="8"/>
        <v>30</v>
      </c>
      <c r="W74" s="83"/>
      <c r="X74" s="83" t="s">
        <v>422</v>
      </c>
    </row>
    <row r="75" spans="1:24" ht="30" x14ac:dyDescent="0.25">
      <c r="A75" s="82" t="s">
        <v>426</v>
      </c>
      <c r="B75" s="82" t="s">
        <v>427</v>
      </c>
      <c r="C75" s="82" t="s">
        <v>414</v>
      </c>
      <c r="D75" s="84">
        <f t="shared" si="4"/>
        <v>1190</v>
      </c>
      <c r="E75" s="128">
        <f t="shared" si="9"/>
        <v>708.24411764705883</v>
      </c>
      <c r="F75" s="86" t="s">
        <v>199</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320</v>
      </c>
      <c r="V75" s="48">
        <f t="shared" si="8"/>
        <v>30</v>
      </c>
      <c r="W75" s="83"/>
      <c r="X75" s="83" t="s">
        <v>415</v>
      </c>
    </row>
    <row r="76" spans="1:24" ht="30" x14ac:dyDescent="0.25">
      <c r="A76" s="82" t="s">
        <v>428</v>
      </c>
      <c r="B76" s="82" t="s">
        <v>429</v>
      </c>
      <c r="C76" s="82" t="s">
        <v>430</v>
      </c>
      <c r="D76" s="84">
        <f t="shared" si="4"/>
        <v>1440</v>
      </c>
      <c r="E76" s="128">
        <f t="shared" si="9"/>
        <v>858.24411764705883</v>
      </c>
      <c r="F76" s="86" t="s">
        <v>199</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320</v>
      </c>
      <c r="V76" s="48">
        <f t="shared" si="8"/>
        <v>30</v>
      </c>
      <c r="W76" s="83"/>
      <c r="X76" s="83" t="s">
        <v>432</v>
      </c>
    </row>
    <row r="77" spans="1:24" ht="30" x14ac:dyDescent="0.25">
      <c r="A77" s="82" t="s">
        <v>433</v>
      </c>
      <c r="B77" s="82" t="s">
        <v>434</v>
      </c>
      <c r="C77" s="82" t="s">
        <v>435</v>
      </c>
      <c r="D77" s="84">
        <f t="shared" si="4"/>
        <v>850</v>
      </c>
      <c r="E77" s="128">
        <f t="shared" si="9"/>
        <v>508.24411764705883</v>
      </c>
      <c r="F77" s="86" t="s">
        <v>199</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320</v>
      </c>
      <c r="V77" s="48">
        <f t="shared" si="8"/>
        <v>30</v>
      </c>
      <c r="W77" s="83"/>
      <c r="X77" s="83" t="s">
        <v>436</v>
      </c>
    </row>
    <row r="78" spans="1:24" ht="30" x14ac:dyDescent="0.25">
      <c r="A78" s="82" t="s">
        <v>437</v>
      </c>
      <c r="B78" s="82" t="s">
        <v>438</v>
      </c>
      <c r="C78" s="82" t="s">
        <v>439</v>
      </c>
      <c r="D78" s="84">
        <f t="shared" si="4"/>
        <v>1100</v>
      </c>
      <c r="E78" s="128">
        <f t="shared" si="9"/>
        <v>658.24411764705883</v>
      </c>
      <c r="F78" s="86" t="s">
        <v>199</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320</v>
      </c>
      <c r="V78" s="48">
        <f t="shared" si="8"/>
        <v>30</v>
      </c>
      <c r="W78" s="83"/>
      <c r="X78" s="83" t="s">
        <v>436</v>
      </c>
    </row>
    <row r="79" spans="1:24" ht="30" x14ac:dyDescent="0.25">
      <c r="A79" s="82" t="s">
        <v>440</v>
      </c>
      <c r="B79" s="82" t="s">
        <v>441</v>
      </c>
      <c r="C79" s="82" t="s">
        <v>442</v>
      </c>
      <c r="D79" s="84">
        <f t="shared" si="4"/>
        <v>1020</v>
      </c>
      <c r="E79" s="128">
        <f t="shared" si="9"/>
        <v>608.24411764705883</v>
      </c>
      <c r="F79" s="86" t="s">
        <v>199</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320</v>
      </c>
      <c r="V79" s="48">
        <f t="shared" si="8"/>
        <v>30</v>
      </c>
      <c r="W79" s="83"/>
      <c r="X79" s="83" t="s">
        <v>443</v>
      </c>
    </row>
    <row r="80" spans="1:24" ht="30" x14ac:dyDescent="0.25">
      <c r="A80" s="82" t="s">
        <v>444</v>
      </c>
      <c r="B80" s="82" t="s">
        <v>445</v>
      </c>
      <c r="C80" s="82" t="s">
        <v>446</v>
      </c>
      <c r="D80" s="84">
        <f t="shared" si="4"/>
        <v>1270</v>
      </c>
      <c r="E80" s="128">
        <f t="shared" si="9"/>
        <v>758.24411764705883</v>
      </c>
      <c r="F80" s="86" t="s">
        <v>199</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320</v>
      </c>
      <c r="V80" s="48">
        <f t="shared" si="8"/>
        <v>30</v>
      </c>
      <c r="W80" s="83"/>
      <c r="X80" s="83" t="s">
        <v>443</v>
      </c>
    </row>
    <row r="81" spans="1:24" x14ac:dyDescent="0.25">
      <c r="A81" s="82" t="s">
        <v>1842</v>
      </c>
      <c r="B81" s="82" t="s">
        <v>1843</v>
      </c>
      <c r="C81" s="82" t="s">
        <v>1844</v>
      </c>
      <c r="D81" s="84">
        <f t="shared" si="4"/>
        <v>1</v>
      </c>
      <c r="E81" s="128">
        <f t="shared" si="9"/>
        <v>0.44248409835155689</v>
      </c>
      <c r="F81" s="86" t="s">
        <v>199</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287</v>
      </c>
      <c r="V81" s="48">
        <f t="shared" si="8"/>
        <v>0</v>
      </c>
      <c r="W81" s="83"/>
      <c r="X81" s="83" t="s">
        <v>1845</v>
      </c>
    </row>
    <row r="82" spans="1:24" x14ac:dyDescent="0.25">
      <c r="A82" s="82" t="s">
        <v>447</v>
      </c>
      <c r="B82" s="82" t="s">
        <v>448</v>
      </c>
      <c r="C82" s="82" t="s">
        <v>449</v>
      </c>
      <c r="D82" s="84">
        <f t="shared" si="4"/>
        <v>510</v>
      </c>
      <c r="E82" s="128">
        <f t="shared" si="9"/>
        <v>300.39215686274508</v>
      </c>
      <c r="F82" s="86" t="s">
        <v>199</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320</v>
      </c>
      <c r="V82" s="48">
        <f t="shared" si="8"/>
        <v>30</v>
      </c>
      <c r="W82" s="83"/>
      <c r="X82" s="83" t="s">
        <v>450</v>
      </c>
    </row>
    <row r="83" spans="1:24" x14ac:dyDescent="0.25">
      <c r="A83" s="82" t="s">
        <v>1846</v>
      </c>
      <c r="B83" s="82" t="s">
        <v>1174</v>
      </c>
      <c r="C83" s="82" t="s">
        <v>1847</v>
      </c>
      <c r="D83" s="84">
        <f t="shared" si="4"/>
        <v>430</v>
      </c>
      <c r="E83" s="128">
        <f t="shared" si="9"/>
        <v>252.10457516339869</v>
      </c>
      <c r="F83" s="86" t="s">
        <v>199</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320</v>
      </c>
      <c r="V83" s="48">
        <f t="shared" si="8"/>
        <v>30</v>
      </c>
      <c r="W83" s="83"/>
      <c r="X83" s="83" t="s">
        <v>454</v>
      </c>
    </row>
    <row r="84" spans="1:24" x14ac:dyDescent="0.25">
      <c r="A84" s="82" t="s">
        <v>458</v>
      </c>
      <c r="B84" s="82" t="s">
        <v>459</v>
      </c>
      <c r="C84" s="82" t="s">
        <v>460</v>
      </c>
      <c r="D84" s="84">
        <f t="shared" si="4"/>
        <v>100</v>
      </c>
      <c r="E84" s="128">
        <f t="shared" si="9"/>
        <v>55.627450980392155</v>
      </c>
      <c r="F84" s="86" t="s">
        <v>199</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179</v>
      </c>
      <c r="V84" s="48">
        <f t="shared" si="8"/>
        <v>10</v>
      </c>
      <c r="W84" s="83"/>
      <c r="X84" s="83" t="s">
        <v>461</v>
      </c>
    </row>
    <row r="85" spans="1:24" x14ac:dyDescent="0.25">
      <c r="A85" s="82" t="s">
        <v>462</v>
      </c>
      <c r="B85" s="82" t="s">
        <v>463</v>
      </c>
      <c r="C85" s="82" t="s">
        <v>464</v>
      </c>
      <c r="D85" s="84">
        <f t="shared" ref="D85:D115" si="12">IF(E85&lt;20, ROUNDUP(E85/0.6,0), ROUNDUP(E85/0.6,-1))</f>
        <v>150</v>
      </c>
      <c r="E85" s="128">
        <f t="shared" si="9"/>
        <v>85.627450980392155</v>
      </c>
      <c r="F85" s="86" t="s">
        <v>199</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179</v>
      </c>
      <c r="V85" s="48">
        <f t="shared" si="8"/>
        <v>10</v>
      </c>
      <c r="W85" s="83"/>
      <c r="X85" s="83" t="s">
        <v>465</v>
      </c>
    </row>
    <row r="86" spans="1:24" x14ac:dyDescent="0.25">
      <c r="A86" s="82" t="s">
        <v>1848</v>
      </c>
      <c r="B86" s="82" t="s">
        <v>1849</v>
      </c>
      <c r="C86" s="82" t="s">
        <v>1850</v>
      </c>
      <c r="D86" s="84">
        <f t="shared" si="12"/>
        <v>70</v>
      </c>
      <c r="E86" s="128">
        <f t="shared" si="9"/>
        <v>38.687450980392157</v>
      </c>
      <c r="F86" s="86" t="s">
        <v>199</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179</v>
      </c>
      <c r="V86" s="48">
        <f t="shared" si="8"/>
        <v>10</v>
      </c>
      <c r="W86" s="83"/>
      <c r="X86" s="83" t="s">
        <v>1851</v>
      </c>
    </row>
    <row r="87" spans="1:24" x14ac:dyDescent="0.25">
      <c r="A87" s="82" t="s">
        <v>1852</v>
      </c>
      <c r="B87" s="82" t="s">
        <v>467</v>
      </c>
      <c r="C87" s="82" t="s">
        <v>468</v>
      </c>
      <c r="D87" s="84">
        <f t="shared" si="12"/>
        <v>110</v>
      </c>
      <c r="E87" s="128">
        <f t="shared" si="9"/>
        <v>62.627450980392155</v>
      </c>
      <c r="F87" s="86" t="s">
        <v>199</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179</v>
      </c>
      <c r="V87" s="48">
        <f t="shared" si="8"/>
        <v>10</v>
      </c>
      <c r="W87" s="83"/>
      <c r="X87" s="83" t="s">
        <v>469</v>
      </c>
    </row>
    <row r="88" spans="1:24" ht="30" x14ac:dyDescent="0.25">
      <c r="A88" s="82" t="s">
        <v>1853</v>
      </c>
      <c r="B88" s="82" t="s">
        <v>1854</v>
      </c>
      <c r="C88" s="82" t="s">
        <v>1855</v>
      </c>
      <c r="D88" s="84">
        <f t="shared" si="12"/>
        <v>110</v>
      </c>
      <c r="E88" s="128">
        <f t="shared" si="9"/>
        <v>62.627450980392155</v>
      </c>
      <c r="F88" s="86" t="s">
        <v>199</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179</v>
      </c>
      <c r="V88" s="48">
        <f t="shared" si="8"/>
        <v>10</v>
      </c>
      <c r="W88" s="83"/>
      <c r="X88" s="83" t="s">
        <v>1856</v>
      </c>
    </row>
    <row r="89" spans="1:24" x14ac:dyDescent="0.25">
      <c r="A89" s="82" t="s">
        <v>1857</v>
      </c>
      <c r="B89" s="82" t="s">
        <v>1858</v>
      </c>
      <c r="C89" s="82" t="s">
        <v>1859</v>
      </c>
      <c r="D89" s="84">
        <f t="shared" si="12"/>
        <v>110</v>
      </c>
      <c r="E89" s="128">
        <f t="shared" si="9"/>
        <v>62.627450980392155</v>
      </c>
      <c r="F89" s="86" t="s">
        <v>199</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179</v>
      </c>
      <c r="V89" s="48">
        <f t="shared" si="8"/>
        <v>10</v>
      </c>
      <c r="W89" s="83"/>
      <c r="X89" s="83" t="s">
        <v>1860</v>
      </c>
    </row>
    <row r="90" spans="1:24" x14ac:dyDescent="0.25">
      <c r="A90" s="87" t="s">
        <v>470</v>
      </c>
      <c r="B90" s="82" t="s">
        <v>471</v>
      </c>
      <c r="C90" s="82" t="s">
        <v>472</v>
      </c>
      <c r="D90" s="84">
        <f t="shared" si="12"/>
        <v>110</v>
      </c>
      <c r="E90" s="128">
        <f t="shared" si="9"/>
        <v>62.033428571428573</v>
      </c>
      <c r="F90" s="86" t="s">
        <v>199</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179</v>
      </c>
      <c r="V90" s="48">
        <f t="shared" si="8"/>
        <v>10</v>
      </c>
      <c r="W90" s="83"/>
      <c r="X90" s="83" t="s">
        <v>473</v>
      </c>
    </row>
    <row r="91" spans="1:24" x14ac:dyDescent="0.25">
      <c r="A91" s="87" t="s">
        <v>474</v>
      </c>
      <c r="B91" s="82" t="s">
        <v>475</v>
      </c>
      <c r="C91" s="82" t="s">
        <v>476</v>
      </c>
      <c r="D91" s="84">
        <f t="shared" si="12"/>
        <v>110</v>
      </c>
      <c r="E91" s="128">
        <f t="shared" si="9"/>
        <v>62</v>
      </c>
      <c r="F91" s="86" t="s">
        <v>199</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179</v>
      </c>
      <c r="V91" s="48">
        <f t="shared" si="8"/>
        <v>10</v>
      </c>
      <c r="W91" s="83"/>
      <c r="X91" s="83" t="s">
        <v>477</v>
      </c>
    </row>
    <row r="92" spans="1:24" x14ac:dyDescent="0.25">
      <c r="A92" s="87" t="s">
        <v>478</v>
      </c>
      <c r="B92" s="82" t="s">
        <v>479</v>
      </c>
      <c r="C92" s="82" t="s">
        <v>480</v>
      </c>
      <c r="D92" s="84">
        <f t="shared" si="12"/>
        <v>110</v>
      </c>
      <c r="E92" s="128">
        <f t="shared" si="9"/>
        <v>62</v>
      </c>
      <c r="F92" s="86" t="s">
        <v>199</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179</v>
      </c>
      <c r="V92" s="48">
        <f t="shared" si="8"/>
        <v>10</v>
      </c>
      <c r="W92" s="83"/>
      <c r="X92" s="83" t="s">
        <v>477</v>
      </c>
    </row>
    <row r="93" spans="1:24" ht="30" x14ac:dyDescent="0.25">
      <c r="A93" s="82" t="s">
        <v>483</v>
      </c>
      <c r="B93" s="82" t="s">
        <v>484</v>
      </c>
      <c r="C93" s="82" t="s">
        <v>485</v>
      </c>
      <c r="D93" s="84">
        <f t="shared" si="12"/>
        <v>890</v>
      </c>
      <c r="E93" s="128">
        <f t="shared" si="9"/>
        <v>529.62745098039215</v>
      </c>
      <c r="F93" s="86" t="s">
        <v>199</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320</v>
      </c>
      <c r="V93" s="48">
        <f t="shared" si="8"/>
        <v>30</v>
      </c>
      <c r="W93" s="83"/>
      <c r="X93" s="83" t="s">
        <v>486</v>
      </c>
    </row>
    <row r="94" spans="1:24" ht="30" x14ac:dyDescent="0.25">
      <c r="A94" s="82" t="s">
        <v>487</v>
      </c>
      <c r="B94" s="82" t="s">
        <v>488</v>
      </c>
      <c r="C94" s="82" t="s">
        <v>489</v>
      </c>
      <c r="D94" s="84">
        <f t="shared" si="12"/>
        <v>1220</v>
      </c>
      <c r="E94" s="128">
        <f t="shared" si="9"/>
        <v>729.62745098039215</v>
      </c>
      <c r="F94" s="86" t="s">
        <v>199</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320</v>
      </c>
      <c r="V94" s="48">
        <f t="shared" si="8"/>
        <v>30</v>
      </c>
      <c r="W94" s="83"/>
      <c r="X94" s="83" t="s">
        <v>490</v>
      </c>
    </row>
    <row r="95" spans="1:24" ht="30" x14ac:dyDescent="0.25">
      <c r="A95" s="82" t="s">
        <v>491</v>
      </c>
      <c r="B95" s="82" t="s">
        <v>492</v>
      </c>
      <c r="C95" s="82" t="s">
        <v>493</v>
      </c>
      <c r="D95" s="84">
        <f t="shared" si="12"/>
        <v>1390</v>
      </c>
      <c r="E95" s="128">
        <f t="shared" si="9"/>
        <v>829.62745098039215</v>
      </c>
      <c r="F95" s="86" t="s">
        <v>199</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320</v>
      </c>
      <c r="V95" s="48">
        <f t="shared" si="8"/>
        <v>30</v>
      </c>
      <c r="W95" s="83"/>
      <c r="X95" s="83" t="s">
        <v>494</v>
      </c>
    </row>
    <row r="96" spans="1:24" x14ac:dyDescent="0.25">
      <c r="A96" s="82" t="s">
        <v>495</v>
      </c>
      <c r="B96" s="82" t="s">
        <v>496</v>
      </c>
      <c r="C96" s="82" t="s">
        <v>497</v>
      </c>
      <c r="D96" s="84">
        <f t="shared" si="12"/>
        <v>130</v>
      </c>
      <c r="E96" s="128">
        <f t="shared" si="9"/>
        <v>75</v>
      </c>
      <c r="F96" s="86" t="s">
        <v>199</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320</v>
      </c>
      <c r="V96" s="48">
        <f t="shared" si="8"/>
        <v>30</v>
      </c>
      <c r="W96" s="83"/>
      <c r="X96" s="83" t="s">
        <v>498</v>
      </c>
    </row>
    <row r="97" spans="1:24" x14ac:dyDescent="0.25">
      <c r="A97" s="82" t="s">
        <v>499</v>
      </c>
      <c r="B97" s="82" t="s">
        <v>500</v>
      </c>
      <c r="C97" s="82" t="s">
        <v>501</v>
      </c>
      <c r="D97" s="84">
        <f t="shared" si="12"/>
        <v>90</v>
      </c>
      <c r="E97" s="128">
        <f t="shared" si="9"/>
        <v>50</v>
      </c>
      <c r="F97" s="86" t="s">
        <v>199</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320</v>
      </c>
      <c r="V97" s="48">
        <f t="shared" si="8"/>
        <v>30</v>
      </c>
      <c r="W97" s="83"/>
      <c r="X97" s="83" t="s">
        <v>502</v>
      </c>
    </row>
    <row r="98" spans="1:24" ht="30" x14ac:dyDescent="0.25">
      <c r="A98" s="82" t="s">
        <v>503</v>
      </c>
      <c r="B98" s="82" t="s">
        <v>504</v>
      </c>
      <c r="C98" s="82" t="s">
        <v>505</v>
      </c>
      <c r="D98" s="84">
        <f t="shared" si="12"/>
        <v>970</v>
      </c>
      <c r="E98" s="128">
        <f t="shared" si="9"/>
        <v>579.62745098039215</v>
      </c>
      <c r="F98" s="86" t="s">
        <v>199</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320</v>
      </c>
      <c r="V98" s="48">
        <f t="shared" si="8"/>
        <v>30</v>
      </c>
      <c r="W98" s="83"/>
      <c r="X98" s="83" t="s">
        <v>506</v>
      </c>
    </row>
    <row r="99" spans="1:24" ht="30" x14ac:dyDescent="0.25">
      <c r="A99" s="82" t="s">
        <v>507</v>
      </c>
      <c r="B99" s="82" t="s">
        <v>508</v>
      </c>
      <c r="C99" s="82" t="s">
        <v>509</v>
      </c>
      <c r="D99" s="84">
        <f t="shared" si="12"/>
        <v>1140</v>
      </c>
      <c r="E99" s="128">
        <f t="shared" si="9"/>
        <v>679.62745098039215</v>
      </c>
      <c r="F99" s="86" t="s">
        <v>199</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320</v>
      </c>
      <c r="V99" s="48">
        <f t="shared" si="8"/>
        <v>30</v>
      </c>
      <c r="W99" s="83"/>
      <c r="X99" s="83" t="s">
        <v>511</v>
      </c>
    </row>
    <row r="100" spans="1:24" ht="30" x14ac:dyDescent="0.25">
      <c r="A100" s="82" t="s">
        <v>512</v>
      </c>
      <c r="B100" s="82" t="s">
        <v>513</v>
      </c>
      <c r="C100" s="82" t="s">
        <v>514</v>
      </c>
      <c r="D100" s="84">
        <f t="shared" si="12"/>
        <v>3380</v>
      </c>
      <c r="E100" s="128">
        <f t="shared" si="9"/>
        <v>2025.6274509803923</v>
      </c>
      <c r="F100" s="86" t="s">
        <v>199</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320</v>
      </c>
      <c r="V100" s="48">
        <f t="shared" si="8"/>
        <v>30</v>
      </c>
      <c r="W100" s="83"/>
      <c r="X100" s="83" t="s">
        <v>515</v>
      </c>
    </row>
    <row r="101" spans="1:24" ht="30" x14ac:dyDescent="0.25">
      <c r="A101" s="82" t="s">
        <v>516</v>
      </c>
      <c r="B101" s="82" t="s">
        <v>517</v>
      </c>
      <c r="C101" s="82" t="s">
        <v>518</v>
      </c>
      <c r="D101" s="84">
        <f t="shared" si="12"/>
        <v>2210</v>
      </c>
      <c r="E101" s="128">
        <f t="shared" si="9"/>
        <v>1325.6274509803923</v>
      </c>
      <c r="F101" s="86" t="s">
        <v>199</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320</v>
      </c>
      <c r="V101" s="48">
        <f t="shared" si="8"/>
        <v>30</v>
      </c>
      <c r="W101" s="83"/>
      <c r="X101" s="83" t="s">
        <v>519</v>
      </c>
    </row>
    <row r="102" spans="1:24" ht="30" x14ac:dyDescent="0.25">
      <c r="A102" s="82" t="s">
        <v>106</v>
      </c>
      <c r="B102" s="82" t="s">
        <v>520</v>
      </c>
      <c r="C102" s="82" t="s">
        <v>521</v>
      </c>
      <c r="D102" s="84">
        <f t="shared" si="12"/>
        <v>800</v>
      </c>
      <c r="E102" s="128">
        <f t="shared" si="9"/>
        <v>479.62745098039215</v>
      </c>
      <c r="F102" s="86" t="s">
        <v>199</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320</v>
      </c>
      <c r="V102" s="48">
        <f t="shared" si="8"/>
        <v>30</v>
      </c>
      <c r="W102" s="83"/>
      <c r="X102" s="83" t="s">
        <v>522</v>
      </c>
    </row>
    <row r="103" spans="1:24" ht="30" x14ac:dyDescent="0.25">
      <c r="A103" s="82" t="s">
        <v>523</v>
      </c>
      <c r="B103" s="82" t="s">
        <v>524</v>
      </c>
      <c r="C103" s="82" t="s">
        <v>485</v>
      </c>
      <c r="D103" s="84">
        <f t="shared" si="12"/>
        <v>970</v>
      </c>
      <c r="E103" s="128">
        <f t="shared" si="9"/>
        <v>579.62745098039215</v>
      </c>
      <c r="F103" s="86" t="s">
        <v>199</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320</v>
      </c>
      <c r="V103" s="48">
        <f t="shared" si="8"/>
        <v>30</v>
      </c>
      <c r="W103" s="83"/>
      <c r="X103" s="83" t="s">
        <v>486</v>
      </c>
    </row>
    <row r="104" spans="1:24" x14ac:dyDescent="0.25">
      <c r="A104" s="82" t="s">
        <v>111</v>
      </c>
      <c r="B104" s="82" t="s">
        <v>525</v>
      </c>
      <c r="C104" s="82" t="s">
        <v>526</v>
      </c>
      <c r="D104" s="84">
        <f t="shared" si="12"/>
        <v>110</v>
      </c>
      <c r="E104" s="128">
        <f t="shared" si="9"/>
        <v>62.156862745098039</v>
      </c>
      <c r="F104" s="86" t="s">
        <v>199</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179</v>
      </c>
      <c r="V104" s="48">
        <f t="shared" si="8"/>
        <v>10</v>
      </c>
      <c r="W104" s="83"/>
      <c r="X104" s="83" t="s">
        <v>528</v>
      </c>
    </row>
    <row r="105" spans="1:24" x14ac:dyDescent="0.25">
      <c r="A105" s="82" t="s">
        <v>1861</v>
      </c>
      <c r="B105" s="83" t="s">
        <v>1862</v>
      </c>
      <c r="C105" s="82" t="s">
        <v>1863</v>
      </c>
      <c r="D105" s="84">
        <f t="shared" si="12"/>
        <v>2</v>
      </c>
      <c r="E105" s="128">
        <f t="shared" si="9"/>
        <v>0.95821895424836601</v>
      </c>
      <c r="F105" s="86" t="s">
        <v>199</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287</v>
      </c>
      <c r="V105" s="48">
        <f t="shared" si="8"/>
        <v>0</v>
      </c>
      <c r="W105" s="83"/>
      <c r="X105" s="83" t="s">
        <v>1864</v>
      </c>
    </row>
    <row r="106" spans="1:24" s="89" customFormat="1" ht="30" x14ac:dyDescent="0.25">
      <c r="A106" s="82" t="s">
        <v>529</v>
      </c>
      <c r="B106" s="82" t="s">
        <v>530</v>
      </c>
      <c r="C106" s="82" t="s">
        <v>531</v>
      </c>
      <c r="D106" s="84">
        <f t="shared" si="12"/>
        <v>310</v>
      </c>
      <c r="E106" s="128">
        <f t="shared" si="9"/>
        <v>180.88235294117646</v>
      </c>
      <c r="F106" s="86" t="s">
        <v>199</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179</v>
      </c>
      <c r="V106" s="48">
        <f t="shared" si="8"/>
        <v>10</v>
      </c>
      <c r="W106" s="83"/>
      <c r="X106" s="83" t="s">
        <v>532</v>
      </c>
    </row>
    <row r="107" spans="1:24" s="89" customFormat="1" ht="30" x14ac:dyDescent="0.25">
      <c r="A107" s="82" t="s">
        <v>533</v>
      </c>
      <c r="B107" s="82" t="s">
        <v>534</v>
      </c>
      <c r="C107" s="82" t="s">
        <v>535</v>
      </c>
      <c r="D107" s="84">
        <f t="shared" si="12"/>
        <v>230</v>
      </c>
      <c r="E107" s="128">
        <f t="shared" si="9"/>
        <v>133.13725490196077</v>
      </c>
      <c r="F107" s="86" t="s">
        <v>199</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179</v>
      </c>
      <c r="V107" s="48">
        <f t="shared" si="8"/>
        <v>10</v>
      </c>
      <c r="W107" s="83"/>
      <c r="X107" s="83" t="s">
        <v>536</v>
      </c>
    </row>
    <row r="108" spans="1:24" ht="30" x14ac:dyDescent="0.25">
      <c r="A108" s="82" t="s">
        <v>537</v>
      </c>
      <c r="B108" s="82" t="s">
        <v>538</v>
      </c>
      <c r="C108" s="82" t="s">
        <v>539</v>
      </c>
      <c r="D108" s="84">
        <f t="shared" si="12"/>
        <v>610</v>
      </c>
      <c r="E108" s="128">
        <f t="shared" si="9"/>
        <v>365.66666666666669</v>
      </c>
      <c r="F108" s="86" t="s">
        <v>199</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179</v>
      </c>
      <c r="V108" s="48">
        <f t="shared" si="8"/>
        <v>10</v>
      </c>
      <c r="W108" s="83"/>
      <c r="X108" s="83" t="s">
        <v>540</v>
      </c>
    </row>
    <row r="109" spans="1:24" ht="45" x14ac:dyDescent="0.25">
      <c r="A109" s="82" t="s">
        <v>541</v>
      </c>
      <c r="B109" s="82" t="s">
        <v>542</v>
      </c>
      <c r="C109" s="82" t="s">
        <v>543</v>
      </c>
      <c r="D109" s="84">
        <f t="shared" si="12"/>
        <v>510</v>
      </c>
      <c r="E109" s="128">
        <f t="shared" si="9"/>
        <v>304.88111111111107</v>
      </c>
      <c r="F109" s="86" t="s">
        <v>199</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179</v>
      </c>
      <c r="V109" s="48">
        <f t="shared" si="8"/>
        <v>10</v>
      </c>
      <c r="W109" s="83"/>
      <c r="X109" s="83" t="s">
        <v>544</v>
      </c>
    </row>
    <row r="110" spans="1:24" x14ac:dyDescent="0.25">
      <c r="A110" s="82" t="s">
        <v>545</v>
      </c>
      <c r="B110" s="82" t="s">
        <v>546</v>
      </c>
      <c r="C110" s="82" t="s">
        <v>547</v>
      </c>
      <c r="D110" s="84">
        <f t="shared" si="12"/>
        <v>130</v>
      </c>
      <c r="E110" s="128">
        <f t="shared" si="9"/>
        <v>75</v>
      </c>
      <c r="F110" s="86" t="s">
        <v>199</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179</v>
      </c>
      <c r="V110" s="48">
        <f t="shared" ref="V110:V143" si="15">IF(U110="Bulk",0,IF(U110="Std", 10,IF(U110="Pickup",20,30)))/60*60</f>
        <v>10</v>
      </c>
      <c r="W110" s="83"/>
      <c r="X110" s="83" t="s">
        <v>548</v>
      </c>
    </row>
    <row r="111" spans="1:24" x14ac:dyDescent="0.25">
      <c r="A111" s="82" t="s">
        <v>1865</v>
      </c>
      <c r="B111" s="82" t="s">
        <v>550</v>
      </c>
      <c r="C111" s="82" t="s">
        <v>1866</v>
      </c>
      <c r="D111" s="84">
        <f t="shared" si="12"/>
        <v>1150</v>
      </c>
      <c r="E111" s="128">
        <f t="shared" si="9"/>
        <v>686.03921568627447</v>
      </c>
      <c r="F111" s="86" t="s">
        <v>199</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179</v>
      </c>
      <c r="V111" s="48">
        <f t="shared" si="15"/>
        <v>10</v>
      </c>
      <c r="W111" s="83"/>
      <c r="X111" s="83" t="s">
        <v>552</v>
      </c>
    </row>
    <row r="112" spans="1:24" x14ac:dyDescent="0.25">
      <c r="A112" s="82" t="s">
        <v>1867</v>
      </c>
      <c r="B112" s="82" t="s">
        <v>554</v>
      </c>
      <c r="C112" s="82" t="s">
        <v>1868</v>
      </c>
      <c r="D112" s="84">
        <f t="shared" si="12"/>
        <v>4470</v>
      </c>
      <c r="E112" s="128">
        <f t="shared" si="9"/>
        <v>2676.0392156862745</v>
      </c>
      <c r="F112" s="86" t="s">
        <v>199</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179</v>
      </c>
      <c r="V112" s="48">
        <f t="shared" si="15"/>
        <v>10</v>
      </c>
      <c r="W112" s="83"/>
      <c r="X112" s="83" t="s">
        <v>552</v>
      </c>
    </row>
    <row r="113" spans="1:24" x14ac:dyDescent="0.25">
      <c r="A113" s="82" t="s">
        <v>1869</v>
      </c>
      <c r="B113" s="82" t="s">
        <v>557</v>
      </c>
      <c r="C113" s="82" t="s">
        <v>1870</v>
      </c>
      <c r="D113" s="84">
        <f t="shared" si="12"/>
        <v>790</v>
      </c>
      <c r="E113" s="128">
        <f t="shared" si="9"/>
        <v>471.03921568627453</v>
      </c>
      <c r="F113" s="86" t="s">
        <v>199</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179</v>
      </c>
      <c r="V113" s="48">
        <f t="shared" si="15"/>
        <v>10</v>
      </c>
      <c r="W113" s="83"/>
      <c r="X113" s="83" t="s">
        <v>559</v>
      </c>
    </row>
    <row r="114" spans="1:24" x14ac:dyDescent="0.25">
      <c r="A114" s="82" t="s">
        <v>1871</v>
      </c>
      <c r="B114" s="82" t="s">
        <v>561</v>
      </c>
      <c r="C114" s="82" t="s">
        <v>562</v>
      </c>
      <c r="D114" s="84">
        <f t="shared" si="12"/>
        <v>1150</v>
      </c>
      <c r="E114" s="128">
        <f t="shared" si="9"/>
        <v>686.03921568627447</v>
      </c>
      <c r="F114" s="86" t="s">
        <v>199</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179</v>
      </c>
      <c r="V114" s="48">
        <f t="shared" si="15"/>
        <v>10</v>
      </c>
      <c r="W114" s="83"/>
      <c r="X114" s="83" t="s">
        <v>563</v>
      </c>
    </row>
    <row r="115" spans="1:24" x14ac:dyDescent="0.25">
      <c r="A115" s="82" t="s">
        <v>1872</v>
      </c>
      <c r="B115" s="83" t="s">
        <v>1873</v>
      </c>
      <c r="C115" s="82" t="s">
        <v>1874</v>
      </c>
      <c r="D115" s="84">
        <f t="shared" si="12"/>
        <v>22</v>
      </c>
      <c r="E115" s="128">
        <f t="shared" si="9"/>
        <v>13.022418300653595</v>
      </c>
      <c r="F115" s="86" t="s">
        <v>199</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179</v>
      </c>
      <c r="V115" s="48">
        <f t="shared" si="15"/>
        <v>10</v>
      </c>
      <c r="W115" s="83"/>
      <c r="X115" s="83" t="s">
        <v>1875</v>
      </c>
    </row>
    <row r="116" spans="1:24" ht="30" x14ac:dyDescent="0.25">
      <c r="A116" s="82" t="s">
        <v>564</v>
      </c>
      <c r="B116" s="82" t="s">
        <v>565</v>
      </c>
      <c r="C116" s="82" t="s">
        <v>1876</v>
      </c>
      <c r="D116" s="84">
        <f t="shared" ref="D116:D130" si="16">IF(E116&lt;20, ROUNDUP(E116/0.65,0), ROUNDUP(E116/0.65,-1))</f>
        <v>13900</v>
      </c>
      <c r="E116" s="128">
        <f t="shared" si="9"/>
        <v>9034.3888888888887</v>
      </c>
      <c r="F116" s="86" t="s">
        <v>199</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179</v>
      </c>
      <c r="V116" s="48">
        <f t="shared" si="15"/>
        <v>10</v>
      </c>
      <c r="W116" s="83"/>
      <c r="X116" s="83"/>
    </row>
    <row r="117" spans="1:24" x14ac:dyDescent="0.25">
      <c r="A117" s="82" t="s">
        <v>1877</v>
      </c>
      <c r="B117" s="82" t="s">
        <v>1878</v>
      </c>
      <c r="C117" s="82" t="s">
        <v>1879</v>
      </c>
      <c r="D117" s="84">
        <f t="shared" si="16"/>
        <v>13980</v>
      </c>
      <c r="E117" s="128">
        <f t="shared" si="9"/>
        <v>9086.8888888888887</v>
      </c>
      <c r="F117" s="86" t="s">
        <v>199</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179</v>
      </c>
      <c r="V117" s="48">
        <f t="shared" si="15"/>
        <v>10</v>
      </c>
      <c r="W117" s="83"/>
      <c r="X117" s="83" t="s">
        <v>1880</v>
      </c>
    </row>
    <row r="118" spans="1:24" ht="30" x14ac:dyDescent="0.25">
      <c r="A118" s="82" t="s">
        <v>567</v>
      </c>
      <c r="B118" s="82" t="s">
        <v>568</v>
      </c>
      <c r="C118" s="82" t="s">
        <v>1881</v>
      </c>
      <c r="D118" s="84">
        <f t="shared" si="16"/>
        <v>11410</v>
      </c>
      <c r="E118" s="128">
        <f t="shared" si="9"/>
        <v>7413.6888888888889</v>
      </c>
      <c r="F118" s="86" t="s">
        <v>199</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179</v>
      </c>
      <c r="V118" s="48">
        <f t="shared" si="15"/>
        <v>10</v>
      </c>
      <c r="W118" s="83"/>
      <c r="X118" s="83"/>
    </row>
    <row r="119" spans="1:24" x14ac:dyDescent="0.25">
      <c r="A119" s="82" t="s">
        <v>1882</v>
      </c>
      <c r="B119" s="82" t="s">
        <v>1883</v>
      </c>
      <c r="C119" s="82" t="s">
        <v>1884</v>
      </c>
      <c r="D119" s="84">
        <f t="shared" si="16"/>
        <v>12430</v>
      </c>
      <c r="E119" s="128">
        <f t="shared" si="9"/>
        <v>8074.8888888888887</v>
      </c>
      <c r="F119" s="86" t="s">
        <v>199</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179</v>
      </c>
      <c r="V119" s="48">
        <f t="shared" si="15"/>
        <v>10</v>
      </c>
      <c r="W119" s="83"/>
      <c r="X119" s="83" t="s">
        <v>1885</v>
      </c>
    </row>
    <row r="120" spans="1:24" x14ac:dyDescent="0.25">
      <c r="A120" s="82" t="s">
        <v>140</v>
      </c>
      <c r="B120" s="82" t="s">
        <v>570</v>
      </c>
      <c r="C120" s="82" t="s">
        <v>1886</v>
      </c>
      <c r="D120" s="84">
        <f t="shared" si="16"/>
        <v>3890</v>
      </c>
      <c r="E120" s="128">
        <f t="shared" si="9"/>
        <v>2526.5294117647059</v>
      </c>
      <c r="F120" s="86" t="s">
        <v>199</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179</v>
      </c>
      <c r="V120" s="48">
        <f t="shared" si="15"/>
        <v>10</v>
      </c>
      <c r="W120" s="83"/>
      <c r="X120" s="83" t="s">
        <v>1887</v>
      </c>
    </row>
    <row r="121" spans="1:24" x14ac:dyDescent="0.25">
      <c r="A121" s="82" t="s">
        <v>577</v>
      </c>
      <c r="B121" s="82" t="s">
        <v>578</v>
      </c>
      <c r="C121" s="82" t="s">
        <v>1888</v>
      </c>
      <c r="D121" s="84">
        <f t="shared" si="16"/>
        <v>4010</v>
      </c>
      <c r="E121" s="128">
        <f t="shared" si="9"/>
        <v>2604.5294117647059</v>
      </c>
      <c r="F121" s="86" t="s">
        <v>199</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179</v>
      </c>
      <c r="V121" s="48">
        <f t="shared" si="15"/>
        <v>10</v>
      </c>
      <c r="W121" s="83"/>
      <c r="X121" s="83" t="s">
        <v>1889</v>
      </c>
    </row>
    <row r="122" spans="1:24" x14ac:dyDescent="0.25">
      <c r="A122" s="82" t="s">
        <v>1890</v>
      </c>
      <c r="B122" s="82" t="s">
        <v>1891</v>
      </c>
      <c r="C122" s="82" t="s">
        <v>1892</v>
      </c>
      <c r="D122" s="84">
        <f t="shared" si="16"/>
        <v>4150</v>
      </c>
      <c r="E122" s="128">
        <f t="shared" si="9"/>
        <v>2693.0294117647059</v>
      </c>
      <c r="F122" s="86" t="s">
        <v>199</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179</v>
      </c>
      <c r="V122" s="48">
        <f t="shared" si="15"/>
        <v>10</v>
      </c>
      <c r="W122" s="83"/>
      <c r="X122" s="83" t="s">
        <v>1893</v>
      </c>
    </row>
    <row r="123" spans="1:24" x14ac:dyDescent="0.25">
      <c r="A123" s="82" t="s">
        <v>109</v>
      </c>
      <c r="B123" s="82" t="s">
        <v>581</v>
      </c>
      <c r="C123" s="82" t="s">
        <v>1894</v>
      </c>
      <c r="D123" s="84">
        <f t="shared" si="16"/>
        <v>2320</v>
      </c>
      <c r="E123" s="128">
        <f t="shared" si="9"/>
        <v>1504.5294117647059</v>
      </c>
      <c r="F123" s="86" t="s">
        <v>199</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179</v>
      </c>
      <c r="V123" s="48">
        <f t="shared" si="15"/>
        <v>10</v>
      </c>
      <c r="W123" s="83"/>
      <c r="X123" s="83" t="s">
        <v>1895</v>
      </c>
    </row>
    <row r="124" spans="1:24" ht="30" x14ac:dyDescent="0.25">
      <c r="A124" s="87" t="s">
        <v>1896</v>
      </c>
      <c r="B124" s="87" t="s">
        <v>1084</v>
      </c>
      <c r="C124" s="87" t="s">
        <v>1897</v>
      </c>
      <c r="D124" s="84">
        <f t="shared" si="16"/>
        <v>1730</v>
      </c>
      <c r="E124" s="128">
        <f t="shared" si="9"/>
        <v>1122.5294117647059</v>
      </c>
      <c r="F124" s="90" t="s">
        <v>199</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179</v>
      </c>
      <c r="V124" s="91">
        <f t="shared" si="15"/>
        <v>10</v>
      </c>
      <c r="W124" s="93"/>
      <c r="X124" s="93" t="s">
        <v>1895</v>
      </c>
    </row>
    <row r="125" spans="1:24" x14ac:dyDescent="0.25">
      <c r="A125" s="82" t="s">
        <v>587</v>
      </c>
      <c r="B125" s="82" t="s">
        <v>588</v>
      </c>
      <c r="C125" s="82" t="s">
        <v>589</v>
      </c>
      <c r="D125" s="84">
        <f t="shared" si="16"/>
        <v>110</v>
      </c>
      <c r="E125" s="128">
        <f t="shared" si="9"/>
        <v>69.235294117647058</v>
      </c>
      <c r="F125" s="86" t="s">
        <v>199</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179</v>
      </c>
      <c r="V125" s="48">
        <f t="shared" si="15"/>
        <v>10</v>
      </c>
      <c r="W125" s="83"/>
      <c r="X125" s="83" t="s">
        <v>590</v>
      </c>
    </row>
    <row r="126" spans="1:24" x14ac:dyDescent="0.25">
      <c r="A126" s="82" t="s">
        <v>1898</v>
      </c>
      <c r="B126" s="82" t="s">
        <v>993</v>
      </c>
      <c r="C126" s="82" t="s">
        <v>1899</v>
      </c>
      <c r="D126" s="84">
        <f t="shared" si="16"/>
        <v>1410</v>
      </c>
      <c r="E126" s="128">
        <f t="shared" si="9"/>
        <v>912.50980392156862</v>
      </c>
      <c r="F126" s="86" t="s">
        <v>199</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179</v>
      </c>
      <c r="V126" s="48">
        <f t="shared" si="15"/>
        <v>10</v>
      </c>
      <c r="W126" s="83"/>
      <c r="X126" s="83" t="s">
        <v>1900</v>
      </c>
    </row>
    <row r="127" spans="1:24" x14ac:dyDescent="0.25">
      <c r="A127" s="82" t="s">
        <v>594</v>
      </c>
      <c r="B127" s="82" t="s">
        <v>595</v>
      </c>
      <c r="C127" s="82" t="s">
        <v>596</v>
      </c>
      <c r="D127" s="84">
        <f t="shared" si="16"/>
        <v>660</v>
      </c>
      <c r="E127" s="128">
        <f t="shared" si="9"/>
        <v>425.52941176470586</v>
      </c>
      <c r="F127" s="86" t="s">
        <v>199</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179</v>
      </c>
      <c r="V127" s="48">
        <f t="shared" si="15"/>
        <v>10</v>
      </c>
      <c r="W127" s="83"/>
      <c r="X127" s="83" t="s">
        <v>1895</v>
      </c>
    </row>
    <row r="128" spans="1:24" x14ac:dyDescent="0.25">
      <c r="A128" s="82" t="s">
        <v>597</v>
      </c>
      <c r="B128" s="82" t="s">
        <v>598</v>
      </c>
      <c r="C128" s="82" t="s">
        <v>599</v>
      </c>
      <c r="D128" s="84">
        <f t="shared" si="16"/>
        <v>4610</v>
      </c>
      <c r="E128" s="128">
        <f t="shared" si="9"/>
        <v>2993.0294117647059</v>
      </c>
      <c r="F128" s="86" t="s">
        <v>199</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179</v>
      </c>
      <c r="V128" s="48">
        <f t="shared" si="15"/>
        <v>10</v>
      </c>
      <c r="W128" s="83"/>
      <c r="X128" s="83" t="s">
        <v>1893</v>
      </c>
    </row>
    <row r="129" spans="1:24" x14ac:dyDescent="0.25">
      <c r="A129" s="82" t="s">
        <v>600</v>
      </c>
      <c r="B129" s="82" t="s">
        <v>601</v>
      </c>
      <c r="C129" s="82" t="s">
        <v>602</v>
      </c>
      <c r="D129" s="84">
        <f t="shared" si="16"/>
        <v>2480</v>
      </c>
      <c r="E129" s="128">
        <f t="shared" si="9"/>
        <v>1610.5294117647059</v>
      </c>
      <c r="F129" s="86" t="s">
        <v>199</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179</v>
      </c>
      <c r="V129" s="48">
        <f t="shared" si="15"/>
        <v>10</v>
      </c>
      <c r="W129" s="83"/>
      <c r="X129" s="83" t="s">
        <v>603</v>
      </c>
    </row>
    <row r="130" spans="1:24" ht="30" x14ac:dyDescent="0.25">
      <c r="A130" s="87" t="s">
        <v>604</v>
      </c>
      <c r="B130" s="82" t="s">
        <v>605</v>
      </c>
      <c r="C130" s="82" t="s">
        <v>606</v>
      </c>
      <c r="D130" s="84">
        <f t="shared" si="16"/>
        <v>7250</v>
      </c>
      <c r="E130" s="128">
        <f t="shared" si="9"/>
        <v>4711.8888888888887</v>
      </c>
      <c r="F130" s="86" t="s">
        <v>199</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179</v>
      </c>
      <c r="V130" s="48">
        <f t="shared" si="15"/>
        <v>10</v>
      </c>
      <c r="W130" s="83"/>
      <c r="X130" s="83" t="s">
        <v>607</v>
      </c>
    </row>
    <row r="131" spans="1:24" x14ac:dyDescent="0.25">
      <c r="A131" s="82" t="s">
        <v>608</v>
      </c>
      <c r="B131" s="82" t="s">
        <v>609</v>
      </c>
      <c r="C131" s="82" t="s">
        <v>610</v>
      </c>
      <c r="D131" s="84">
        <f>IF(E131&lt;20, ROUNDUP(E131/0.6,0), ROUNDUP(E131/0.6,-1))</f>
        <v>50</v>
      </c>
      <c r="E131" s="128">
        <f t="shared" ref="E131:E195" si="17">P131+Q131+T131+V131</f>
        <v>25.176470588235293</v>
      </c>
      <c r="F131" s="86" t="s">
        <v>199</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179</v>
      </c>
      <c r="V131" s="48">
        <f t="shared" si="15"/>
        <v>10</v>
      </c>
      <c r="W131" s="83"/>
      <c r="X131" s="83" t="s">
        <v>611</v>
      </c>
    </row>
    <row r="132" spans="1:24" x14ac:dyDescent="0.25">
      <c r="A132" s="82" t="s">
        <v>612</v>
      </c>
      <c r="B132" s="82" t="s">
        <v>613</v>
      </c>
      <c r="C132" s="82" t="s">
        <v>614</v>
      </c>
      <c r="D132" s="84">
        <f>IF(E132&lt;20, ROUNDUP(E132/0.6,0), ROUNDUP(E132/0.6,-1))</f>
        <v>900</v>
      </c>
      <c r="E132" s="128">
        <f t="shared" si="17"/>
        <v>539.52941176470586</v>
      </c>
      <c r="F132" s="86" t="s">
        <v>199</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179</v>
      </c>
      <c r="V132" s="48">
        <f t="shared" si="15"/>
        <v>10</v>
      </c>
      <c r="W132" s="83"/>
      <c r="X132" s="83" t="s">
        <v>615</v>
      </c>
    </row>
    <row r="133" spans="1:24" x14ac:dyDescent="0.25">
      <c r="A133" s="87" t="s">
        <v>1901</v>
      </c>
      <c r="B133" s="82" t="s">
        <v>1902</v>
      </c>
      <c r="C133" s="82" t="s">
        <v>1903</v>
      </c>
      <c r="D133" s="84">
        <v>0</v>
      </c>
      <c r="E133" s="128">
        <f t="shared" si="17"/>
        <v>0.04</v>
      </c>
      <c r="F133" s="86" t="s">
        <v>199</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287</v>
      </c>
      <c r="V133" s="48">
        <f t="shared" si="15"/>
        <v>0</v>
      </c>
      <c r="W133" s="83"/>
      <c r="X133" s="83" t="s">
        <v>1904</v>
      </c>
    </row>
    <row r="134" spans="1:24" x14ac:dyDescent="0.25">
      <c r="A134" s="87" t="s">
        <v>1905</v>
      </c>
      <c r="B134" s="82" t="s">
        <v>1906</v>
      </c>
      <c r="C134" s="82" t="s">
        <v>1907</v>
      </c>
      <c r="D134" s="84">
        <v>0</v>
      </c>
      <c r="E134" s="128">
        <f t="shared" si="17"/>
        <v>0.03</v>
      </c>
      <c r="F134" s="86" t="s">
        <v>199</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287</v>
      </c>
      <c r="V134" s="48">
        <f t="shared" si="15"/>
        <v>0</v>
      </c>
      <c r="W134" s="83"/>
      <c r="X134" s="83" t="s">
        <v>1904</v>
      </c>
    </row>
    <row r="135" spans="1:24" x14ac:dyDescent="0.25">
      <c r="A135" s="82" t="s">
        <v>616</v>
      </c>
      <c r="B135" s="82" t="s">
        <v>617</v>
      </c>
      <c r="C135" s="82" t="s">
        <v>618</v>
      </c>
      <c r="D135" s="84">
        <f t="shared" ref="D135:D143" si="18">IF(E135&lt;20, ROUNDUP(E135/0.6,0), ROUNDUP(E135/0.6,-1))</f>
        <v>200</v>
      </c>
      <c r="E135" s="128">
        <f t="shared" si="17"/>
        <v>118.11111111111111</v>
      </c>
      <c r="F135" s="86" t="s">
        <v>199</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179</v>
      </c>
      <c r="V135" s="48">
        <f t="shared" si="15"/>
        <v>10</v>
      </c>
      <c r="W135" s="83"/>
      <c r="X135" s="83" t="s">
        <v>619</v>
      </c>
    </row>
    <row r="136" spans="1:24" x14ac:dyDescent="0.25">
      <c r="A136" s="82" t="s">
        <v>1908</v>
      </c>
      <c r="B136" s="82" t="s">
        <v>1909</v>
      </c>
      <c r="C136" s="82" t="s">
        <v>1910</v>
      </c>
      <c r="D136" s="84">
        <f t="shared" si="18"/>
        <v>60</v>
      </c>
      <c r="E136" s="128">
        <f t="shared" si="17"/>
        <v>30.941176470588236</v>
      </c>
      <c r="F136" s="86" t="s">
        <v>199</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179</v>
      </c>
      <c r="V136" s="48">
        <f t="shared" si="15"/>
        <v>10</v>
      </c>
      <c r="W136" s="83"/>
      <c r="X136" s="83" t="s">
        <v>1911</v>
      </c>
    </row>
    <row r="137" spans="1:24" x14ac:dyDescent="0.25">
      <c r="A137" s="82" t="s">
        <v>620</v>
      </c>
      <c r="B137" s="82" t="s">
        <v>621</v>
      </c>
      <c r="C137" s="82" t="s">
        <v>622</v>
      </c>
      <c r="D137" s="84">
        <f t="shared" si="18"/>
        <v>90</v>
      </c>
      <c r="E137" s="128">
        <f t="shared" si="17"/>
        <v>50</v>
      </c>
      <c r="F137" s="86" t="s">
        <v>199</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179</v>
      </c>
      <c r="V137" s="48">
        <f t="shared" si="15"/>
        <v>10</v>
      </c>
      <c r="W137" s="83"/>
      <c r="X137" s="83" t="s">
        <v>623</v>
      </c>
    </row>
    <row r="138" spans="1:24" x14ac:dyDescent="0.25">
      <c r="A138" s="82" t="s">
        <v>1912</v>
      </c>
      <c r="B138" s="82" t="s">
        <v>1913</v>
      </c>
      <c r="C138" s="82" t="s">
        <v>1914</v>
      </c>
      <c r="D138" s="84">
        <f t="shared" si="18"/>
        <v>350</v>
      </c>
      <c r="E138" s="128">
        <f t="shared" si="17"/>
        <v>210</v>
      </c>
      <c r="F138" s="86" t="s">
        <v>199</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179</v>
      </c>
      <c r="V138" s="48">
        <f t="shared" si="15"/>
        <v>10</v>
      </c>
      <c r="W138" s="83"/>
      <c r="X138" s="83" t="s">
        <v>1915</v>
      </c>
    </row>
    <row r="139" spans="1:24" x14ac:dyDescent="0.25">
      <c r="A139" s="82" t="s">
        <v>624</v>
      </c>
      <c r="B139" s="82" t="s">
        <v>625</v>
      </c>
      <c r="C139" s="82" t="s">
        <v>626</v>
      </c>
      <c r="D139" s="84">
        <f t="shared" si="18"/>
        <v>50</v>
      </c>
      <c r="E139" s="128">
        <f t="shared" si="17"/>
        <v>25</v>
      </c>
      <c r="F139" s="86" t="s">
        <v>199</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179</v>
      </c>
      <c r="V139" s="48">
        <f t="shared" si="15"/>
        <v>10</v>
      </c>
      <c r="W139" s="83"/>
      <c r="X139" s="83" t="s">
        <v>627</v>
      </c>
    </row>
    <row r="140" spans="1:24" x14ac:dyDescent="0.25">
      <c r="A140" s="82" t="s">
        <v>1916</v>
      </c>
      <c r="B140" s="82" t="s">
        <v>1917</v>
      </c>
      <c r="C140" s="82" t="s">
        <v>1918</v>
      </c>
      <c r="D140" s="84">
        <f t="shared" si="18"/>
        <v>4</v>
      </c>
      <c r="E140" s="128">
        <f t="shared" si="17"/>
        <v>2</v>
      </c>
      <c r="F140" s="86" t="s">
        <v>199</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287</v>
      </c>
      <c r="V140" s="48">
        <f t="shared" si="15"/>
        <v>0</v>
      </c>
      <c r="W140" s="83"/>
      <c r="X140" s="83" t="s">
        <v>1919</v>
      </c>
    </row>
    <row r="141" spans="1:24" x14ac:dyDescent="0.25">
      <c r="A141" s="82" t="s">
        <v>1920</v>
      </c>
      <c r="B141" s="82" t="s">
        <v>1921</v>
      </c>
      <c r="C141" s="82" t="s">
        <v>1922</v>
      </c>
      <c r="D141" s="84">
        <f t="shared" si="18"/>
        <v>50</v>
      </c>
      <c r="E141" s="128">
        <f t="shared" si="17"/>
        <v>30</v>
      </c>
      <c r="F141" s="86" t="s">
        <v>199</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179</v>
      </c>
      <c r="V141" s="48">
        <f t="shared" si="15"/>
        <v>10</v>
      </c>
      <c r="W141" s="83"/>
      <c r="X141" s="83" t="s">
        <v>1923</v>
      </c>
    </row>
    <row r="142" spans="1:24" x14ac:dyDescent="0.25">
      <c r="A142" s="82" t="s">
        <v>628</v>
      </c>
      <c r="B142" s="82" t="s">
        <v>629</v>
      </c>
      <c r="C142" s="82" t="s">
        <v>630</v>
      </c>
      <c r="D142" s="84">
        <f t="shared" si="18"/>
        <v>220</v>
      </c>
      <c r="E142" s="128">
        <f t="shared" si="17"/>
        <v>130</v>
      </c>
      <c r="F142" s="86" t="s">
        <v>199</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179</v>
      </c>
      <c r="V142" s="48">
        <f t="shared" si="15"/>
        <v>10</v>
      </c>
      <c r="W142" s="83"/>
      <c r="X142" s="83" t="s">
        <v>631</v>
      </c>
    </row>
    <row r="143" spans="1:24" x14ac:dyDescent="0.25">
      <c r="A143" s="82" t="s">
        <v>1924</v>
      </c>
      <c r="B143" s="82" t="s">
        <v>1925</v>
      </c>
      <c r="C143" s="82" t="s">
        <v>1926</v>
      </c>
      <c r="D143" s="84">
        <f t="shared" si="18"/>
        <v>770</v>
      </c>
      <c r="E143" s="128">
        <f t="shared" si="17"/>
        <v>460</v>
      </c>
      <c r="F143" s="86" t="s">
        <v>199</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179</v>
      </c>
      <c r="V143" s="48">
        <f t="shared" si="15"/>
        <v>10</v>
      </c>
      <c r="W143" s="83"/>
      <c r="X143" s="83" t="s">
        <v>1927</v>
      </c>
    </row>
    <row r="144" spans="1:24" ht="30" x14ac:dyDescent="0.25">
      <c r="A144" s="82" t="s">
        <v>632</v>
      </c>
      <c r="B144" s="83" t="s">
        <v>633</v>
      </c>
      <c r="C144" s="82" t="s">
        <v>634</v>
      </c>
      <c r="D144" s="84">
        <f t="shared" ref="D144:D197" si="19">IF(E144&lt;20, ROUNDUP(E144/0.3,0), ROUNDUP(E144/0.3,-1))</f>
        <v>1340</v>
      </c>
      <c r="E144" s="128">
        <f t="shared" si="17"/>
        <v>400</v>
      </c>
      <c r="F144" s="86" t="s">
        <v>178</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635</v>
      </c>
    </row>
    <row r="145" spans="1:24" ht="30" x14ac:dyDescent="0.25">
      <c r="A145" s="94" t="s">
        <v>108</v>
      </c>
      <c r="B145" s="95" t="s">
        <v>636</v>
      </c>
      <c r="C145" s="94" t="s">
        <v>108</v>
      </c>
      <c r="D145" s="84">
        <f t="shared" si="19"/>
        <v>1340</v>
      </c>
      <c r="E145" s="128">
        <f t="shared" si="17"/>
        <v>400</v>
      </c>
      <c r="F145" s="86" t="s">
        <v>178</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637</v>
      </c>
    </row>
    <row r="146" spans="1:24" ht="30" x14ac:dyDescent="0.25">
      <c r="A146" s="94" t="s">
        <v>638</v>
      </c>
      <c r="B146" s="95" t="s">
        <v>639</v>
      </c>
      <c r="C146" s="94" t="s">
        <v>640</v>
      </c>
      <c r="D146" s="84">
        <f t="shared" si="19"/>
        <v>2670</v>
      </c>
      <c r="E146" s="128">
        <f t="shared" si="17"/>
        <v>800</v>
      </c>
      <c r="F146" s="86" t="s">
        <v>178</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637</v>
      </c>
    </row>
    <row r="147" spans="1:24" ht="30" x14ac:dyDescent="0.25">
      <c r="A147" s="82" t="s">
        <v>641</v>
      </c>
      <c r="B147" s="82" t="s">
        <v>642</v>
      </c>
      <c r="C147" s="82" t="s">
        <v>643</v>
      </c>
      <c r="D147" s="84">
        <f t="shared" si="19"/>
        <v>500</v>
      </c>
      <c r="E147" s="128">
        <f t="shared" si="17"/>
        <v>150</v>
      </c>
      <c r="F147" s="86" t="s">
        <v>178</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644</v>
      </c>
    </row>
    <row r="148" spans="1:24" x14ac:dyDescent="0.25">
      <c r="A148" s="82" t="s">
        <v>645</v>
      </c>
      <c r="B148" s="82" t="s">
        <v>646</v>
      </c>
      <c r="C148" s="82" t="s">
        <v>647</v>
      </c>
      <c r="D148" s="84">
        <f t="shared" si="19"/>
        <v>1340</v>
      </c>
      <c r="E148" s="128">
        <f t="shared" si="17"/>
        <v>400</v>
      </c>
      <c r="F148" s="86" t="s">
        <v>178</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644</v>
      </c>
    </row>
    <row r="149" spans="1:24" x14ac:dyDescent="0.25">
      <c r="A149" s="82" t="s">
        <v>648</v>
      </c>
      <c r="B149" s="83" t="s">
        <v>649</v>
      </c>
      <c r="C149" s="82" t="s">
        <v>650</v>
      </c>
      <c r="D149" s="84">
        <f t="shared" si="19"/>
        <v>0</v>
      </c>
      <c r="E149" s="128">
        <f t="shared" si="17"/>
        <v>0</v>
      </c>
      <c r="F149" s="86" t="s">
        <v>178</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651</v>
      </c>
    </row>
    <row r="150" spans="1:24" x14ac:dyDescent="0.25">
      <c r="A150" s="82" t="s">
        <v>652</v>
      </c>
      <c r="B150" s="83" t="s">
        <v>653</v>
      </c>
      <c r="C150" s="82" t="s">
        <v>654</v>
      </c>
      <c r="D150" s="84">
        <f t="shared" si="19"/>
        <v>4000</v>
      </c>
      <c r="E150" s="128">
        <f t="shared" si="17"/>
        <v>1200</v>
      </c>
      <c r="F150" s="86" t="s">
        <v>178</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655</v>
      </c>
    </row>
    <row r="151" spans="1:24" ht="30" x14ac:dyDescent="0.25">
      <c r="A151" s="94" t="s">
        <v>656</v>
      </c>
      <c r="B151" s="95" t="s">
        <v>657</v>
      </c>
      <c r="C151" s="94" t="s">
        <v>658</v>
      </c>
      <c r="D151" s="84">
        <f t="shared" si="19"/>
        <v>6670</v>
      </c>
      <c r="E151" s="128">
        <f t="shared" si="17"/>
        <v>2000</v>
      </c>
      <c r="F151" s="86" t="s">
        <v>178</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659</v>
      </c>
    </row>
    <row r="152" spans="1:24" x14ac:dyDescent="0.25">
      <c r="A152" s="94" t="s">
        <v>660</v>
      </c>
      <c r="B152" s="95" t="s">
        <v>661</v>
      </c>
      <c r="C152" s="94" t="s">
        <v>662</v>
      </c>
      <c r="D152" s="84">
        <f t="shared" si="19"/>
        <v>2500</v>
      </c>
      <c r="E152" s="128">
        <f t="shared" si="17"/>
        <v>750</v>
      </c>
      <c r="F152" s="86" t="s">
        <v>178</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663</v>
      </c>
    </row>
    <row r="153" spans="1:24" ht="30" x14ac:dyDescent="0.25">
      <c r="A153" s="94" t="s">
        <v>664</v>
      </c>
      <c r="B153" s="95" t="s">
        <v>665</v>
      </c>
      <c r="C153" s="94" t="s">
        <v>666</v>
      </c>
      <c r="D153" s="84">
        <f t="shared" si="19"/>
        <v>10000</v>
      </c>
      <c r="E153" s="128">
        <f t="shared" si="17"/>
        <v>3000</v>
      </c>
      <c r="F153" s="86" t="s">
        <v>178</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663</v>
      </c>
    </row>
    <row r="154" spans="1:24" ht="30" x14ac:dyDescent="0.25">
      <c r="A154" s="82" t="s">
        <v>113</v>
      </c>
      <c r="B154" s="82" t="s">
        <v>667</v>
      </c>
      <c r="C154" s="82" t="s">
        <v>647</v>
      </c>
      <c r="D154" s="84">
        <f t="shared" si="19"/>
        <v>340</v>
      </c>
      <c r="E154" s="128">
        <f t="shared" si="17"/>
        <v>100</v>
      </c>
      <c r="F154" s="86" t="s">
        <v>178</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644</v>
      </c>
    </row>
    <row r="155" spans="1:24" ht="30" x14ac:dyDescent="0.25">
      <c r="A155" s="82" t="s">
        <v>668</v>
      </c>
      <c r="B155" s="83" t="s">
        <v>669</v>
      </c>
      <c r="C155" s="82" t="s">
        <v>670</v>
      </c>
      <c r="D155" s="84">
        <f t="shared" si="19"/>
        <v>1000</v>
      </c>
      <c r="E155" s="128">
        <f t="shared" si="17"/>
        <v>300</v>
      </c>
      <c r="F155" s="86" t="s">
        <v>178</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671</v>
      </c>
    </row>
    <row r="156" spans="1:24" ht="30" x14ac:dyDescent="0.25">
      <c r="A156" s="82" t="s">
        <v>672</v>
      </c>
      <c r="B156" s="83" t="s">
        <v>673</v>
      </c>
      <c r="C156" s="82" t="s">
        <v>674</v>
      </c>
      <c r="D156" s="84">
        <f t="shared" si="19"/>
        <v>840</v>
      </c>
      <c r="E156" s="128">
        <f t="shared" si="17"/>
        <v>250</v>
      </c>
      <c r="F156" s="86" t="s">
        <v>178</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675</v>
      </c>
    </row>
    <row r="157" spans="1:24" x14ac:dyDescent="0.25">
      <c r="A157" s="82" t="s">
        <v>676</v>
      </c>
      <c r="B157" s="83" t="s">
        <v>677</v>
      </c>
      <c r="C157" s="82" t="s">
        <v>678</v>
      </c>
      <c r="D157" s="84">
        <f t="shared" si="19"/>
        <v>1000</v>
      </c>
      <c r="E157" s="128">
        <f t="shared" si="17"/>
        <v>300</v>
      </c>
      <c r="F157" s="86" t="s">
        <v>178</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679</v>
      </c>
    </row>
    <row r="158" spans="1:24" x14ac:dyDescent="0.25">
      <c r="A158" s="82" t="s">
        <v>680</v>
      </c>
      <c r="B158" s="83" t="s">
        <v>681</v>
      </c>
      <c r="C158" s="82" t="s">
        <v>682</v>
      </c>
      <c r="D158" s="84">
        <f t="shared" si="19"/>
        <v>0</v>
      </c>
      <c r="E158" s="128">
        <f t="shared" si="17"/>
        <v>0</v>
      </c>
      <c r="F158" s="86" t="s">
        <v>178</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683</v>
      </c>
    </row>
    <row r="159" spans="1:24" x14ac:dyDescent="0.25">
      <c r="A159" s="82" t="s">
        <v>684</v>
      </c>
      <c r="B159" s="82" t="s">
        <v>685</v>
      </c>
      <c r="C159" s="82" t="s">
        <v>686</v>
      </c>
      <c r="D159" s="84">
        <f t="shared" si="19"/>
        <v>1000</v>
      </c>
      <c r="E159" s="128">
        <f t="shared" si="17"/>
        <v>300</v>
      </c>
      <c r="F159" s="86" t="s">
        <v>178</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687</v>
      </c>
    </row>
    <row r="160" spans="1:24" ht="30" x14ac:dyDescent="0.25">
      <c r="A160" s="82" t="s">
        <v>688</v>
      </c>
      <c r="B160" s="83" t="s">
        <v>689</v>
      </c>
      <c r="C160" s="82" t="s">
        <v>690</v>
      </c>
      <c r="D160" s="84">
        <f t="shared" si="19"/>
        <v>0</v>
      </c>
      <c r="E160" s="128">
        <f t="shared" si="17"/>
        <v>0</v>
      </c>
      <c r="F160" s="86" t="s">
        <v>178</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691</v>
      </c>
    </row>
    <row r="161" spans="1:24" ht="45" x14ac:dyDescent="0.25">
      <c r="A161" s="129" t="s">
        <v>692</v>
      </c>
      <c r="B161" s="78" t="s">
        <v>693</v>
      </c>
      <c r="C161" s="129" t="s">
        <v>692</v>
      </c>
      <c r="D161" s="84">
        <f t="shared" si="19"/>
        <v>3300</v>
      </c>
      <c r="E161" s="128">
        <f t="shared" si="17"/>
        <v>990</v>
      </c>
      <c r="F161" s="86" t="s">
        <v>178</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25">
      <c r="A162" s="82" t="s">
        <v>694</v>
      </c>
      <c r="B162" s="83" t="s">
        <v>695</v>
      </c>
      <c r="C162" s="82" t="s">
        <v>694</v>
      </c>
      <c r="D162" s="84">
        <f t="shared" si="19"/>
        <v>4170</v>
      </c>
      <c r="E162" s="128">
        <f t="shared" si="17"/>
        <v>1250</v>
      </c>
      <c r="F162" s="86" t="s">
        <v>178</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30" x14ac:dyDescent="0.25">
      <c r="A163" s="82" t="s">
        <v>696</v>
      </c>
      <c r="B163" s="83" t="s">
        <v>695</v>
      </c>
      <c r="C163" s="82" t="s">
        <v>694</v>
      </c>
      <c r="D163" s="84">
        <f t="shared" si="19"/>
        <v>6170</v>
      </c>
      <c r="E163" s="128">
        <f t="shared" si="17"/>
        <v>1850</v>
      </c>
      <c r="F163" s="86" t="s">
        <v>178</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25">
      <c r="A164" s="82" t="s">
        <v>697</v>
      </c>
      <c r="B164" s="83" t="s">
        <v>698</v>
      </c>
      <c r="C164" s="82" t="s">
        <v>697</v>
      </c>
      <c r="D164" s="84">
        <f t="shared" si="19"/>
        <v>3170</v>
      </c>
      <c r="E164" s="128">
        <f t="shared" si="17"/>
        <v>950</v>
      </c>
      <c r="F164" s="86" t="s">
        <v>178</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30" x14ac:dyDescent="0.25">
      <c r="A165" s="82" t="s">
        <v>699</v>
      </c>
      <c r="B165" s="83" t="s">
        <v>698</v>
      </c>
      <c r="C165" s="82" t="s">
        <v>697</v>
      </c>
      <c r="D165" s="84">
        <f t="shared" si="19"/>
        <v>4840</v>
      </c>
      <c r="E165" s="128">
        <f t="shared" si="17"/>
        <v>1450</v>
      </c>
      <c r="F165" s="86" t="s">
        <v>178</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25">
      <c r="A166" s="82" t="s">
        <v>702</v>
      </c>
      <c r="B166" s="83" t="s">
        <v>703</v>
      </c>
      <c r="C166" s="82" t="s">
        <v>702</v>
      </c>
      <c r="D166" s="84">
        <f t="shared" si="19"/>
        <v>2840</v>
      </c>
      <c r="E166" s="128">
        <f t="shared" si="17"/>
        <v>850</v>
      </c>
      <c r="F166" s="86" t="s">
        <v>178</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30" x14ac:dyDescent="0.25">
      <c r="A167" s="82" t="s">
        <v>704</v>
      </c>
      <c r="B167" s="83" t="s">
        <v>705</v>
      </c>
      <c r="C167" s="82" t="s">
        <v>704</v>
      </c>
      <c r="D167" s="84">
        <f t="shared" si="19"/>
        <v>2840</v>
      </c>
      <c r="E167" s="128">
        <f t="shared" si="17"/>
        <v>850</v>
      </c>
      <c r="F167" s="86" t="s">
        <v>178</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30" x14ac:dyDescent="0.25">
      <c r="A168" s="82" t="s">
        <v>127</v>
      </c>
      <c r="B168" s="83" t="s">
        <v>706</v>
      </c>
      <c r="C168" s="82" t="s">
        <v>127</v>
      </c>
      <c r="D168" s="84">
        <f t="shared" si="19"/>
        <v>1500</v>
      </c>
      <c r="E168" s="128">
        <f t="shared" si="17"/>
        <v>450</v>
      </c>
      <c r="F168" s="86" t="s">
        <v>178</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ht="30" x14ac:dyDescent="0.25">
      <c r="A169" s="82" t="s">
        <v>125</v>
      </c>
      <c r="B169" s="83" t="s">
        <v>708</v>
      </c>
      <c r="C169" s="82" t="s">
        <v>125</v>
      </c>
      <c r="D169" s="84">
        <f t="shared" si="19"/>
        <v>650</v>
      </c>
      <c r="E169" s="128">
        <f t="shared" si="17"/>
        <v>195</v>
      </c>
      <c r="F169" s="86" t="s">
        <v>178</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ht="30" x14ac:dyDescent="0.25">
      <c r="A170" s="82" t="s">
        <v>709</v>
      </c>
      <c r="B170" s="83" t="s">
        <v>710</v>
      </c>
      <c r="C170" s="82" t="s">
        <v>709</v>
      </c>
      <c r="D170" s="84">
        <f t="shared" si="19"/>
        <v>1320</v>
      </c>
      <c r="E170" s="128">
        <f t="shared" si="17"/>
        <v>395</v>
      </c>
      <c r="F170" s="86" t="s">
        <v>178</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25">
      <c r="A171" s="82" t="s">
        <v>122</v>
      </c>
      <c r="B171" s="83" t="s">
        <v>711</v>
      </c>
      <c r="C171" s="82" t="s">
        <v>122</v>
      </c>
      <c r="D171" s="84">
        <f t="shared" si="19"/>
        <v>0</v>
      </c>
      <c r="E171" s="128">
        <f t="shared" si="17"/>
        <v>0</v>
      </c>
      <c r="F171" s="86" t="s">
        <v>178</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712</v>
      </c>
    </row>
    <row r="172" spans="1:24" x14ac:dyDescent="0.25">
      <c r="A172" s="82" t="s">
        <v>122</v>
      </c>
      <c r="B172" s="83" t="s">
        <v>713</v>
      </c>
      <c r="C172" s="82" t="s">
        <v>714</v>
      </c>
      <c r="D172" s="84">
        <f t="shared" si="19"/>
        <v>0</v>
      </c>
      <c r="E172" s="128">
        <f t="shared" si="17"/>
        <v>0</v>
      </c>
      <c r="F172" s="86" t="s">
        <v>178</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712</v>
      </c>
    </row>
    <row r="173" spans="1:24" x14ac:dyDescent="0.25">
      <c r="A173" s="82" t="s">
        <v>715</v>
      </c>
      <c r="B173" s="83" t="s">
        <v>716</v>
      </c>
      <c r="C173" s="82" t="s">
        <v>717</v>
      </c>
      <c r="D173" s="84">
        <f t="shared" si="19"/>
        <v>1970</v>
      </c>
      <c r="E173" s="128">
        <f t="shared" si="17"/>
        <v>590</v>
      </c>
      <c r="F173" s="86" t="s">
        <v>178</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718</v>
      </c>
    </row>
    <row r="174" spans="1:24" ht="45" x14ac:dyDescent="0.25">
      <c r="A174" s="82" t="s">
        <v>719</v>
      </c>
      <c r="B174" s="83" t="s">
        <v>720</v>
      </c>
      <c r="C174" s="82" t="s">
        <v>721</v>
      </c>
      <c r="D174" s="84">
        <f t="shared" si="19"/>
        <v>0</v>
      </c>
      <c r="E174" s="128">
        <f t="shared" si="17"/>
        <v>0</v>
      </c>
      <c r="F174" s="86" t="s">
        <v>178</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30" x14ac:dyDescent="0.25">
      <c r="A175" s="82" t="s">
        <v>722</v>
      </c>
      <c r="B175" s="83" t="s">
        <v>723</v>
      </c>
      <c r="C175" s="82" t="s">
        <v>724</v>
      </c>
      <c r="D175" s="84">
        <f t="shared" si="19"/>
        <v>1970</v>
      </c>
      <c r="E175" s="128">
        <f t="shared" si="17"/>
        <v>590</v>
      </c>
      <c r="F175" s="86" t="s">
        <v>178</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45" x14ac:dyDescent="0.25">
      <c r="A176" s="82" t="s">
        <v>725</v>
      </c>
      <c r="B176" s="83" t="s">
        <v>726</v>
      </c>
      <c r="C176" s="82" t="s">
        <v>727</v>
      </c>
      <c r="D176" s="84">
        <f t="shared" si="19"/>
        <v>3670</v>
      </c>
      <c r="E176" s="128">
        <f t="shared" si="17"/>
        <v>1100</v>
      </c>
      <c r="F176" s="86" t="s">
        <v>178</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30" x14ac:dyDescent="0.25">
      <c r="A177" s="82" t="s">
        <v>731</v>
      </c>
      <c r="B177" s="83" t="s">
        <v>732</v>
      </c>
      <c r="C177" s="82" t="s">
        <v>733</v>
      </c>
      <c r="D177" s="84">
        <f t="shared" si="19"/>
        <v>2000</v>
      </c>
      <c r="E177" s="128">
        <f t="shared" si="17"/>
        <v>600</v>
      </c>
      <c r="F177" s="86" t="s">
        <v>178</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735</v>
      </c>
    </row>
    <row r="178" spans="1:24" x14ac:dyDescent="0.25">
      <c r="A178" s="94" t="s">
        <v>119</v>
      </c>
      <c r="B178" s="95" t="s">
        <v>736</v>
      </c>
      <c r="C178" s="94" t="s">
        <v>737</v>
      </c>
      <c r="D178" s="84">
        <f t="shared" si="19"/>
        <v>750</v>
      </c>
      <c r="E178" s="128">
        <f t="shared" si="17"/>
        <v>225</v>
      </c>
      <c r="F178" s="86" t="s">
        <v>178</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738</v>
      </c>
    </row>
    <row r="179" spans="1:24" x14ac:dyDescent="0.25">
      <c r="A179" s="82" t="s">
        <v>739</v>
      </c>
      <c r="B179" s="82" t="s">
        <v>740</v>
      </c>
      <c r="C179" s="82" t="s">
        <v>741</v>
      </c>
      <c r="D179" s="84">
        <f t="shared" si="19"/>
        <v>500</v>
      </c>
      <c r="E179" s="128">
        <f t="shared" si="17"/>
        <v>150</v>
      </c>
      <c r="F179" s="86" t="s">
        <v>178</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742</v>
      </c>
    </row>
    <row r="180" spans="1:24" x14ac:dyDescent="0.25">
      <c r="A180" s="82" t="s">
        <v>743</v>
      </c>
      <c r="B180" s="83" t="s">
        <v>744</v>
      </c>
      <c r="C180" s="82" t="s">
        <v>745</v>
      </c>
      <c r="D180" s="84">
        <f t="shared" si="19"/>
        <v>1170</v>
      </c>
      <c r="E180" s="128">
        <f t="shared" si="17"/>
        <v>350</v>
      </c>
      <c r="F180" s="86" t="s">
        <v>178</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746</v>
      </c>
    </row>
    <row r="181" spans="1:24" x14ac:dyDescent="0.25">
      <c r="A181" s="82" t="s">
        <v>747</v>
      </c>
      <c r="B181" s="83" t="s">
        <v>748</v>
      </c>
      <c r="C181" s="82" t="s">
        <v>745</v>
      </c>
      <c r="D181" s="84">
        <f t="shared" si="19"/>
        <v>840</v>
      </c>
      <c r="E181" s="128">
        <f t="shared" si="17"/>
        <v>250</v>
      </c>
      <c r="F181" s="86" t="s">
        <v>178</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746</v>
      </c>
    </row>
    <row r="182" spans="1:24" x14ac:dyDescent="0.25">
      <c r="A182" s="82" t="s">
        <v>114</v>
      </c>
      <c r="B182" s="83" t="s">
        <v>749</v>
      </c>
      <c r="C182" s="82" t="s">
        <v>750</v>
      </c>
      <c r="D182" s="84">
        <f t="shared" si="19"/>
        <v>500</v>
      </c>
      <c r="E182" s="128">
        <f t="shared" si="17"/>
        <v>150</v>
      </c>
      <c r="F182" s="86" t="s">
        <v>178</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751</v>
      </c>
    </row>
    <row r="183" spans="1:24" x14ac:dyDescent="0.25">
      <c r="A183" s="82" t="s">
        <v>752</v>
      </c>
      <c r="B183" s="82" t="s">
        <v>753</v>
      </c>
      <c r="C183" s="82" t="s">
        <v>754</v>
      </c>
      <c r="D183" s="84">
        <f t="shared" si="19"/>
        <v>500</v>
      </c>
      <c r="E183" s="128">
        <f t="shared" si="17"/>
        <v>150</v>
      </c>
      <c r="F183" s="86" t="s">
        <v>178</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755</v>
      </c>
    </row>
    <row r="184" spans="1:24" ht="30" x14ac:dyDescent="0.25">
      <c r="A184" s="82" t="s">
        <v>756</v>
      </c>
      <c r="B184" s="83" t="s">
        <v>757</v>
      </c>
      <c r="C184" s="82" t="s">
        <v>758</v>
      </c>
      <c r="D184" s="84">
        <f t="shared" si="19"/>
        <v>170</v>
      </c>
      <c r="E184" s="128">
        <f t="shared" si="17"/>
        <v>50</v>
      </c>
      <c r="F184" s="86" t="s">
        <v>178</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759</v>
      </c>
    </row>
    <row r="185" spans="1:24" ht="30" x14ac:dyDescent="0.25">
      <c r="A185" s="82" t="s">
        <v>760</v>
      </c>
      <c r="B185" s="83" t="s">
        <v>761</v>
      </c>
      <c r="C185" s="82" t="s">
        <v>762</v>
      </c>
      <c r="D185" s="84">
        <f t="shared" si="19"/>
        <v>250</v>
      </c>
      <c r="E185" s="128">
        <f t="shared" si="17"/>
        <v>75</v>
      </c>
      <c r="F185" s="86" t="s">
        <v>178</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763</v>
      </c>
    </row>
    <row r="186" spans="1:24" x14ac:dyDescent="0.25">
      <c r="A186" s="82" t="s">
        <v>764</v>
      </c>
      <c r="B186" s="83" t="s">
        <v>765</v>
      </c>
      <c r="C186" s="82" t="s">
        <v>766</v>
      </c>
      <c r="D186" s="84">
        <f t="shared" si="19"/>
        <v>500</v>
      </c>
      <c r="E186" s="128">
        <f t="shared" si="17"/>
        <v>150</v>
      </c>
      <c r="F186" s="86" t="s">
        <v>178</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767</v>
      </c>
    </row>
    <row r="187" spans="1:24" x14ac:dyDescent="0.25">
      <c r="A187" s="82" t="s">
        <v>768</v>
      </c>
      <c r="B187" s="82" t="s">
        <v>769</v>
      </c>
      <c r="C187" s="82" t="s">
        <v>770</v>
      </c>
      <c r="D187" s="84">
        <f t="shared" si="19"/>
        <v>750</v>
      </c>
      <c r="E187" s="128">
        <f t="shared" si="17"/>
        <v>225</v>
      </c>
      <c r="F187" s="86" t="s">
        <v>178</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771</v>
      </c>
    </row>
    <row r="188" spans="1:24" x14ac:dyDescent="0.25">
      <c r="A188" s="82" t="s">
        <v>772</v>
      </c>
      <c r="B188" s="83" t="s">
        <v>773</v>
      </c>
      <c r="C188" s="82" t="s">
        <v>774</v>
      </c>
      <c r="D188" s="84">
        <f t="shared" si="19"/>
        <v>500</v>
      </c>
      <c r="E188" s="128">
        <f t="shared" si="17"/>
        <v>150</v>
      </c>
      <c r="F188" s="86" t="s">
        <v>178</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25">
      <c r="A189" s="82" t="s">
        <v>775</v>
      </c>
      <c r="B189" s="82" t="s">
        <v>776</v>
      </c>
      <c r="C189" s="82" t="s">
        <v>777</v>
      </c>
      <c r="D189" s="84">
        <f t="shared" si="19"/>
        <v>840</v>
      </c>
      <c r="E189" s="128">
        <f t="shared" si="17"/>
        <v>250</v>
      </c>
      <c r="F189" s="86" t="s">
        <v>178</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778</v>
      </c>
    </row>
    <row r="190" spans="1:24" x14ac:dyDescent="0.25">
      <c r="A190" s="82" t="s">
        <v>779</v>
      </c>
      <c r="B190" s="82" t="s">
        <v>780</v>
      </c>
      <c r="C190" s="82" t="s">
        <v>781</v>
      </c>
      <c r="D190" s="84">
        <f t="shared" si="19"/>
        <v>500</v>
      </c>
      <c r="E190" s="128">
        <f t="shared" si="17"/>
        <v>150</v>
      </c>
      <c r="F190" s="86" t="s">
        <v>178</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767</v>
      </c>
    </row>
    <row r="191" spans="1:24" ht="30" x14ac:dyDescent="0.25">
      <c r="A191" s="82" t="s">
        <v>782</v>
      </c>
      <c r="B191" s="83" t="s">
        <v>783</v>
      </c>
      <c r="C191" s="82" t="s">
        <v>784</v>
      </c>
      <c r="D191" s="84">
        <f t="shared" si="19"/>
        <v>500</v>
      </c>
      <c r="E191" s="128">
        <f t="shared" si="17"/>
        <v>150</v>
      </c>
      <c r="F191" s="86" t="s">
        <v>178</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785</v>
      </c>
    </row>
    <row r="192" spans="1:24" x14ac:dyDescent="0.25">
      <c r="A192" s="82" t="s">
        <v>786</v>
      </c>
      <c r="B192" s="82" t="s">
        <v>787</v>
      </c>
      <c r="C192" s="82" t="s">
        <v>788</v>
      </c>
      <c r="D192" s="84">
        <f t="shared" si="19"/>
        <v>500</v>
      </c>
      <c r="E192" s="128">
        <f t="shared" si="17"/>
        <v>150</v>
      </c>
      <c r="F192" s="86" t="s">
        <v>178</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789</v>
      </c>
    </row>
    <row r="193" spans="1:24" x14ac:dyDescent="0.25">
      <c r="A193" s="82" t="s">
        <v>790</v>
      </c>
      <c r="B193" s="83" t="s">
        <v>791</v>
      </c>
      <c r="C193" s="82" t="s">
        <v>792</v>
      </c>
      <c r="D193" s="84">
        <f t="shared" si="19"/>
        <v>500</v>
      </c>
      <c r="E193" s="128">
        <f t="shared" si="17"/>
        <v>150</v>
      </c>
      <c r="F193" s="86" t="s">
        <v>178</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793</v>
      </c>
    </row>
    <row r="194" spans="1:24" ht="45" x14ac:dyDescent="0.25">
      <c r="A194" s="82" t="s">
        <v>118</v>
      </c>
      <c r="B194" s="83" t="s">
        <v>794</v>
      </c>
      <c r="C194" s="82" t="s">
        <v>795</v>
      </c>
      <c r="D194" s="84">
        <f t="shared" si="19"/>
        <v>0</v>
      </c>
      <c r="E194" s="128">
        <f t="shared" si="17"/>
        <v>0</v>
      </c>
      <c r="F194" s="86" t="s">
        <v>178</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797</v>
      </c>
    </row>
    <row r="195" spans="1:24" ht="30" x14ac:dyDescent="0.25">
      <c r="A195" s="82" t="s">
        <v>1928</v>
      </c>
      <c r="B195" s="83" t="s">
        <v>799</v>
      </c>
      <c r="C195" s="82" t="s">
        <v>800</v>
      </c>
      <c r="D195" s="84">
        <f t="shared" si="19"/>
        <v>0</v>
      </c>
      <c r="E195" s="128">
        <f t="shared" si="17"/>
        <v>0</v>
      </c>
      <c r="F195" s="86" t="s">
        <v>178</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802</v>
      </c>
    </row>
    <row r="196" spans="1:24" x14ac:dyDescent="0.25">
      <c r="A196" s="82" t="s">
        <v>803</v>
      </c>
      <c r="B196" s="82" t="s">
        <v>804</v>
      </c>
      <c r="C196" s="82" t="s">
        <v>805</v>
      </c>
      <c r="D196" s="84">
        <f t="shared" si="19"/>
        <v>0</v>
      </c>
      <c r="E196" s="128">
        <f t="shared" ref="E196:E223" si="20">P196+Q196+T196+V196</f>
        <v>0</v>
      </c>
      <c r="F196" s="86" t="s">
        <v>178</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806</v>
      </c>
    </row>
    <row r="197" spans="1:24" ht="30" x14ac:dyDescent="0.25">
      <c r="A197" s="82" t="s">
        <v>1929</v>
      </c>
      <c r="B197" s="83" t="s">
        <v>808</v>
      </c>
      <c r="C197" s="82"/>
      <c r="D197" s="84">
        <f t="shared" si="19"/>
        <v>0</v>
      </c>
      <c r="E197" s="128">
        <f t="shared" si="20"/>
        <v>0</v>
      </c>
      <c r="F197" s="86" t="s">
        <v>178</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810</v>
      </c>
    </row>
    <row r="198" spans="1:24" x14ac:dyDescent="0.25">
      <c r="A198" s="82" t="s">
        <v>811</v>
      </c>
      <c r="B198" s="83" t="s">
        <v>812</v>
      </c>
      <c r="C198" s="82" t="s">
        <v>813</v>
      </c>
      <c r="D198" s="84">
        <f t="shared" ref="D198:D203" si="21">IF(E198&lt;20, ROUNDUP(E198,0), ROUNDUP(E198,-1))</f>
        <v>400</v>
      </c>
      <c r="E198" s="128">
        <f t="shared" si="20"/>
        <v>400</v>
      </c>
      <c r="F198" s="86" t="s">
        <v>178</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30" x14ac:dyDescent="0.25">
      <c r="A199" s="82" t="s">
        <v>814</v>
      </c>
      <c r="B199" s="83" t="s">
        <v>815</v>
      </c>
      <c r="C199" s="82" t="s">
        <v>816</v>
      </c>
      <c r="D199" s="84">
        <f t="shared" si="21"/>
        <v>90</v>
      </c>
      <c r="E199" s="128">
        <f t="shared" si="20"/>
        <v>90</v>
      </c>
      <c r="F199" s="86" t="s">
        <v>178</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25">
      <c r="A200" s="82" t="s">
        <v>121</v>
      </c>
      <c r="B200" s="83" t="s">
        <v>817</v>
      </c>
      <c r="C200" s="82" t="s">
        <v>818</v>
      </c>
      <c r="D200" s="84">
        <f t="shared" si="21"/>
        <v>60</v>
      </c>
      <c r="E200" s="128">
        <f t="shared" si="20"/>
        <v>60</v>
      </c>
      <c r="F200" s="86" t="s">
        <v>178</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25">
      <c r="A201" s="82" t="s">
        <v>819</v>
      </c>
      <c r="B201" s="83" t="s">
        <v>820</v>
      </c>
      <c r="C201" s="82" t="s">
        <v>821</v>
      </c>
      <c r="D201" s="84">
        <f t="shared" si="21"/>
        <v>30</v>
      </c>
      <c r="E201" s="128">
        <f t="shared" si="20"/>
        <v>30</v>
      </c>
      <c r="F201" s="86" t="s">
        <v>178</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822</v>
      </c>
    </row>
    <row r="202" spans="1:24" x14ac:dyDescent="0.25">
      <c r="A202" s="82" t="s">
        <v>823</v>
      </c>
      <c r="B202" s="83" t="s">
        <v>824</v>
      </c>
      <c r="C202" s="82" t="s">
        <v>825</v>
      </c>
      <c r="D202" s="84">
        <f t="shared" si="21"/>
        <v>20</v>
      </c>
      <c r="E202" s="128">
        <f t="shared" si="20"/>
        <v>20</v>
      </c>
      <c r="F202" s="86" t="s">
        <v>178</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25">
      <c r="A203" s="82" t="s">
        <v>826</v>
      </c>
      <c r="B203" s="83" t="s">
        <v>827</v>
      </c>
      <c r="C203" s="82" t="s">
        <v>828</v>
      </c>
      <c r="D203" s="84">
        <f t="shared" si="21"/>
        <v>80</v>
      </c>
      <c r="E203" s="128">
        <f t="shared" si="20"/>
        <v>80</v>
      </c>
      <c r="F203" s="86" t="s">
        <v>178</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829</v>
      </c>
    </row>
    <row r="204" spans="1:24" x14ac:dyDescent="0.25">
      <c r="A204" s="94" t="s">
        <v>830</v>
      </c>
      <c r="B204" s="95" t="s">
        <v>831</v>
      </c>
      <c r="C204" s="94" t="s">
        <v>832</v>
      </c>
      <c r="D204" s="84">
        <f>IF(E204&lt;20, ROUNDUP(E204/0.3,0), ROUNDUP(E204/0.3,-1))</f>
        <v>270</v>
      </c>
      <c r="E204" s="128">
        <f t="shared" si="20"/>
        <v>80</v>
      </c>
      <c r="F204" s="86" t="s">
        <v>178</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833</v>
      </c>
    </row>
    <row r="205" spans="1:24" ht="30" x14ac:dyDescent="0.25">
      <c r="A205" s="82" t="s">
        <v>834</v>
      </c>
      <c r="B205" s="83" t="s">
        <v>835</v>
      </c>
      <c r="C205" s="82" t="s">
        <v>836</v>
      </c>
      <c r="D205" s="84">
        <f t="shared" ref="D205:D217" si="22">IF(E205&lt;20, ROUNDUP(E205/0.4,0), ROUNDUP(E205/0.5,-1))</f>
        <v>3440</v>
      </c>
      <c r="E205" s="128">
        <f t="shared" si="20"/>
        <v>1716.8888888888889</v>
      </c>
      <c r="F205" s="86" t="s">
        <v>199</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179</v>
      </c>
      <c r="V205" s="48">
        <f t="shared" ref="V205:V218" si="25">IF(U205="Bulk",0,IF(U205="Std", 10,IF(U205="Pickup",20,30)))/60*60</f>
        <v>10</v>
      </c>
      <c r="W205" s="83"/>
      <c r="X205" s="83"/>
    </row>
    <row r="206" spans="1:24" ht="30" x14ac:dyDescent="0.25">
      <c r="A206" s="82" t="s">
        <v>837</v>
      </c>
      <c r="B206" s="83" t="s">
        <v>838</v>
      </c>
      <c r="C206" s="82" t="s">
        <v>839</v>
      </c>
      <c r="D206" s="84">
        <f t="shared" si="22"/>
        <v>3450</v>
      </c>
      <c r="E206" s="128">
        <f t="shared" si="20"/>
        <v>1720.8888888888889</v>
      </c>
      <c r="F206" s="86" t="s">
        <v>199</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179</v>
      </c>
      <c r="V206" s="48">
        <f t="shared" si="25"/>
        <v>10</v>
      </c>
      <c r="W206" s="83"/>
      <c r="X206" s="83"/>
    </row>
    <row r="207" spans="1:24" ht="150" x14ac:dyDescent="0.25">
      <c r="A207" s="82" t="s">
        <v>1930</v>
      </c>
      <c r="B207" s="129" t="s">
        <v>844</v>
      </c>
      <c r="C207" s="129" t="s">
        <v>1931</v>
      </c>
      <c r="D207" s="84">
        <f t="shared" si="22"/>
        <v>28900</v>
      </c>
      <c r="E207" s="128">
        <f t="shared" si="20"/>
        <v>14449.09888888889</v>
      </c>
      <c r="F207" s="86" t="s">
        <v>199</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179</v>
      </c>
      <c r="V207" s="48">
        <f t="shared" si="25"/>
        <v>10</v>
      </c>
      <c r="W207" s="83"/>
      <c r="X207" s="83"/>
    </row>
    <row r="208" spans="1:24" ht="135" x14ac:dyDescent="0.25">
      <c r="A208" s="82" t="s">
        <v>1932</v>
      </c>
      <c r="B208" s="129" t="s">
        <v>1031</v>
      </c>
      <c r="C208" s="82" t="s">
        <v>1933</v>
      </c>
      <c r="D208" s="84">
        <f t="shared" si="22"/>
        <v>31720</v>
      </c>
      <c r="E208" s="128">
        <f t="shared" si="20"/>
        <v>15857.568823529413</v>
      </c>
      <c r="F208" s="86" t="s">
        <v>199</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179</v>
      </c>
      <c r="V208" s="48">
        <f t="shared" si="25"/>
        <v>10</v>
      </c>
      <c r="W208" s="83"/>
      <c r="X208" s="83"/>
    </row>
    <row r="209" spans="1:24" ht="105" x14ac:dyDescent="0.25">
      <c r="A209" s="82" t="s">
        <v>1934</v>
      </c>
      <c r="B209" s="129" t="s">
        <v>850</v>
      </c>
      <c r="C209" s="82" t="s">
        <v>1935</v>
      </c>
      <c r="D209" s="84">
        <f t="shared" si="22"/>
        <v>26600</v>
      </c>
      <c r="E209" s="128">
        <f t="shared" si="20"/>
        <v>13297.398888888889</v>
      </c>
      <c r="F209" s="86" t="s">
        <v>199</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179</v>
      </c>
      <c r="V209" s="48">
        <f t="shared" si="25"/>
        <v>10</v>
      </c>
      <c r="W209" s="83"/>
      <c r="X209" s="83"/>
    </row>
    <row r="210" spans="1:24" ht="105" x14ac:dyDescent="0.25">
      <c r="A210" s="82" t="s">
        <v>1936</v>
      </c>
      <c r="B210" s="83" t="s">
        <v>853</v>
      </c>
      <c r="C210" s="82" t="s">
        <v>1937</v>
      </c>
      <c r="D210" s="84">
        <f t="shared" si="22"/>
        <v>20860</v>
      </c>
      <c r="E210" s="128">
        <f t="shared" si="20"/>
        <v>10425.59888888889</v>
      </c>
      <c r="F210" s="86" t="s">
        <v>199</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179</v>
      </c>
      <c r="V210" s="48">
        <f t="shared" si="25"/>
        <v>10</v>
      </c>
      <c r="W210" s="83"/>
      <c r="X210" s="83"/>
    </row>
    <row r="211" spans="1:24" ht="45" x14ac:dyDescent="0.25">
      <c r="A211" s="82" t="s">
        <v>1938</v>
      </c>
      <c r="B211" s="83" t="s">
        <v>1038</v>
      </c>
      <c r="C211" s="82" t="s">
        <v>857</v>
      </c>
      <c r="D211" s="84">
        <f t="shared" si="22"/>
        <v>9040</v>
      </c>
      <c r="E211" s="128">
        <f t="shared" si="20"/>
        <v>4517.8888888888887</v>
      </c>
      <c r="F211" s="86" t="s">
        <v>199</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179</v>
      </c>
      <c r="V211" s="48">
        <f t="shared" si="25"/>
        <v>10</v>
      </c>
      <c r="W211" s="83"/>
      <c r="X211" s="83"/>
    </row>
    <row r="212" spans="1:24" ht="45" x14ac:dyDescent="0.25">
      <c r="A212" s="82" t="s">
        <v>858</v>
      </c>
      <c r="B212" s="83" t="s">
        <v>1040</v>
      </c>
      <c r="C212" s="82" t="s">
        <v>860</v>
      </c>
      <c r="D212" s="84">
        <f t="shared" si="22"/>
        <v>14160</v>
      </c>
      <c r="E212" s="128">
        <f t="shared" si="20"/>
        <v>7078.0588235294117</v>
      </c>
      <c r="F212" s="86" t="s">
        <v>199</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179</v>
      </c>
      <c r="V212" s="48">
        <f t="shared" si="25"/>
        <v>10</v>
      </c>
      <c r="W212" s="83"/>
      <c r="X212" s="83"/>
    </row>
    <row r="213" spans="1:24" ht="30" x14ac:dyDescent="0.25">
      <c r="A213" s="82" t="s">
        <v>861</v>
      </c>
      <c r="B213" s="83" t="s">
        <v>1939</v>
      </c>
      <c r="C213" s="82" t="s">
        <v>857</v>
      </c>
      <c r="D213" s="84">
        <f t="shared" si="22"/>
        <v>7000</v>
      </c>
      <c r="E213" s="128">
        <f t="shared" si="20"/>
        <v>3495.8888888888887</v>
      </c>
      <c r="F213" s="86" t="s">
        <v>199</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179</v>
      </c>
      <c r="V213" s="48">
        <f t="shared" si="25"/>
        <v>10</v>
      </c>
      <c r="W213" s="83"/>
      <c r="X213" s="83"/>
    </row>
    <row r="214" spans="1:24" ht="30" x14ac:dyDescent="0.25">
      <c r="A214" s="82" t="s">
        <v>1940</v>
      </c>
      <c r="B214" s="83" t="s">
        <v>1034</v>
      </c>
      <c r="C214" s="82" t="s">
        <v>1941</v>
      </c>
      <c r="D214" s="84">
        <f t="shared" si="22"/>
        <v>5850</v>
      </c>
      <c r="E214" s="128">
        <f t="shared" si="20"/>
        <v>2921.8888888888887</v>
      </c>
      <c r="F214" s="86" t="s">
        <v>199</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179</v>
      </c>
      <c r="V214" s="48">
        <f t="shared" si="25"/>
        <v>10</v>
      </c>
      <c r="W214" s="83"/>
      <c r="X214" s="83"/>
    </row>
    <row r="215" spans="1:24" ht="30" x14ac:dyDescent="0.25">
      <c r="A215" s="82" t="s">
        <v>871</v>
      </c>
      <c r="B215" s="83" t="s">
        <v>1036</v>
      </c>
      <c r="C215" s="82" t="s">
        <v>873</v>
      </c>
      <c r="D215" s="84">
        <f t="shared" si="22"/>
        <v>6850</v>
      </c>
      <c r="E215" s="128">
        <f t="shared" si="20"/>
        <v>3421.8888888888887</v>
      </c>
      <c r="F215" s="86" t="s">
        <v>199</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179</v>
      </c>
      <c r="V215" s="48">
        <f t="shared" si="25"/>
        <v>10</v>
      </c>
      <c r="W215" s="83"/>
      <c r="X215" s="83"/>
    </row>
    <row r="216" spans="1:24" ht="45" x14ac:dyDescent="0.25">
      <c r="A216" s="82" t="s">
        <v>874</v>
      </c>
      <c r="B216" s="83" t="s">
        <v>875</v>
      </c>
      <c r="C216" s="82" t="s">
        <v>1942</v>
      </c>
      <c r="D216" s="84">
        <f t="shared" si="22"/>
        <v>8550</v>
      </c>
      <c r="E216" s="128">
        <f t="shared" si="20"/>
        <v>4271.8888888888887</v>
      </c>
      <c r="F216" s="86" t="s">
        <v>199</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179</v>
      </c>
      <c r="V216" s="48">
        <f t="shared" si="25"/>
        <v>10</v>
      </c>
      <c r="W216" s="83"/>
      <c r="X216" s="83"/>
    </row>
    <row r="217" spans="1:24" ht="30" x14ac:dyDescent="0.25">
      <c r="A217" s="82" t="s">
        <v>1943</v>
      </c>
      <c r="B217" s="83" t="s">
        <v>1944</v>
      </c>
      <c r="C217" s="82" t="s">
        <v>1945</v>
      </c>
      <c r="D217" s="84">
        <f t="shared" si="22"/>
        <v>5360</v>
      </c>
      <c r="E217" s="128">
        <f t="shared" si="20"/>
        <v>2675.8888888888887</v>
      </c>
      <c r="F217" s="86" t="s">
        <v>199</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179</v>
      </c>
      <c r="V217" s="48">
        <f t="shared" si="25"/>
        <v>10</v>
      </c>
      <c r="W217" s="83"/>
      <c r="X217" s="83"/>
    </row>
    <row r="218" spans="1:24" ht="45" x14ac:dyDescent="0.25">
      <c r="A218" s="82" t="s">
        <v>899</v>
      </c>
      <c r="B218" s="83" t="s">
        <v>900</v>
      </c>
      <c r="C218" s="129" t="s">
        <v>901</v>
      </c>
      <c r="D218" s="84">
        <f>IF(E218&lt;20, ROUNDUP(E218/0.3,0), ROUNDUP(E218/0.3,-1))</f>
        <v>14800</v>
      </c>
      <c r="E218" s="128">
        <f t="shared" si="20"/>
        <v>4439.3888888888887</v>
      </c>
      <c r="F218" s="86" t="s">
        <v>178</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179</v>
      </c>
      <c r="V218" s="48">
        <f t="shared" si="25"/>
        <v>10</v>
      </c>
      <c r="W218" s="83"/>
      <c r="X218" s="83"/>
    </row>
    <row r="219" spans="1:24" ht="30" x14ac:dyDescent="0.25">
      <c r="A219" s="82" t="s">
        <v>902</v>
      </c>
      <c r="B219" s="83" t="s">
        <v>903</v>
      </c>
      <c r="C219" s="82" t="s">
        <v>904</v>
      </c>
      <c r="D219" s="84">
        <f>IF(E219&lt;20, ROUNDUP(E219/0.4,0), ROUNDUP(E219/0.5,-1))</f>
        <v>8240</v>
      </c>
      <c r="E219" s="128">
        <f t="shared" si="20"/>
        <v>4117.8888888888887</v>
      </c>
      <c r="F219" s="86" t="s">
        <v>199</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179</v>
      </c>
      <c r="V219" s="48">
        <f>IF(U219="Bulk",0,IF(U219="Std", 10,IF(U219="Pickup",20,30)))/60*60</f>
        <v>10</v>
      </c>
      <c r="W219" s="83"/>
      <c r="X219" s="83"/>
    </row>
    <row r="220" spans="1:24" ht="30" x14ac:dyDescent="0.25">
      <c r="A220" s="82" t="s">
        <v>1946</v>
      </c>
      <c r="B220" s="83" t="s">
        <v>1947</v>
      </c>
      <c r="C220" s="82" t="s">
        <v>1948</v>
      </c>
      <c r="D220" s="84">
        <f>IF(E220&lt;20, ROUNDUP(E220/0.4,0), ROUNDUP(E220/0.5,-1))</f>
        <v>5050</v>
      </c>
      <c r="E220" s="128">
        <f t="shared" si="20"/>
        <v>2521.8888888888887</v>
      </c>
      <c r="F220" s="86" t="s">
        <v>199</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179</v>
      </c>
      <c r="V220" s="48">
        <f>IF(U220="Bulk",0,IF(U220="Std", 10,IF(U220="Pickup",20,30)))/60*60</f>
        <v>10</v>
      </c>
      <c r="W220" s="83"/>
      <c r="X220" s="83"/>
    </row>
    <row r="221" spans="1:24" ht="30" x14ac:dyDescent="0.25">
      <c r="A221" s="82" t="s">
        <v>905</v>
      </c>
      <c r="B221" s="83" t="s">
        <v>906</v>
      </c>
      <c r="C221" s="82" t="s">
        <v>904</v>
      </c>
      <c r="D221" s="84">
        <f>IF(E221&lt;20, ROUNDUP(E221/0.4,0), ROUNDUP(E221/0.5,-1))</f>
        <v>7950</v>
      </c>
      <c r="E221" s="128">
        <f t="shared" si="20"/>
        <v>3971.8888888888887</v>
      </c>
      <c r="F221" s="86" t="s">
        <v>199</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179</v>
      </c>
      <c r="V221" s="48">
        <f>IF(U221="Bulk",0,IF(U221="Std", 10,IF(U221="Pickup",20,30)))/60*60</f>
        <v>10</v>
      </c>
      <c r="W221" s="83"/>
      <c r="X221" s="83"/>
    </row>
    <row r="222" spans="1:24" ht="30" x14ac:dyDescent="0.25">
      <c r="A222" s="82" t="s">
        <v>1949</v>
      </c>
      <c r="B222" s="83" t="s">
        <v>1950</v>
      </c>
      <c r="C222" s="82" t="s">
        <v>1951</v>
      </c>
      <c r="D222" s="84">
        <f>IF(E222&lt;20, ROUNDUP(E222/0.4,0), ROUNDUP(E222/0.5,-1))</f>
        <v>4760</v>
      </c>
      <c r="E222" s="128">
        <f t="shared" si="20"/>
        <v>2375.8888888888887</v>
      </c>
      <c r="F222" s="86" t="s">
        <v>199</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179</v>
      </c>
      <c r="V222" s="48">
        <f>IF(U222="Bulk",0,IF(U222="Std", 10,IF(U222="Pickup",20,30)))/60*60</f>
        <v>10</v>
      </c>
      <c r="W222" s="83"/>
      <c r="X222" s="83"/>
    </row>
    <row r="223" spans="1:24" x14ac:dyDescent="0.25">
      <c r="A223" s="107" t="s">
        <v>907</v>
      </c>
      <c r="B223" s="108" t="s">
        <v>908</v>
      </c>
      <c r="C223" s="107" t="s">
        <v>909</v>
      </c>
      <c r="D223" s="84">
        <f>IF(E223&lt;20, ROUNDUP(E223/0.3,0), ROUNDUP(E223/0.3,-1))</f>
        <v>2</v>
      </c>
      <c r="E223" s="128">
        <f t="shared" si="20"/>
        <v>0.5</v>
      </c>
      <c r="F223" s="86" t="s">
        <v>178</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771</v>
      </c>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row r="584" spans="1:1" x14ac:dyDescent="0.25">
      <c r="A584" s="130"/>
    </row>
    <row r="585" spans="1:1" x14ac:dyDescent="0.25">
      <c r="A585" s="130"/>
    </row>
    <row r="586" spans="1:1" x14ac:dyDescent="0.25">
      <c r="A586" s="130"/>
    </row>
    <row r="587" spans="1:1" x14ac:dyDescent="0.25">
      <c r="A587" s="130"/>
    </row>
    <row r="588" spans="1:1" x14ac:dyDescent="0.25">
      <c r="A588" s="130"/>
    </row>
    <row r="589" spans="1:1" x14ac:dyDescent="0.25">
      <c r="A589" s="130"/>
    </row>
    <row r="590" spans="1:1" x14ac:dyDescent="0.25">
      <c r="A590" s="130"/>
    </row>
    <row r="591" spans="1:1" x14ac:dyDescent="0.25">
      <c r="A591" s="130"/>
    </row>
    <row r="592" spans="1:1" x14ac:dyDescent="0.25">
      <c r="A592" s="130"/>
    </row>
    <row r="593" spans="1:1" x14ac:dyDescent="0.2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topLeftCell="A33" zoomScale="88" zoomScaleNormal="85" workbookViewId="0">
      <selection activeCell="E22" sqref="E22"/>
    </sheetView>
  </sheetViews>
  <sheetFormatPr defaultColWidth="9.42578125" defaultRowHeight="15" outlineLevelRow="1" outlineLevelCol="1" x14ac:dyDescent="0.25"/>
  <cols>
    <col min="1" max="1" width="20.5703125" bestFit="1" customWidth="1"/>
    <col min="2" max="2" width="55.5703125" customWidth="1"/>
    <col min="3" max="3" width="8.42578125" bestFit="1" customWidth="1"/>
    <col min="4" max="4" width="14.42578125" customWidth="1"/>
    <col min="5" max="5" width="25.5703125" customWidth="1"/>
    <col min="6" max="6" width="10.5703125" customWidth="1"/>
    <col min="13" max="13" width="8.5703125"/>
    <col min="14" max="14" width="9" customWidth="1"/>
    <col min="16" max="16" width="10.5703125" customWidth="1"/>
    <col min="17" max="17" width="7.42578125" customWidth="1"/>
    <col min="19" max="19" width="6.5703125" customWidth="1"/>
    <col min="21" max="21" width="7.5703125" customWidth="1"/>
    <col min="22" max="22" width="8.5703125" style="16" customWidth="1"/>
    <col min="23" max="23" width="4.42578125" customWidth="1"/>
    <col min="24" max="24" width="11" style="180" customWidth="1" outlineLevel="1"/>
    <col min="25" max="25" width="11.5703125" style="180" customWidth="1" outlineLevel="1"/>
    <col min="26" max="26" width="12.85546875" style="180" customWidth="1" outlineLevel="1"/>
    <col min="27" max="27" width="11" style="180" customWidth="1" outlineLevel="1"/>
    <col min="28" max="28" width="12.42578125" style="180" customWidth="1" outlineLevel="1"/>
    <col min="29" max="29" width="23.42578125" style="180" customWidth="1" outlineLevel="1"/>
  </cols>
  <sheetData>
    <row r="1" spans="1:24" ht="18" customHeight="1" outlineLevel="1" thickTop="1" thickBot="1" x14ac:dyDescent="0.3">
      <c r="A1" s="13" t="s">
        <v>55</v>
      </c>
      <c r="B1" s="7" t="s">
        <v>56</v>
      </c>
      <c r="C1" s="357" t="s">
        <v>57</v>
      </c>
      <c r="D1" s="358"/>
      <c r="E1" s="247" t="str">
        <f>VLOOKUP(B1,'Pricing Model'!A1:C21,3)</f>
        <v>Discount Based</v>
      </c>
    </row>
    <row r="2" spans="1:24" ht="18" customHeight="1" outlineLevel="1" thickBot="1" x14ac:dyDescent="0.3">
      <c r="A2" s="17" t="s">
        <v>58</v>
      </c>
      <c r="B2" s="283" t="str">
        <f>'Using Sales Activity Sheet'!E2</f>
        <v>Winston Mobile Notary LLC</v>
      </c>
      <c r="C2" s="359" t="s">
        <v>59</v>
      </c>
      <c r="D2" s="360"/>
      <c r="E2" s="245">
        <f>IF(E1="Discount Based", VLOOKUP(B1,'Pricing Model'!A1:D22,4), "")</f>
        <v>0.2</v>
      </c>
      <c r="P2" s="356" t="s">
        <v>60</v>
      </c>
      <c r="Q2" s="356"/>
      <c r="R2" s="356"/>
      <c r="S2" s="356"/>
      <c r="T2" s="356"/>
      <c r="U2" s="356"/>
    </row>
    <row r="3" spans="1:24" ht="18" customHeight="1" outlineLevel="1" x14ac:dyDescent="0.25">
      <c r="A3" s="17" t="s">
        <v>61</v>
      </c>
      <c r="B3" s="8" t="str">
        <f>'Using Sales Activity Sheet'!BF2&amp;" "&amp;'Using Sales Activity Sheet'!BG2</f>
        <v>SUSAN E THOMPSON</v>
      </c>
      <c r="C3" s="359" t="s">
        <v>62</v>
      </c>
      <c r="D3" s="360"/>
      <c r="E3" s="245">
        <f>IF(E1="Discount Based", VLOOKUP(B1,'Pricing Model'!A1:E22,5), "")</f>
        <v>0.44</v>
      </c>
      <c r="M3" s="265" t="str">
        <f>IF($E$7&lt;&gt;"", "REPLACING", "")</f>
        <v/>
      </c>
    </row>
    <row r="4" spans="1:24" ht="18" customHeight="1" outlineLevel="1" x14ac:dyDescent="0.25">
      <c r="A4" s="20" t="s">
        <v>63</v>
      </c>
      <c r="B4" s="9" t="str">
        <f>'Using Sales Activity Sheet'!G2&amp;" | "&amp;'Using Sales Activity Sheet'!I2</f>
        <v>(760) 677-8594 | winstonmobilenotary@gmail.com</v>
      </c>
      <c r="C4" s="359" t="s">
        <v>64</v>
      </c>
      <c r="D4" s="360"/>
      <c r="E4" s="245" t="str">
        <f>IF(E1="Cost Based", VLOOKUP(B1,'Pricing Model'!A1:F21,6), "")</f>
        <v/>
      </c>
      <c r="G4" s="368" t="s">
        <v>65</v>
      </c>
      <c r="H4" s="368"/>
      <c r="I4" s="368"/>
      <c r="J4" s="368"/>
      <c r="K4" s="368"/>
      <c r="L4" s="368"/>
      <c r="M4" s="264" t="str">
        <f>IF($E$7&lt;&gt;"","LSID: "&amp;$E$7, "")</f>
        <v/>
      </c>
      <c r="P4" s="367" t="s">
        <v>66</v>
      </c>
      <c r="Q4" s="367"/>
      <c r="R4" s="367"/>
      <c r="S4" s="367"/>
      <c r="T4" s="367"/>
      <c r="U4" s="367"/>
    </row>
    <row r="5" spans="1:24" ht="18" customHeight="1" outlineLevel="1" thickBot="1" x14ac:dyDescent="0.3">
      <c r="A5" s="20" t="s">
        <v>67</v>
      </c>
      <c r="B5" s="104" t="str">
        <f>'Using Sales Activity Sheet'!L2</f>
        <v>9454 Wilshire Blvd Suite 208</v>
      </c>
      <c r="C5" s="343" t="s">
        <v>68</v>
      </c>
      <c r="D5" s="344"/>
      <c r="E5" s="246" t="str">
        <f>IF(E1="Cost Based", VLOOKUP(B1,'Pricing Model'!A1:G21,7), "")</f>
        <v/>
      </c>
      <c r="G5" s="368" t="s">
        <v>69</v>
      </c>
      <c r="H5" s="368"/>
      <c r="I5" s="368"/>
      <c r="J5" s="368"/>
      <c r="K5" s="368"/>
      <c r="L5" s="368"/>
      <c r="M5" s="22"/>
    </row>
    <row r="6" spans="1:24" ht="18" customHeight="1" outlineLevel="1" thickBot="1" x14ac:dyDescent="0.3">
      <c r="A6" s="20" t="s">
        <v>12</v>
      </c>
      <c r="B6" s="250" t="str">
        <f>'Using Sales Activity Sheet'!M2</f>
        <v>Beverly Hills, CA 90212</v>
      </c>
      <c r="C6" s="25"/>
      <c r="D6" s="25"/>
      <c r="E6" s="25"/>
      <c r="G6" s="368" t="s">
        <v>70</v>
      </c>
      <c r="H6" s="368"/>
      <c r="I6" s="368"/>
      <c r="J6" s="368"/>
      <c r="K6" s="368"/>
      <c r="L6" s="368"/>
      <c r="M6" s="22"/>
      <c r="P6" s="367" t="s">
        <v>71</v>
      </c>
      <c r="Q6" s="367"/>
      <c r="R6" s="367"/>
      <c r="S6" s="367"/>
      <c r="T6" s="367"/>
      <c r="U6" s="367"/>
    </row>
    <row r="7" spans="1:24" ht="18" customHeight="1" outlineLevel="1" thickBot="1" x14ac:dyDescent="0.4">
      <c r="A7" s="17" t="s">
        <v>72</v>
      </c>
      <c r="B7" s="262" t="str">
        <f>'Using Sales Activity Sheet'!BF2&amp;" "&amp;'Using Sales Activity Sheet'!BG2</f>
        <v>SUSAN E THOMPSON</v>
      </c>
      <c r="C7" s="291" t="s">
        <v>73</v>
      </c>
      <c r="D7" s="292"/>
      <c r="E7" s="263"/>
      <c r="G7" s="26"/>
    </row>
    <row r="8" spans="1:24" ht="18" customHeight="1" outlineLevel="1" thickBot="1" x14ac:dyDescent="0.35">
      <c r="A8" s="20" t="s">
        <v>74</v>
      </c>
      <c r="B8" s="9" t="str">
        <f>'Using Sales Activity Sheet'!G2&amp;" | "&amp;'Using Sales Activity Sheet'!I2</f>
        <v>(760) 677-8594 | winstonmobilenotary@gmail.com</v>
      </c>
      <c r="C8" s="25"/>
      <c r="D8" s="25"/>
      <c r="E8" s="25"/>
      <c r="G8" s="350" t="s">
        <v>75</v>
      </c>
      <c r="H8" s="351"/>
      <c r="I8" s="351"/>
      <c r="J8" s="351"/>
      <c r="K8" s="351"/>
      <c r="L8" s="351"/>
      <c r="M8" s="352"/>
      <c r="O8" s="350" t="s">
        <v>76</v>
      </c>
      <c r="P8" s="351"/>
      <c r="Q8" s="351"/>
      <c r="R8" s="351"/>
      <c r="S8" s="351"/>
      <c r="T8" s="351"/>
      <c r="U8" s="351"/>
      <c r="V8" s="352"/>
    </row>
    <row r="9" spans="1:24" ht="18" customHeight="1" outlineLevel="1" x14ac:dyDescent="0.25">
      <c r="A9" s="20" t="s">
        <v>77</v>
      </c>
      <c r="B9" s="104" t="str">
        <f>'Using Sales Activity Sheet'!L2</f>
        <v>9454 Wilshire Blvd Suite 208</v>
      </c>
      <c r="C9" s="25"/>
      <c r="D9" s="25"/>
      <c r="E9" s="25"/>
      <c r="G9" s="353" t="str">
        <f>IF('Blank Quote'!B2="", "", 'Blank Quote'!B2)</f>
        <v>Winston Mobile Notary LLC</v>
      </c>
      <c r="H9" s="354"/>
      <c r="I9" s="354"/>
      <c r="J9" s="354"/>
      <c r="K9" s="354"/>
      <c r="L9" s="354"/>
      <c r="M9" s="355"/>
      <c r="O9" s="340" t="str">
        <f>IF('Blank Quote'!B2="", "", 'Blank Quote'!B2)</f>
        <v>Winston Mobile Notary LLC</v>
      </c>
      <c r="P9" s="341"/>
      <c r="Q9" s="341"/>
      <c r="R9" s="341"/>
      <c r="S9" s="341"/>
      <c r="T9" s="341"/>
      <c r="U9" s="341"/>
      <c r="V9" s="342"/>
      <c r="X9" s="194"/>
    </row>
    <row r="10" spans="1:24" ht="18" customHeight="1" outlineLevel="1" thickBot="1" x14ac:dyDescent="0.3">
      <c r="A10" s="27" t="s">
        <v>12</v>
      </c>
      <c r="B10" s="250" t="str">
        <f>'Using Sales Activity Sheet'!M2</f>
        <v>Beverly Hills, CA 90212</v>
      </c>
      <c r="C10" s="345" t="s">
        <v>78</v>
      </c>
      <c r="D10" s="346"/>
      <c r="E10" s="346"/>
      <c r="G10" s="340" t="str">
        <f>IF('Blank Quote'!B3="", "", 'Blank Quote'!B3)</f>
        <v>SUSAN E THOMPSON</v>
      </c>
      <c r="H10" s="341"/>
      <c r="I10" s="341"/>
      <c r="J10" s="341"/>
      <c r="K10" s="341"/>
      <c r="L10" s="341"/>
      <c r="M10" s="342"/>
      <c r="O10" s="340" t="str">
        <f>IF('Blank Quote'!B7="", "", 'Blank Quote'!B7)</f>
        <v>SUSAN E THOMPSON</v>
      </c>
      <c r="P10" s="341"/>
      <c r="Q10" s="341"/>
      <c r="R10" s="341"/>
      <c r="S10" s="341"/>
      <c r="T10" s="341"/>
      <c r="U10" s="341"/>
      <c r="V10" s="342"/>
      <c r="X10" s="195"/>
    </row>
    <row r="11" spans="1:24" ht="18" customHeight="1" outlineLevel="1" thickBot="1" x14ac:dyDescent="0.3">
      <c r="A11" s="27" t="s">
        <v>79</v>
      </c>
      <c r="B11" s="259">
        <f>IF(B10="Tax Exempt",0,
IF(MID(B10,FIND(", ",B10)+2,2)&lt;&gt;"CA",
  IF(MID(B10,FIND(", ",B10)+2,2)="WA",
     IF(ISNA(VLOOKUP(LEFT(B10, FIND(",",B10)-1),[6]Sheet1!$A$4:$F$500,6,FALSE)),0.065,
         VLOOKUP(LEFT(B10, FIND(",",B10)-1),[6]Sheet1!$A$4:$F$500,6,FALSE)),0),
     IF(ISNA(VLOOKUP(LEFT(B10, FIND(",",B10)-1),[7]Sheet1!$A$9:$C$1793,3,FALSE)),0.075,
          VLOOKUP(LEFT(B10, FIND(",",B10)-1),[7]Sheet1!$A$9:$C$1793,3,FALSE))))</f>
        <v>9.5000000000000001E-2</v>
      </c>
      <c r="C11" s="304" t="s">
        <v>80</v>
      </c>
      <c r="D11" s="305"/>
      <c r="E11" s="305"/>
      <c r="G11" s="340" t="str">
        <f>IF('Blank Quote'!B4="", "", 'Blank Quote'!B4)</f>
        <v>(760) 677-8594 | winstonmobilenotary@gmail.com</v>
      </c>
      <c r="H11" s="341"/>
      <c r="I11" s="341"/>
      <c r="J11" s="341"/>
      <c r="K11" s="341"/>
      <c r="L11" s="341"/>
      <c r="M11" s="342"/>
      <c r="O11" s="340" t="str">
        <f>IF('Blank Quote'!B8="", "", 'Blank Quote'!B8)</f>
        <v>(760) 677-8594 | winstonmobilenotary@gmail.com</v>
      </c>
      <c r="P11" s="341"/>
      <c r="Q11" s="341"/>
      <c r="R11" s="341"/>
      <c r="S11" s="341"/>
      <c r="T11" s="341"/>
      <c r="U11" s="341"/>
      <c r="V11" s="342"/>
      <c r="X11" s="196"/>
    </row>
    <row r="12" spans="1:24" ht="18" customHeight="1" outlineLevel="1" thickBot="1" x14ac:dyDescent="0.3">
      <c r="A12" s="13" t="s">
        <v>34</v>
      </c>
      <c r="B12" s="10" t="s">
        <v>81</v>
      </c>
      <c r="C12" s="25"/>
      <c r="D12" s="81"/>
      <c r="E12" s="25"/>
      <c r="G12" s="340" t="str">
        <f>IF('Blank Quote'!B5="", "", 'Blank Quote'!B5)</f>
        <v>9454 Wilshire Blvd Suite 208</v>
      </c>
      <c r="H12" s="341"/>
      <c r="I12" s="341"/>
      <c r="J12" s="341"/>
      <c r="K12" s="341"/>
      <c r="L12" s="341"/>
      <c r="M12" s="342"/>
      <c r="O12" s="340" t="str">
        <f>IF('Blank Quote'!B9="", "", 'Blank Quote'!B9)</f>
        <v>9454 Wilshire Blvd Suite 208</v>
      </c>
      <c r="P12" s="341"/>
      <c r="Q12" s="341"/>
      <c r="R12" s="341"/>
      <c r="S12" s="341"/>
      <c r="T12" s="341"/>
      <c r="U12" s="341"/>
      <c r="V12" s="342"/>
      <c r="X12" s="195"/>
    </row>
    <row r="13" spans="1:24" ht="18" customHeight="1" outlineLevel="1" thickBot="1" x14ac:dyDescent="0.3">
      <c r="A13" s="13" t="s">
        <v>82</v>
      </c>
      <c r="B13" s="11" t="s">
        <v>83</v>
      </c>
      <c r="C13" s="25"/>
      <c r="D13" s="25"/>
      <c r="E13" s="25"/>
      <c r="G13" s="295" t="str">
        <f>IF('Blank Quote'!B6="", "", 'Blank Quote'!B6)</f>
        <v>Beverly Hills, CA 90212</v>
      </c>
      <c r="H13" s="296"/>
      <c r="I13" s="296"/>
      <c r="J13" s="296"/>
      <c r="K13" s="296"/>
      <c r="L13" s="296"/>
      <c r="M13" s="297"/>
      <c r="O13" s="295" t="str">
        <f>IF('Blank Quote'!B10="", "", 'Blank Quote'!B10)</f>
        <v>Beverly Hills, CA 90212</v>
      </c>
      <c r="P13" s="296"/>
      <c r="Q13" s="296"/>
      <c r="R13" s="296"/>
      <c r="S13" s="296"/>
      <c r="T13" s="296"/>
      <c r="U13" s="296"/>
      <c r="V13" s="297"/>
      <c r="X13" s="197"/>
    </row>
    <row r="14" spans="1:24" ht="5.25" customHeight="1" outlineLevel="1" thickBot="1" x14ac:dyDescent="0.3">
      <c r="B14" s="31"/>
      <c r="C14" s="25"/>
      <c r="D14" s="25"/>
      <c r="E14" s="25"/>
    </row>
    <row r="15" spans="1:24" ht="16.5" outlineLevel="1" thickBot="1" x14ac:dyDescent="0.3">
      <c r="A15" s="32" t="s">
        <v>84</v>
      </c>
      <c r="B15" s="33" t="str">
        <f>VLOOKUP(B1,'Pricing Model'!A1:J30,10)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4" ht="15.75" outlineLevel="1" thickBot="1" x14ac:dyDescent="0.3">
      <c r="A16" s="34" t="s">
        <v>91</v>
      </c>
      <c r="B16" s="33">
        <f>VLOOKUP(B1,'Pricing Model'!A1:H21,8)</f>
        <v>0</v>
      </c>
      <c r="C16" s="25"/>
      <c r="D16" s="25"/>
      <c r="E16" s="25"/>
      <c r="G16" s="362">
        <f ca="1">TODAY()</f>
        <v>45142</v>
      </c>
      <c r="H16" s="363"/>
      <c r="I16" s="364">
        <f ca="1">NOW()</f>
        <v>45142.380975</v>
      </c>
      <c r="J16" s="365"/>
      <c r="K16" s="366"/>
      <c r="L16" s="301" t="str">
        <f>'Blank Quote'!B12</f>
        <v>EC</v>
      </c>
      <c r="M16" s="302"/>
      <c r="N16" s="303"/>
      <c r="O16" s="301" t="str">
        <f>VLOOKUP(B1,'Pricing Model'!A1:I21,9)</f>
        <v>Due on Rcpt</v>
      </c>
      <c r="P16" s="303"/>
      <c r="Q16" s="301" t="str">
        <f>B13</f>
        <v>Ground</v>
      </c>
      <c r="R16" s="302"/>
      <c r="S16" s="301" t="str">
        <f>IF(B16&lt;&gt;0,B16,"")</f>
        <v/>
      </c>
      <c r="T16" s="302"/>
      <c r="U16" s="302"/>
      <c r="V16" s="303"/>
    </row>
    <row r="17" spans="1:29" ht="5.25" customHeight="1" outlineLevel="1" thickBot="1" x14ac:dyDescent="0.3">
      <c r="D17" s="35"/>
    </row>
    <row r="18" spans="1:29"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231" t="s">
        <v>100</v>
      </c>
      <c r="Y18" s="181" t="s">
        <v>101</v>
      </c>
      <c r="Z18" s="181" t="s">
        <v>102</v>
      </c>
      <c r="AA18" s="181" t="s">
        <v>103</v>
      </c>
      <c r="AB18" s="181" t="s">
        <v>104</v>
      </c>
      <c r="AC18" s="244" t="s">
        <v>105</v>
      </c>
    </row>
    <row r="19" spans="1:29" s="1" customFormat="1" ht="30" customHeight="1" x14ac:dyDescent="0.2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106</v>
      </c>
      <c r="C19" s="171">
        <v>1</v>
      </c>
      <c r="D19" s="176"/>
      <c r="E19" s="172" t="s">
        <v>107</v>
      </c>
      <c r="F19"/>
      <c r="G19" s="374" t="str">
        <f t="shared" ref="G19:G30" si="0">A19</f>
        <v>HW-LT-Std-Home</v>
      </c>
      <c r="H19" s="375"/>
      <c r="I19" s="376" t="str">
        <f t="shared" ref="I19:I30" si="1">IF(B19&lt;&gt;"", B19, "")&amp;IF(E19&lt;&gt;"", "   *** "&amp;E19, "")</f>
        <v>Hardware-Laptop-Standard with Windows Home Edition   *** Standard with Windows 11</v>
      </c>
      <c r="J19" s="376"/>
      <c r="K19" s="376" t="str">
        <f t="shared" ref="K19:K30" si="2">E19</f>
        <v>Standard with Windows 11</v>
      </c>
      <c r="L19" s="376"/>
      <c r="M19" s="376" t="str">
        <f t="shared" ref="M19" si="3">G19</f>
        <v>HW-LT-Std-Home</v>
      </c>
      <c r="N19" s="376"/>
      <c r="O19" s="376" t="str">
        <f t="shared" ref="O19" si="4">I19</f>
        <v>Hardware-Laptop-Standard with Windows Home Edition   *** Standard with Windows 11</v>
      </c>
      <c r="P19" s="376"/>
      <c r="Q19" s="98">
        <f t="shared" ref="Q19:Q30" si="5">IF(C19="", "", C19)</f>
        <v>1</v>
      </c>
      <c r="R19" s="319">
        <f>IF(C19="", "",IF(D19&lt;&gt;0,D19,
IF($E$1="Contract NY", VLOOKUP(B19,'Raw BOM'!$A$3:$G$495,7,FALSE),
IF($E$1="Contract FL", VLOOKUP(B19,'Raw BOM'!$A$3:$I$495,9,FALSE),
IF($E$1="Contract LA", VLOOKUP(B19,'Raw BOM'!$A$3:$K$495,11,FALSE),
IF($E$1="Contract WA", VLOOKUP(B19,'Raw BOM'!$A$3:$M$495,13,FALSE),
VLOOKUP(B19,'Raw BOM'!$A$3:$D$495,4,FALSE)))))))</f>
        <v>750</v>
      </c>
      <c r="S19" s="319" t="str">
        <f t="shared" ref="S19" si="6">M19</f>
        <v>HW-LT-Std-Home</v>
      </c>
      <c r="T19" s="319">
        <f t="shared" ref="T19:T30" si="7">IF(C19="", "", Q19*R19)</f>
        <v>750</v>
      </c>
      <c r="U19" s="319" t="str">
        <f t="shared" ref="U19" si="8">O19</f>
        <v>Hardware-Laptop-Standard with Windows Home Edition   *** Standard with Windows 11</v>
      </c>
      <c r="V19" s="46" t="str">
        <f>IF(C19="","", VLOOKUP(B19,'Raw BOM'!$A$3:$F$495,6,FALSE))</f>
        <v>Yes</v>
      </c>
      <c r="X19" s="239">
        <f t="shared" ref="X19:X39" si="9">IF(AND(V19="Yes", Q19&lt;&gt;0), (T19-Y19)*$B$11, 0)</f>
        <v>57</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2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108</v>
      </c>
      <c r="C20" s="171">
        <v>1</v>
      </c>
      <c r="D20" s="176"/>
      <c r="E20" s="172"/>
      <c r="F20"/>
      <c r="G20" s="315" t="str">
        <f t="shared" si="0"/>
        <v>LS4G-Applicant-CA</v>
      </c>
      <c r="H20" s="316"/>
      <c r="I20" s="317" t="str">
        <f t="shared" si="1"/>
        <v>LiveScan 4th Gen Software-Applicant CA TOT Module</v>
      </c>
      <c r="J20" s="317"/>
      <c r="K20" s="317">
        <f t="shared" si="2"/>
        <v>0</v>
      </c>
      <c r="L20" s="317"/>
      <c r="M20" s="317" t="str">
        <f t="shared" ref="M20:M36" si="12">G20</f>
        <v>LS4G-Applicant-CA</v>
      </c>
      <c r="N20" s="317"/>
      <c r="O20" s="317" t="str">
        <f t="shared" ref="O20:O36" si="13">I20</f>
        <v>LiveScan 4th Gen Software-Applicant CA TOT Module</v>
      </c>
      <c r="P20" s="317"/>
      <c r="Q20" s="99">
        <f t="shared" si="5"/>
        <v>1</v>
      </c>
      <c r="R20" s="319">
        <f>IF(C20="", "",IF(D20&lt;&gt;0,D20,
IF($E$1="Contract NY", VLOOKUP(B20,'Raw BOM'!$A$3:$G$495,7,FALSE),
IF($E$1="Contract FL", VLOOKUP(B20,'Raw BOM'!$A$3:$I$495,9,FALSE),
IF($E$1="Contract LA", VLOOKUP(B20,'Raw BOM'!$A$3:$K$495,11,FALSE),
IF($E$1="Contract WA", VLOOKUP(B20,'Raw BOM'!$A$3:$M$495,13,FALSE),
VLOOKUP(B20,'Raw BOM'!$A$3:$D$495,4,FALSE)))))))</f>
        <v>1340</v>
      </c>
      <c r="S20" s="319" t="str">
        <f t="shared" ref="S20:S39" si="14">M20</f>
        <v>LS4G-Applicant-CA</v>
      </c>
      <c r="T20" s="318">
        <f t="shared" si="7"/>
        <v>1340</v>
      </c>
      <c r="U20" s="318"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2">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109</v>
      </c>
      <c r="C21" s="158">
        <v>1</v>
      </c>
      <c r="D21" s="177"/>
      <c r="E21" s="159"/>
      <c r="F21" s="100" t="s">
        <v>110</v>
      </c>
      <c r="G21" s="315" t="str">
        <f t="shared" si="0"/>
        <v>HW-Scan-Patrol</v>
      </c>
      <c r="H21" s="316"/>
      <c r="I21" s="317" t="str">
        <f t="shared" si="1"/>
        <v>Hardware-Scanner-Crossmatch Patrol</v>
      </c>
      <c r="J21" s="317"/>
      <c r="K21" s="317">
        <f t="shared" si="2"/>
        <v>0</v>
      </c>
      <c r="L21" s="317"/>
      <c r="M21" s="317" t="str">
        <f t="shared" si="12"/>
        <v>HW-Scan-Patrol</v>
      </c>
      <c r="N21" s="317"/>
      <c r="O21" s="317" t="str">
        <f t="shared" si="13"/>
        <v>Hardware-Scanner-Crossmatch Patrol</v>
      </c>
      <c r="P21" s="317"/>
      <c r="Q21" s="99">
        <f t="shared" si="5"/>
        <v>1</v>
      </c>
      <c r="R21" s="319">
        <f>IF(C21="", "",IF(D21&lt;&gt;0,D21,
IF($E$1="Contract NY", VLOOKUP(B21,'Raw BOM'!$A$3:$G$495,7,FALSE),
IF($E$1="Contract FL", VLOOKUP(B21,'Raw BOM'!$A$3:$I$495,9,FALSE),
IF($E$1="Contract LA", VLOOKUP(B21,'Raw BOM'!$A$3:$K$495,11,FALSE),
IF($E$1="Contract WA", VLOOKUP(B21,'Raw BOM'!$A$3:$M$495,13,FALSE),
VLOOKUP(B21,'Raw BOM'!$A$3:$D$495,4,FALSE)))))))</f>
        <v>1850</v>
      </c>
      <c r="S21" s="319" t="str">
        <f t="shared" si="14"/>
        <v>HW-Scan-Patrol</v>
      </c>
      <c r="T21" s="318">
        <f t="shared" si="7"/>
        <v>1850</v>
      </c>
      <c r="U21" s="318" t="str">
        <f t="shared" si="15"/>
        <v>Hardware-Scanner-Crossmatch Patrol</v>
      </c>
      <c r="V21" s="49" t="str">
        <f>IF(C21="","", VLOOKUP(B21,'Raw BOM'!$A$3:$F$495,6,FALSE))</f>
        <v>Yes</v>
      </c>
      <c r="X21" s="232">
        <f t="shared" si="9"/>
        <v>140.6</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2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15" t="str">
        <f t="shared" si="0"/>
        <v/>
      </c>
      <c r="H22" s="316"/>
      <c r="I22" s="317" t="str">
        <f t="shared" si="1"/>
        <v/>
      </c>
      <c r="J22" s="317"/>
      <c r="K22" s="317">
        <f t="shared" si="2"/>
        <v>0</v>
      </c>
      <c r="L22" s="317"/>
      <c r="M22" s="317" t="str">
        <f t="shared" si="12"/>
        <v/>
      </c>
      <c r="N22" s="317"/>
      <c r="O22" s="317" t="str">
        <f t="shared" si="13"/>
        <v/>
      </c>
      <c r="P22" s="317"/>
      <c r="Q22" s="99" t="str">
        <f t="shared" si="5"/>
        <v/>
      </c>
      <c r="R22" s="319" t="str">
        <f>IF(C22="", "",IF(D22&lt;&gt;0,D22,
IF($E$1="Contract NY", VLOOKUP(B22,'Raw BOM'!$A$3:$G$495,7,FALSE),
IF($E$1="Contract FL", VLOOKUP(B22,'Raw BOM'!$A$3:$I$495,9,FALSE),
IF($E$1="Contract LA", VLOOKUP(B22,'Raw BOM'!$A$3:$K$495,11,FALSE),
IF($E$1="Contract WA", VLOOKUP(B22,'Raw BOM'!$A$3:$M$495,13,FALSE),
VLOOKUP(B22,'Raw BOM'!$A$3:$D$495,4,FALSE)))))))</f>
        <v/>
      </c>
      <c r="S22" s="319" t="str">
        <f t="shared" si="14"/>
        <v/>
      </c>
      <c r="T22" s="318" t="str">
        <f t="shared" si="7"/>
        <v/>
      </c>
      <c r="U22" s="318"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2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111</v>
      </c>
      <c r="C23" s="171">
        <v>1</v>
      </c>
      <c r="D23" s="176"/>
      <c r="E23" s="172" t="s">
        <v>112</v>
      </c>
      <c r="F23"/>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12"/>
        <v>HW-Magtrip</v>
      </c>
      <c r="N23" s="317"/>
      <c r="O23" s="317" t="str">
        <f t="shared" si="13"/>
        <v>Hardware-Magnetic Strip Reader   *** Auto populate personal information with a swipe of a driver's license from anywhere on the screen</v>
      </c>
      <c r="P23" s="317"/>
      <c r="Q23" s="99">
        <f t="shared" si="5"/>
        <v>1</v>
      </c>
      <c r="R23" s="319">
        <f>IF(C23="", "",IF(D23&lt;&gt;0,D23,
IF($E$1="Contract NY", VLOOKUP(B23,'Raw BOM'!$A$3:$G$495,7,FALSE),
IF($E$1="Contract FL", VLOOKUP(B23,'Raw BOM'!$A$3:$I$495,9,FALSE),
IF($E$1="Contract LA", VLOOKUP(B23,'Raw BOM'!$A$3:$K$495,11,FALSE),
IF($E$1="Contract WA", VLOOKUP(B23,'Raw BOM'!$A$3:$M$495,13,FALSE),
VLOOKUP(B23,'Raw BOM'!$A$3:$D$495,4,FALSE)))))))</f>
        <v>130</v>
      </c>
      <c r="S23" s="319" t="str">
        <f t="shared" si="14"/>
        <v>HW-Magtrip</v>
      </c>
      <c r="T23" s="318">
        <f t="shared" si="7"/>
        <v>130</v>
      </c>
      <c r="U23" s="318" t="str">
        <f t="shared" si="15"/>
        <v>Hardware-Magnetic Strip Reader   *** Auto populate personal information with a swipe of a driver's license from anywhere on the screen</v>
      </c>
      <c r="V23" s="49" t="str">
        <f>IF(C23="","", VLOOKUP(B23,'Raw BOM'!$A$3:$F$495,6,FALSE))</f>
        <v>Yes</v>
      </c>
      <c r="X23" s="232">
        <f t="shared" si="9"/>
        <v>9.8800000000000008</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2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113</v>
      </c>
      <c r="C24" s="171">
        <v>1</v>
      </c>
      <c r="D24" s="176"/>
      <c r="E24" s="172"/>
      <c r="F24"/>
      <c r="G24" s="315" t="str">
        <f t="shared" si="0"/>
        <v>LS4G-IDCard</v>
      </c>
      <c r="H24" s="316"/>
      <c r="I24" s="317" t="str">
        <f t="shared" si="1"/>
        <v>LiveScan 4th Gen Software-Driver License and ID Reading software</v>
      </c>
      <c r="J24" s="317"/>
      <c r="K24" s="317">
        <f t="shared" si="2"/>
        <v>0</v>
      </c>
      <c r="L24" s="317"/>
      <c r="M24" s="317" t="str">
        <f t="shared" si="12"/>
        <v>LS4G-IDCard</v>
      </c>
      <c r="N24" s="317"/>
      <c r="O24" s="317" t="str">
        <f t="shared" si="13"/>
        <v>LiveScan 4th Gen Software-Driver License and ID Reading software</v>
      </c>
      <c r="P24" s="317"/>
      <c r="Q24" s="99">
        <f t="shared" si="5"/>
        <v>1</v>
      </c>
      <c r="R24" s="319">
        <f>IF(C24="", "",IF(D24&lt;&gt;0,D24,
IF($E$1="Contract NY", VLOOKUP(B24,'Raw BOM'!$A$3:$G$495,7,FALSE),
IF($E$1="Contract FL", VLOOKUP(B24,'Raw BOM'!$A$3:$I$495,9,FALSE),
IF($E$1="Contract LA", VLOOKUP(B24,'Raw BOM'!$A$3:$K$495,11,FALSE),
IF($E$1="Contract WA", VLOOKUP(B24,'Raw BOM'!$A$3:$M$495,13,FALSE),
VLOOKUP(B24,'Raw BOM'!$A$3:$D$495,4,FALSE)))))))</f>
        <v>340</v>
      </c>
      <c r="S24" s="319" t="str">
        <f t="shared" si="14"/>
        <v>LS4G-IDCard</v>
      </c>
      <c r="T24" s="318">
        <f t="shared" si="7"/>
        <v>340</v>
      </c>
      <c r="U24" s="318"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2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15" t="str">
        <f t="shared" si="0"/>
        <v/>
      </c>
      <c r="H25" s="316"/>
      <c r="I25" s="317" t="str">
        <f t="shared" si="1"/>
        <v/>
      </c>
      <c r="J25" s="317"/>
      <c r="K25" s="317">
        <f t="shared" si="2"/>
        <v>0</v>
      </c>
      <c r="L25" s="317"/>
      <c r="M25" s="317" t="str">
        <f t="shared" si="12"/>
        <v/>
      </c>
      <c r="N25" s="317"/>
      <c r="O25" s="317" t="str">
        <f t="shared" si="13"/>
        <v/>
      </c>
      <c r="P25" s="317"/>
      <c r="Q25" s="99" t="str">
        <f t="shared" si="5"/>
        <v/>
      </c>
      <c r="R25" s="319" t="str">
        <f>IF(C25="", "",IF(D25&lt;&gt;0,D25,
IF($E$1="Contract NY", VLOOKUP(B25,'Raw BOM'!$A$3:$G$495,7,FALSE),
IF($E$1="Contract FL", VLOOKUP(B25,'Raw BOM'!$A$3:$I$495,9,FALSE),
IF($E$1="Contract LA", VLOOKUP(B25,'Raw BOM'!$A$3:$K$495,11,FALSE),
IF($E$1="Contract WA", VLOOKUP(B25,'Raw BOM'!$A$3:$M$495,13,FALSE),
VLOOKUP(B25,'Raw BOM'!$A$3:$D$495,4,FALSE)))))))</f>
        <v/>
      </c>
      <c r="S25" s="319" t="str">
        <f t="shared" si="14"/>
        <v/>
      </c>
      <c r="T25" s="318" t="str">
        <f t="shared" si="7"/>
        <v/>
      </c>
      <c r="U25" s="318"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2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114</v>
      </c>
      <c r="C26" s="171">
        <v>1</v>
      </c>
      <c r="D26" s="176"/>
      <c r="E26" s="172" t="s">
        <v>115</v>
      </c>
      <c r="F26"/>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12"/>
        <v>Svcs-Cfg-CAPSP</v>
      </c>
      <c r="N26" s="317"/>
      <c r="O26" s="317" t="str">
        <f t="shared" si="13"/>
        <v>Services-Configuration-CA PSP Setup   *** Pick ONE of the following capture methods at the time of capture (TWO DIFFERENT BUTTONS on the screen):</v>
      </c>
      <c r="P26" s="317"/>
      <c r="Q26" s="99">
        <f t="shared" si="5"/>
        <v>1</v>
      </c>
      <c r="R26" s="319">
        <f>IF(C26="", "",IF(D26&lt;&gt;0,D26,
IF($E$1="Contract NY", VLOOKUP(B26,'Raw BOM'!$A$3:$G$495,7,FALSE),
IF($E$1="Contract FL", VLOOKUP(B26,'Raw BOM'!$A$3:$I$495,9,FALSE),
IF($E$1="Contract LA", VLOOKUP(B26,'Raw BOM'!$A$3:$K$495,11,FALSE),
IF($E$1="Contract WA", VLOOKUP(B26,'Raw BOM'!$A$3:$M$495,13,FALSE),
VLOOKUP(B26,'Raw BOM'!$A$3:$D$495,4,FALSE)))))))</f>
        <v>500</v>
      </c>
      <c r="S26" s="319" t="str">
        <f t="shared" si="14"/>
        <v>Svcs-Cfg-CAPSP</v>
      </c>
      <c r="T26" s="318">
        <f t="shared" si="7"/>
        <v>500</v>
      </c>
      <c r="U26" s="318"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2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116</v>
      </c>
      <c r="F27"/>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12"/>
        <v>Misc</v>
      </c>
      <c r="N27" s="317"/>
      <c r="O27" s="317" t="str">
        <f t="shared" si="13"/>
        <v xml:space="preserve">   *** Transaction Fee - Traditional FLATS and ROLLS Method (1 to 10 minutes method): $0.75 per transaction with $150 per monthly cap</v>
      </c>
      <c r="P27" s="317"/>
      <c r="Q27" s="99" t="str">
        <f t="shared" si="5"/>
        <v/>
      </c>
      <c r="R27" s="319" t="str">
        <f>IF(C27="", "",IF(D27&lt;&gt;0,D27,
IF($E$1="Contract NY", VLOOKUP(B27,'Raw BOM'!$A$3:$G$495,7,FALSE),
IF($E$1="Contract FL", VLOOKUP(B27,'Raw BOM'!$A$3:$I$495,9,FALSE),
IF($E$1="Contract LA", VLOOKUP(B27,'Raw BOM'!$A$3:$K$495,11,FALSE),
IF($E$1="Contract WA", VLOOKUP(B27,'Raw BOM'!$A$3:$M$495,13,FALSE),
VLOOKUP(B27,'Raw BOM'!$A$3:$D$495,4,FALSE)))))))</f>
        <v/>
      </c>
      <c r="S27" s="319" t="str">
        <f t="shared" si="14"/>
        <v>Misc</v>
      </c>
      <c r="T27" s="318" t="str">
        <f t="shared" si="7"/>
        <v/>
      </c>
      <c r="U27" s="318"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2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117</v>
      </c>
      <c r="F28"/>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12"/>
        <v>Misc</v>
      </c>
      <c r="N28" s="317"/>
      <c r="O28" s="317" t="str">
        <f t="shared" si="13"/>
        <v xml:space="preserve">   *** Transaction Fee - NEW FLATS ONLY Method (10 to 15 second fingerprinting): $4.00 per transaction with no cap ($2.80 per trans for 501(c)(3) organizations)</v>
      </c>
      <c r="P28" s="317"/>
      <c r="Q28" s="99" t="str">
        <f t="shared" si="5"/>
        <v/>
      </c>
      <c r="R28" s="319" t="str">
        <f>IF(C28="", "",IF(D28&lt;&gt;0,D28,
IF($E$1="Contract NY", VLOOKUP(B28,'Raw BOM'!$A$3:$G$495,7,FALSE),
IF($E$1="Contract FL", VLOOKUP(B28,'Raw BOM'!$A$3:$I$495,9,FALSE),
IF($E$1="Contract LA", VLOOKUP(B28,'Raw BOM'!$A$3:$K$495,11,FALSE),
IF($E$1="Contract WA", VLOOKUP(B28,'Raw BOM'!$A$3:$M$495,13,FALSE),
VLOOKUP(B28,'Raw BOM'!$A$3:$D$495,4,FALSE)))))))</f>
        <v/>
      </c>
      <c r="S28" s="319" t="str">
        <f t="shared" si="14"/>
        <v>Misc</v>
      </c>
      <c r="T28" s="318" t="str">
        <f t="shared" si="7"/>
        <v/>
      </c>
      <c r="U28" s="318"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2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15" t="str">
        <f t="shared" si="0"/>
        <v/>
      </c>
      <c r="H29" s="316"/>
      <c r="I29" s="317" t="str">
        <f t="shared" si="1"/>
        <v/>
      </c>
      <c r="J29" s="317"/>
      <c r="K29" s="317">
        <f t="shared" si="2"/>
        <v>0</v>
      </c>
      <c r="L29" s="317"/>
      <c r="M29" s="317" t="str">
        <f t="shared" si="12"/>
        <v/>
      </c>
      <c r="N29" s="317"/>
      <c r="O29" s="317" t="str">
        <f t="shared" si="13"/>
        <v/>
      </c>
      <c r="P29" s="317"/>
      <c r="Q29" s="99" t="str">
        <f t="shared" si="5"/>
        <v/>
      </c>
      <c r="R29" s="319" t="str">
        <f>IF(C29="", "",IF(D29&lt;&gt;0,D29,
IF($E$1="Contract NY", VLOOKUP(B29,'Raw BOM'!$A$3:$G$495,7,FALSE),
IF($E$1="Contract FL", VLOOKUP(B29,'Raw BOM'!$A$3:$I$495,9,FALSE),
IF($E$1="Contract LA", VLOOKUP(B29,'Raw BOM'!$A$3:$K$495,11,FALSE),
IF($E$1="Contract WA", VLOOKUP(B29,'Raw BOM'!$A$3:$M$495,13,FALSE),
VLOOKUP(B29,'Raw BOM'!$A$3:$D$495,4,FALSE)))))))</f>
        <v/>
      </c>
      <c r="S29" s="319" t="str">
        <f t="shared" si="14"/>
        <v/>
      </c>
      <c r="T29" s="318" t="str">
        <f t="shared" si="7"/>
        <v/>
      </c>
      <c r="U29" s="318"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2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118</v>
      </c>
      <c r="C30" s="171">
        <v>1</v>
      </c>
      <c r="D30" s="176"/>
      <c r="E30" s="173"/>
      <c r="G30" s="315" t="str">
        <f t="shared" si="0"/>
        <v>Svcs-InstallTrain</v>
      </c>
      <c r="H30" s="316"/>
      <c r="I30" s="317" t="str">
        <f t="shared" si="1"/>
        <v>Services-Installation and Training Session 4hrs (see Service Method for price)</v>
      </c>
      <c r="J30" s="317"/>
      <c r="K30" s="317">
        <f t="shared" si="2"/>
        <v>0</v>
      </c>
      <c r="L30" s="317"/>
      <c r="M30" s="317" t="str">
        <f t="shared" si="12"/>
        <v>Svcs-InstallTrain</v>
      </c>
      <c r="N30" s="317"/>
      <c r="O30" s="317" t="str">
        <f t="shared" si="13"/>
        <v>Services-Installation and Training Session 4hrs (see Service Method for price)</v>
      </c>
      <c r="P30" s="317"/>
      <c r="Q30" s="99">
        <f t="shared" si="5"/>
        <v>1</v>
      </c>
      <c r="R30" s="319">
        <f>IF(C30="", "",IF(D30&lt;&gt;0,D30,
IF($E$1="Contract NY", VLOOKUP(B30,'Raw BOM'!$A$3:$G$495,7,FALSE),
IF($E$1="Contract FL", VLOOKUP(B30,'Raw BOM'!$A$3:$I$495,9,FALSE),
IF($E$1="Contract LA", VLOOKUP(B30,'Raw BOM'!$A$3:$K$495,11,FALSE),
IF($E$1="Contract WA", VLOOKUP(B30,'Raw BOM'!$A$3:$M$495,13,FALSE),
VLOOKUP(B30,'Raw BOM'!$A$3:$D$495,4,FALSE)))))))</f>
        <v>0</v>
      </c>
      <c r="S30" s="319" t="str">
        <f t="shared" si="14"/>
        <v>Svcs-InstallTrain</v>
      </c>
      <c r="T30" s="318">
        <f t="shared" si="7"/>
        <v>0</v>
      </c>
      <c r="U30" s="318"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2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119</v>
      </c>
      <c r="C31" s="171">
        <v>1</v>
      </c>
      <c r="D31" s="176"/>
      <c r="E31" s="173" t="s">
        <v>120</v>
      </c>
      <c r="G31" s="315" t="str">
        <f t="shared" ref="G31:G35" si="16">A31</f>
        <v>Svcs-Phone</v>
      </c>
      <c r="H31" s="316"/>
      <c r="I31" s="317" t="str">
        <f t="shared" ref="I31:I35" si="17">IF(B31&lt;&gt;"", B31, "")&amp;IF(E31&lt;&gt;"", "   *** "&amp;E31, "")</f>
        <v xml:space="preserve">Services Method-Remote (Phone)   *** To perform services shown in the line above. </v>
      </c>
      <c r="J31" s="317"/>
      <c r="K31" s="317" t="str">
        <f t="shared" ref="K31:K35" si="18">E31</f>
        <v xml:space="preserve">To perform services shown in the line above. </v>
      </c>
      <c r="L31" s="317"/>
      <c r="M31" s="317" t="str">
        <f t="shared" ref="M31:M35" si="19">G31</f>
        <v>Svcs-Phone</v>
      </c>
      <c r="N31" s="317"/>
      <c r="O31" s="317" t="str">
        <f t="shared" ref="O31:O35" si="20">I31</f>
        <v xml:space="preserve">Services Method-Remote (Phone)   *** To perform services shown in the line above. </v>
      </c>
      <c r="P31" s="317"/>
      <c r="Q31" s="99">
        <f t="shared" ref="Q31:Q35" si="21">IF(C31="", "", C31)</f>
        <v>1</v>
      </c>
      <c r="R31" s="319">
        <f>IF(C31="", "",IF(D31&lt;&gt;0,D31,
IF($E$1="Contract NY", VLOOKUP(B31,'Raw BOM'!$A$3:$G$495,7,FALSE),
IF($E$1="Contract FL", VLOOKUP(B31,'Raw BOM'!$A$3:$I$495,9,FALSE),
IF($E$1="Contract LA", VLOOKUP(B31,'Raw BOM'!$A$3:$K$495,11,FALSE),
IF($E$1="Contract WA", VLOOKUP(B31,'Raw BOM'!$A$3:$M$495,13,FALSE),
VLOOKUP(B31,'Raw BOM'!$A$3:$D$495,4,FALSE)))))))</f>
        <v>750</v>
      </c>
      <c r="S31" s="319" t="str">
        <f t="shared" ref="S31:S35" si="22">M31</f>
        <v>Svcs-Phone</v>
      </c>
      <c r="T31" s="318">
        <f t="shared" ref="T31:T35" si="23">IF(C31="", "", Q31*R31)</f>
        <v>750</v>
      </c>
      <c r="U31" s="318"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2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15" t="str">
        <f t="shared" si="16"/>
        <v/>
      </c>
      <c r="H32" s="316"/>
      <c r="I32" s="317" t="str">
        <f t="shared" si="17"/>
        <v/>
      </c>
      <c r="J32" s="317"/>
      <c r="K32" s="317">
        <f t="shared" si="18"/>
        <v>0</v>
      </c>
      <c r="L32" s="317"/>
      <c r="M32" s="317" t="str">
        <f t="shared" si="19"/>
        <v/>
      </c>
      <c r="N32" s="317"/>
      <c r="O32" s="317" t="str">
        <f t="shared" si="20"/>
        <v/>
      </c>
      <c r="P32" s="317"/>
      <c r="Q32" s="99" t="str">
        <f t="shared" si="21"/>
        <v/>
      </c>
      <c r="R32" s="319" t="str">
        <f>IF(C32="", "",IF(D32&lt;&gt;0,D32,
IF($E$1="Contract NY", VLOOKUP(B32,'Raw BOM'!$A$3:$G$495,7,FALSE),
IF($E$1="Contract FL", VLOOKUP(B32,'Raw BOM'!$A$3:$I$495,9,FALSE),
IF($E$1="Contract LA", VLOOKUP(B32,'Raw BOM'!$A$3:$K$495,11,FALSE),
IF($E$1="Contract WA", VLOOKUP(B32,'Raw BOM'!$A$3:$M$495,13,FALSE),
VLOOKUP(B32,'Raw BOM'!$A$3:$D$495,4,FALSE)))))))</f>
        <v/>
      </c>
      <c r="S32" s="319" t="str">
        <f t="shared" si="22"/>
        <v/>
      </c>
      <c r="T32" s="318" t="str">
        <f t="shared" si="23"/>
        <v/>
      </c>
      <c r="U32" s="318"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2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121</v>
      </c>
      <c r="C33" s="171">
        <v>1</v>
      </c>
      <c r="D33" s="176"/>
      <c r="E33" s="173"/>
      <c r="G33" s="315" t="str">
        <f t="shared" si="16"/>
        <v>Ship-L</v>
      </c>
      <c r="H33" s="316"/>
      <c r="I33" s="317" t="str">
        <f t="shared" si="17"/>
        <v>Shipping-Ground for Large Package</v>
      </c>
      <c r="J33" s="317"/>
      <c r="K33" s="317">
        <f t="shared" si="18"/>
        <v>0</v>
      </c>
      <c r="L33" s="317"/>
      <c r="M33" s="317" t="str">
        <f t="shared" si="19"/>
        <v>Ship-L</v>
      </c>
      <c r="N33" s="317"/>
      <c r="O33" s="317" t="str">
        <f t="shared" si="20"/>
        <v>Shipping-Ground for Large Package</v>
      </c>
      <c r="P33" s="317"/>
      <c r="Q33" s="99">
        <f t="shared" si="21"/>
        <v>1</v>
      </c>
      <c r="R33" s="319">
        <f>IF(C33="", "",IF(D33&lt;&gt;0,D33,
IF($E$1="Contract NY", VLOOKUP(B33,'Raw BOM'!$A$3:$G$495,7,FALSE),
IF($E$1="Contract FL", VLOOKUP(B33,'Raw BOM'!$A$3:$I$495,9,FALSE),
IF($E$1="Contract LA", VLOOKUP(B33,'Raw BOM'!$A$3:$K$495,11,FALSE),
IF($E$1="Contract WA", VLOOKUP(B33,'Raw BOM'!$A$3:$M$495,13,FALSE),
VLOOKUP(B33,'Raw BOM'!$A$3:$D$495,4,FALSE)))))))</f>
        <v>60</v>
      </c>
      <c r="S33" s="319" t="str">
        <f t="shared" si="22"/>
        <v>Ship-L</v>
      </c>
      <c r="T33" s="318">
        <f t="shared" si="23"/>
        <v>60</v>
      </c>
      <c r="U33" s="318"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2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122</v>
      </c>
      <c r="C34" s="171">
        <v>1</v>
      </c>
      <c r="D34" s="176"/>
      <c r="E34" s="173" t="s">
        <v>123</v>
      </c>
      <c r="G34" s="315" t="str">
        <f t="shared" si="16"/>
        <v>Maint-Warr</v>
      </c>
      <c r="H34" s="316"/>
      <c r="I34" s="317" t="str">
        <f t="shared" si="17"/>
        <v>Maintenance-Initial Year Warranty   *** Cross Ship</v>
      </c>
      <c r="J34" s="317"/>
      <c r="K34" s="317" t="str">
        <f t="shared" si="18"/>
        <v>Cross Ship</v>
      </c>
      <c r="L34" s="317"/>
      <c r="M34" s="317" t="str">
        <f t="shared" si="19"/>
        <v>Maint-Warr</v>
      </c>
      <c r="N34" s="317"/>
      <c r="O34" s="317" t="str">
        <f t="shared" si="20"/>
        <v>Maintenance-Initial Year Warranty   *** Cross Ship</v>
      </c>
      <c r="P34" s="317"/>
      <c r="Q34" s="99">
        <f t="shared" si="21"/>
        <v>1</v>
      </c>
      <c r="R34" s="319">
        <f>IF(C34="", "",IF(D34&lt;&gt;0,D34,
IF($E$1="Contract NY", VLOOKUP(B34,'Raw BOM'!$A$3:$G$495,7,FALSE),
IF($E$1="Contract FL", VLOOKUP(B34,'Raw BOM'!$A$3:$I$495,9,FALSE),
IF($E$1="Contract LA", VLOOKUP(B34,'Raw BOM'!$A$3:$K$495,11,FALSE),
IF($E$1="Contract WA", VLOOKUP(B34,'Raw BOM'!$A$3:$M$495,13,FALSE),
VLOOKUP(B34,'Raw BOM'!$A$3:$D$495,4,FALSE)))))))</f>
        <v>0</v>
      </c>
      <c r="S34" s="319" t="str">
        <f t="shared" si="22"/>
        <v>Maint-Warr</v>
      </c>
      <c r="T34" s="318">
        <f t="shared" si="23"/>
        <v>0</v>
      </c>
      <c r="U34" s="318"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2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124</v>
      </c>
      <c r="G35" s="315" t="str">
        <f t="shared" si="16"/>
        <v>Misc</v>
      </c>
      <c r="H35" s="316"/>
      <c r="I35" s="317" t="str">
        <f t="shared" si="17"/>
        <v xml:space="preserve">   *** Pick one of the following 2 Maintenance options in the 12th month.  We recommend picking 2nd line if processing more than 1,200 transactions per year.</v>
      </c>
      <c r="J35" s="317"/>
      <c r="K35" s="317" t="str">
        <f t="shared" si="18"/>
        <v>Pick one of the following 2 Maintenance options in the 12th month.  We recommend picking 2nd line if processing more than 1,200 transactions per year.</v>
      </c>
      <c r="L35" s="317"/>
      <c r="M35" s="317" t="str">
        <f t="shared" si="19"/>
        <v>Misc</v>
      </c>
      <c r="N35" s="317"/>
      <c r="O35" s="317" t="str">
        <f t="shared" si="20"/>
        <v xml:space="preserve">   *** Pick one of the following 2 Maintenance options in the 12th month.  We recommend picking 2nd line if processing more than 1,200 transactions per year.</v>
      </c>
      <c r="P35" s="317"/>
      <c r="Q35" s="99" t="str">
        <f t="shared" si="21"/>
        <v/>
      </c>
      <c r="R35" s="319" t="str">
        <f>IF(C35="", "",IF(D35&lt;&gt;0,D35,
IF($E$1="Contract NY", VLOOKUP(B35,'Raw BOM'!$A$3:$G$495,7,FALSE),
IF($E$1="Contract FL", VLOOKUP(B35,'Raw BOM'!$A$3:$I$495,9,FALSE),
IF($E$1="Contract LA", VLOOKUP(B35,'Raw BOM'!$A$3:$K$495,11,FALSE),
IF($E$1="Contract WA", VLOOKUP(B35,'Raw BOM'!$A$3:$M$495,13,FALSE),
VLOOKUP(B35,'Raw BOM'!$A$3:$D$495,4,FALSE)))))))</f>
        <v/>
      </c>
      <c r="S35" s="319" t="str">
        <f t="shared" si="22"/>
        <v>Misc</v>
      </c>
      <c r="T35" s="318" t="str">
        <f t="shared" si="23"/>
        <v/>
      </c>
      <c r="U35" s="318"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2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125</v>
      </c>
      <c r="C36" s="171">
        <v>0</v>
      </c>
      <c r="D36" s="176">
        <v>495</v>
      </c>
      <c r="E36" s="173" t="s">
        <v>126</v>
      </c>
      <c r="F36" s="193">
        <f>ROUND(S41*0.08,-1)</f>
        <v>460</v>
      </c>
      <c r="G36" s="315" t="str">
        <f>A36</f>
        <v>Maint-9X5-SW-App</v>
      </c>
      <c r="H36" s="316"/>
      <c r="I36" s="317" t="str">
        <f>IF(B36&lt;&gt;"", B36, "")&amp;IF(E36&lt;&gt;"", "   *** "&amp;E36, "")</f>
        <v>Maintenance-9X5 Software Only Support Applicant   *** Software Only coverage, per system</v>
      </c>
      <c r="J36" s="317"/>
      <c r="K36" s="317" t="str">
        <f>E36</f>
        <v>Software Only coverage, per system</v>
      </c>
      <c r="L36" s="317"/>
      <c r="M36" s="317" t="str">
        <f t="shared" si="12"/>
        <v>Maint-9X5-SW-App</v>
      </c>
      <c r="N36" s="317"/>
      <c r="O36" s="317" t="str">
        <f t="shared" si="13"/>
        <v>Maintenance-9X5 Software Only Support Applicant   *** Software Only coverage, per system</v>
      </c>
      <c r="P36" s="317"/>
      <c r="Q36" s="99">
        <f>IF(C36="", "", C36)</f>
        <v>0</v>
      </c>
      <c r="R36" s="319">
        <f>IF(C36="", "",IF(D36&lt;&gt;0,D36,
IF($E$1="Contract NY", VLOOKUP(B36,'Raw BOM'!$A$3:$G$495,7,FALSE),
IF($E$1="Contract FL", VLOOKUP(B36,'Raw BOM'!$A$3:$I$495,9,FALSE),
IF($E$1="Contract LA", VLOOKUP(B36,'Raw BOM'!$A$3:$K$495,11,FALSE),
IF($E$1="Contract WA", VLOOKUP(B36,'Raw BOM'!$A$3:$M$495,13,FALSE),
VLOOKUP(B36,'Raw BOM'!$A$3:$D$495,4,FALSE)))))))</f>
        <v>495</v>
      </c>
      <c r="S36" s="319" t="str">
        <f t="shared" si="14"/>
        <v>Maint-9X5-SW-App</v>
      </c>
      <c r="T36" s="318">
        <f>IF(C36="", "", Q36*R36)</f>
        <v>0</v>
      </c>
      <c r="U36" s="318"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2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127</v>
      </c>
      <c r="C37" s="171">
        <v>0</v>
      </c>
      <c r="D37" s="176">
        <v>960</v>
      </c>
      <c r="E37" s="173" t="s">
        <v>128</v>
      </c>
      <c r="F37" s="193">
        <f>ROUND(S41*0.12,-1)</f>
        <v>690</v>
      </c>
      <c r="G37" s="315" t="str">
        <f>A37</f>
        <v>Maint-9X5-Remote</v>
      </c>
      <c r="H37" s="316"/>
      <c r="I37" s="317" t="str">
        <f>IF(B37&lt;&gt;"", B37, "")&amp;IF(E37&lt;&gt;"", "   *** "&amp;E37, "")</f>
        <v>Maintenance-9 X 5 (8am - 5pm, M-F) Remote with Cross Ship   *** Software and Hardware Coverage, per system</v>
      </c>
      <c r="J37" s="317"/>
      <c r="K37" s="317" t="str">
        <f>E37</f>
        <v>Software and Hardware Coverage, per system</v>
      </c>
      <c r="L37" s="317"/>
      <c r="M37" s="317" t="str">
        <f t="shared" ref="M37:M39" si="29">G37</f>
        <v>Maint-9X5-Remote</v>
      </c>
      <c r="N37" s="317"/>
      <c r="O37" s="317" t="str">
        <f t="shared" ref="O37:O39" si="30">I37</f>
        <v>Maintenance-9 X 5 (8am - 5pm, M-F) Remote with Cross Ship   *** Software and Hardware Coverage, per system</v>
      </c>
      <c r="P37" s="317"/>
      <c r="Q37" s="99">
        <f>IF(C37="", "", C37)</f>
        <v>0</v>
      </c>
      <c r="R37" s="319">
        <f>IF(C37="", "",IF(D37&lt;&gt;0,D37,
IF($E$1="Contract NY", VLOOKUP(B37,'Raw BOM'!$A$3:$G$495,7,FALSE),
IF($E$1="Contract FL", VLOOKUP(B37,'Raw BOM'!$A$3:$I$495,9,FALSE),
IF($E$1="Contract LA", VLOOKUP(B37,'Raw BOM'!$A$3:$K$495,11,FALSE),
IF($E$1="Contract WA", VLOOKUP(B37,'Raw BOM'!$A$3:$M$495,13,FALSE),
VLOOKUP(B37,'Raw BOM'!$A$3:$D$495,4,FALSE)))))))</f>
        <v>960</v>
      </c>
      <c r="S37" s="319" t="str">
        <f t="shared" si="14"/>
        <v>Maint-9X5-Remote</v>
      </c>
      <c r="T37" s="318">
        <f>IF(C37="", "", Q37*R37)</f>
        <v>0</v>
      </c>
      <c r="U37" s="318"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2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15" t="str">
        <f>A38</f>
        <v/>
      </c>
      <c r="H38" s="316"/>
      <c r="I38" s="317" t="str">
        <f>IF(B38&lt;&gt;"", B38, "")&amp;IF(E38&lt;&gt;"", "   *** "&amp;E38, "")</f>
        <v/>
      </c>
      <c r="J38" s="317"/>
      <c r="K38" s="317">
        <f>E38</f>
        <v>0</v>
      </c>
      <c r="L38" s="317"/>
      <c r="M38" s="317" t="str">
        <f t="shared" si="29"/>
        <v/>
      </c>
      <c r="N38" s="317"/>
      <c r="O38" s="317" t="str">
        <f t="shared" si="30"/>
        <v/>
      </c>
      <c r="P38" s="317"/>
      <c r="Q38" s="99" t="str">
        <f>IF(C38="", "", C38)</f>
        <v/>
      </c>
      <c r="R38" s="319" t="str">
        <f>IF(C38="", "",IF(D38&lt;&gt;0,D38,
IF($E$1="Contract NY", VLOOKUP(B38,'Raw BOM'!$A$3:$G$495,7,FALSE),
IF($E$1="Contract FL", VLOOKUP(B38,'Raw BOM'!$A$3:$I$495,9,FALSE),
IF($E$1="Contract LA", VLOOKUP(B38,'Raw BOM'!$A$3:$K$495,11,FALSE),
IF($E$1="Contract WA", VLOOKUP(B38,'Raw BOM'!$A$3:$M$495,13,FALSE),
VLOOKUP(B38,'Raw BOM'!$A$3:$D$495,4,FALSE)))))))</f>
        <v/>
      </c>
      <c r="S38" s="319" t="str">
        <f t="shared" si="14"/>
        <v/>
      </c>
      <c r="T38" s="318" t="str">
        <f>IF(C38="", "", Q38*R38)</f>
        <v/>
      </c>
      <c r="U38" s="318"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3">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369" t="str">
        <f>A39</f>
        <v/>
      </c>
      <c r="H39" s="370"/>
      <c r="I39" s="371" t="str">
        <f>IF(B39&lt;&gt;"", B39, "")&amp;IF(E39&lt;&gt;"", "   *** "&amp;E39, "")</f>
        <v/>
      </c>
      <c r="J39" s="371"/>
      <c r="K39" s="371">
        <f>E39</f>
        <v>0</v>
      </c>
      <c r="L39" s="371"/>
      <c r="M39" s="371" t="str">
        <f t="shared" si="29"/>
        <v/>
      </c>
      <c r="N39" s="371"/>
      <c r="O39" s="371" t="str">
        <f t="shared" si="30"/>
        <v/>
      </c>
      <c r="P39" s="371"/>
      <c r="Q39" s="96" t="str">
        <f>IF(C39="", "", C39)</f>
        <v/>
      </c>
      <c r="R39" s="372" t="str">
        <f>IF(C39="", "",IF(D39&lt;&gt;0,D39,
IF($E$1="Contract NY", VLOOKUP(B39,'Raw BOM'!$A$3:$G$495,7,FALSE),
IF($E$1="Contract FL", VLOOKUP(B39,'Raw BOM'!$A$3:$I$495,9,FALSE),
IF($E$1="Contract LA", VLOOKUP(B39,'Raw BOM'!$A$3:$K$495,11,FALSE),
IF($E$1="Contract WA", VLOOKUP(B39,'Raw BOM'!$A$3:$M$495,13,FALSE),
VLOOKUP(B39,'Raw BOM'!$A$3:$D$495,4,FALSE)))))))</f>
        <v/>
      </c>
      <c r="S39" s="372" t="str">
        <f t="shared" si="14"/>
        <v/>
      </c>
      <c r="T39" s="373" t="str">
        <f>IF(C39="", "", Q39*R39)</f>
        <v/>
      </c>
      <c r="U39" s="373"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3">
      <c r="D40" s="35"/>
    </row>
    <row r="41" spans="1:30" ht="17.25" customHeight="1" outlineLevel="1" thickBot="1" x14ac:dyDescent="0.3">
      <c r="A41" s="65"/>
      <c r="B41" s="65"/>
      <c r="C41" s="65"/>
      <c r="D41" s="65"/>
      <c r="E41" s="65"/>
      <c r="G41" s="329" t="s">
        <v>129</v>
      </c>
      <c r="H41" s="330"/>
      <c r="I41" s="330"/>
      <c r="J41" s="330"/>
      <c r="K41" s="330"/>
      <c r="L41" s="330"/>
      <c r="M41" s="331"/>
      <c r="N41" s="338" t="s">
        <v>130</v>
      </c>
      <c r="O41" s="339"/>
      <c r="P41" s="57"/>
      <c r="Q41" s="57"/>
      <c r="R41" s="58" t="s">
        <v>131</v>
      </c>
      <c r="S41" s="323">
        <f>SUMIF(T19:U35,"&gt;0")</f>
        <v>5720</v>
      </c>
      <c r="T41" s="324"/>
      <c r="U41" s="325"/>
      <c r="V41" s="200"/>
      <c r="Y41" s="195"/>
    </row>
    <row r="42" spans="1:30" ht="17.25" customHeight="1" outlineLevel="1" thickBot="1" x14ac:dyDescent="0.3">
      <c r="A42" s="65"/>
      <c r="B42" s="65"/>
      <c r="C42" s="65"/>
      <c r="D42" s="65"/>
      <c r="E42" s="65"/>
      <c r="G42" s="332"/>
      <c r="H42" s="333"/>
      <c r="I42" s="333"/>
      <c r="J42" s="333"/>
      <c r="K42" s="333"/>
      <c r="L42" s="333"/>
      <c r="M42" s="334"/>
      <c r="N42" s="338" t="str">
        <f>"PT: "&amp;LEFT(B1,2)&amp;RIGHT(B1,2)</f>
        <v>PT: Apte</v>
      </c>
      <c r="O42" s="339"/>
      <c r="P42" s="57"/>
      <c r="Q42" s="57"/>
      <c r="R42" s="58" t="str">
        <f>IF(X42&gt;0,"Discount on Taxable Items:", "")</f>
        <v>Discount on Taxable Items:</v>
      </c>
      <c r="S42" s="326">
        <f>IF(X42&gt;0, -X42, 0)</f>
        <v>-546</v>
      </c>
      <c r="T42" s="327"/>
      <c r="U42" s="328"/>
      <c r="V42" s="253">
        <f>IF(S42&lt;&gt;"", S42/S41, "")</f>
        <v>-9.5454545454545459E-2</v>
      </c>
      <c r="W42">
        <f>SUMIF(T19:U35,"&lt;0"&amp;V19&amp;"&lt;&gt;Yes")</f>
        <v>0</v>
      </c>
      <c r="X42" s="183">
        <f>SUM(AA19:AA39)</f>
        <v>546</v>
      </c>
      <c r="Y42" s="195"/>
    </row>
    <row r="43" spans="1:30" ht="17.25" customHeight="1" outlineLevel="1" thickBot="1" x14ac:dyDescent="0.3">
      <c r="A43" s="65"/>
      <c r="B43" s="65"/>
      <c r="C43" s="65"/>
      <c r="D43" s="65"/>
      <c r="E43" s="65"/>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3">
        <f>IF(S43&lt;&gt;"", S43/S41, "")</f>
        <v>-0.22538461538461541</v>
      </c>
      <c r="X43" s="183">
        <f>SUM(AB19:AB39)</f>
        <v>1289.2</v>
      </c>
      <c r="AD43">
        <f>IFERROR(SUMIF(T19:U35,"&lt;0"),0)</f>
        <v>0</v>
      </c>
    </row>
    <row r="44" spans="1:30" ht="17.25" customHeight="1" outlineLevel="1" thickBot="1" x14ac:dyDescent="0.3">
      <c r="A44" s="65"/>
      <c r="B44" s="65"/>
      <c r="C44" s="65"/>
      <c r="D44" s="65"/>
      <c r="E44" s="65"/>
      <c r="G44" s="332"/>
      <c r="H44" s="333"/>
      <c r="I44" s="333"/>
      <c r="J44" s="333"/>
      <c r="K44" s="333"/>
      <c r="L44" s="333"/>
      <c r="M44" s="334"/>
      <c r="N44" s="56"/>
      <c r="P44" s="57"/>
      <c r="R44" s="58" t="s">
        <v>132</v>
      </c>
      <c r="S44" s="323">
        <f>SUM(T36:U39)</f>
        <v>0</v>
      </c>
      <c r="T44" s="324"/>
      <c r="U44" s="325"/>
      <c r="V44" s="203"/>
      <c r="X44" s="183"/>
    </row>
    <row r="45" spans="1:30" ht="17.25" customHeight="1" outlineLevel="1" thickBot="1" x14ac:dyDescent="0.3">
      <c r="A45" s="65"/>
      <c r="B45" s="65"/>
      <c r="C45" s="65"/>
      <c r="D45" s="65"/>
      <c r="E45" s="65"/>
      <c r="G45" s="332"/>
      <c r="H45" s="333"/>
      <c r="I45" s="333"/>
      <c r="J45" s="333"/>
      <c r="K45" s="333"/>
      <c r="L45" s="333"/>
      <c r="M45" s="334"/>
      <c r="N45" s="56"/>
      <c r="P45" s="57"/>
      <c r="Q45" s="57"/>
      <c r="R45" s="58" t="s">
        <v>133</v>
      </c>
      <c r="S45" s="326">
        <f>IF(B11=0, "Tax Exempt", X45)</f>
        <v>207.48</v>
      </c>
      <c r="T45" s="327"/>
      <c r="U45" s="328"/>
      <c r="V45" s="254">
        <f>B11</f>
        <v>9.5000000000000001E-2</v>
      </c>
      <c r="X45" s="183">
        <f>IF(ISNUMBER(SEARCH(", WA",B10)), SUM(S41:U44)*B11, SUM(X19:X39))</f>
        <v>207.48</v>
      </c>
    </row>
    <row r="46" spans="1:30" ht="17.25" customHeight="1" outlineLevel="1" thickBot="1" x14ac:dyDescent="0.3">
      <c r="A46" s="65"/>
      <c r="B46" s="65"/>
      <c r="C46" s="65"/>
      <c r="D46" s="65"/>
      <c r="E46" s="65"/>
      <c r="G46" s="335"/>
      <c r="H46" s="336"/>
      <c r="I46" s="336"/>
      <c r="J46" s="336"/>
      <c r="K46" s="336"/>
      <c r="L46" s="336"/>
      <c r="M46" s="337"/>
      <c r="N46" s="56"/>
      <c r="P46" s="57"/>
      <c r="Q46" s="57"/>
      <c r="R46" s="58" t="s">
        <v>134</v>
      </c>
      <c r="S46" s="320">
        <f>SUM(S41:U45)</f>
        <v>4092.28</v>
      </c>
      <c r="T46" s="321"/>
      <c r="U46" s="322"/>
      <c r="V46" s="202"/>
    </row>
    <row r="47" spans="1:30" ht="5.25" customHeight="1" thickBot="1" x14ac:dyDescent="0.3">
      <c r="A47" s="65"/>
      <c r="B47" s="65"/>
      <c r="C47" s="65"/>
      <c r="D47" s="65"/>
      <c r="E47" s="65"/>
    </row>
    <row r="48" spans="1:30" ht="15" customHeight="1" outlineLevel="1" x14ac:dyDescent="0.25">
      <c r="A48" s="65"/>
      <c r="B48" s="65"/>
      <c r="C48" s="65"/>
      <c r="D48" s="65"/>
      <c r="E48" s="65"/>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65"/>
      <c r="B49" s="65"/>
      <c r="C49" s="65"/>
      <c r="D49" s="65"/>
      <c r="E49" s="65"/>
      <c r="G49" s="309"/>
      <c r="H49" s="310"/>
      <c r="I49" s="310"/>
      <c r="J49" s="310"/>
      <c r="K49" s="310"/>
      <c r="L49" s="310"/>
      <c r="M49" s="310"/>
      <c r="N49" s="310"/>
      <c r="O49" s="310"/>
      <c r="P49" s="310"/>
      <c r="Q49" s="310"/>
      <c r="R49" s="310"/>
      <c r="S49" s="310"/>
      <c r="T49" s="310"/>
      <c r="U49" s="310"/>
      <c r="V49" s="311"/>
    </row>
    <row r="50" spans="1:22" outlineLevel="1" x14ac:dyDescent="0.25">
      <c r="A50" s="65"/>
      <c r="B50" s="65"/>
      <c r="C50" s="65"/>
      <c r="D50" s="65"/>
      <c r="E50" s="65"/>
      <c r="G50" s="309"/>
      <c r="H50" s="310"/>
      <c r="I50" s="310"/>
      <c r="J50" s="310"/>
      <c r="K50" s="310"/>
      <c r="L50" s="310"/>
      <c r="M50" s="310"/>
      <c r="N50" s="310"/>
      <c r="O50" s="310"/>
      <c r="P50" s="310"/>
      <c r="Q50" s="310"/>
      <c r="R50" s="310"/>
      <c r="S50" s="310"/>
      <c r="T50" s="310"/>
      <c r="U50" s="310"/>
      <c r="V50" s="311"/>
    </row>
    <row r="51" spans="1:22" outlineLevel="1" x14ac:dyDescent="0.25">
      <c r="A51" s="65"/>
      <c r="B51" s="65"/>
      <c r="C51" s="65"/>
      <c r="D51" s="65"/>
      <c r="E51" s="65"/>
      <c r="G51" s="309"/>
      <c r="H51" s="310"/>
      <c r="I51" s="310"/>
      <c r="J51" s="310"/>
      <c r="K51" s="310"/>
      <c r="L51" s="310"/>
      <c r="M51" s="310"/>
      <c r="N51" s="310"/>
      <c r="O51" s="310"/>
      <c r="P51" s="310"/>
      <c r="Q51" s="310"/>
      <c r="R51" s="310"/>
      <c r="S51" s="310"/>
      <c r="T51" s="310"/>
      <c r="U51" s="310"/>
      <c r="V51" s="311"/>
    </row>
    <row r="52" spans="1:22" outlineLevel="1" x14ac:dyDescent="0.25">
      <c r="A52" s="65"/>
      <c r="B52" s="65"/>
      <c r="C52" s="65"/>
      <c r="D52" s="65"/>
      <c r="E52" s="65"/>
      <c r="G52" s="309"/>
      <c r="H52" s="310"/>
      <c r="I52" s="310"/>
      <c r="J52" s="310"/>
      <c r="K52" s="310"/>
      <c r="L52" s="310"/>
      <c r="M52" s="310"/>
      <c r="N52" s="310"/>
      <c r="O52" s="310"/>
      <c r="P52" s="310"/>
      <c r="Q52" s="310"/>
      <c r="R52" s="310"/>
      <c r="S52" s="310"/>
      <c r="T52" s="310"/>
      <c r="U52" s="310"/>
      <c r="V52" s="311"/>
    </row>
    <row r="53" spans="1:22" outlineLevel="1" x14ac:dyDescent="0.25">
      <c r="A53" s="65"/>
      <c r="B53" s="65"/>
      <c r="C53" s="65"/>
      <c r="D53" s="65"/>
      <c r="E53" s="65"/>
      <c r="G53" s="309"/>
      <c r="H53" s="310"/>
      <c r="I53" s="310"/>
      <c r="J53" s="310"/>
      <c r="K53" s="310"/>
      <c r="L53" s="310"/>
      <c r="M53" s="310"/>
      <c r="N53" s="310"/>
      <c r="O53" s="310"/>
      <c r="P53" s="310"/>
      <c r="Q53" s="310"/>
      <c r="R53" s="310"/>
      <c r="S53" s="310"/>
      <c r="T53" s="310"/>
      <c r="U53" s="310"/>
      <c r="V53" s="311"/>
    </row>
    <row r="54" spans="1:22" ht="15.75" outlineLevel="1" thickBot="1" x14ac:dyDescent="0.3">
      <c r="A54" s="65"/>
      <c r="B54" s="65"/>
      <c r="C54" s="65"/>
      <c r="D54" s="65"/>
      <c r="E54" s="65"/>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36">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9" zoomScale="85" zoomScaleNormal="85" workbookViewId="0">
      <selection activeCell="V41" sqref="V4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9.42578125"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7" style="16" customWidth="1"/>
    <col min="23" max="23" width="4.42578125" customWidth="1"/>
    <col min="24" max="26" width="5.5703125" style="180" hidden="1" customWidth="1" outlineLevel="1"/>
    <col min="27" max="27" width="9.85546875" style="180" hidden="1" customWidth="1" outlineLevel="1"/>
    <col min="28" max="28" width="12.42578125" style="180" hidden="1" customWidth="1" outlineLevel="1"/>
    <col min="29" max="29" width="13.42578125" style="180" hidden="1" customWidth="1" outlineLevel="1"/>
    <col min="30" max="30" width="7.42578125" style="180" hidden="1" customWidth="1" outlineLevel="1"/>
    <col min="31" max="31" width="8.42578125" style="180" hidden="1" customWidth="1" outlineLevel="1"/>
    <col min="32" max="32" width="9.42578125" collapsed="1"/>
  </cols>
  <sheetData>
    <row r="1" spans="1:22" ht="18" customHeight="1" outlineLevel="1" thickTop="1" thickBot="1" x14ac:dyDescent="0.3">
      <c r="A1" s="13" t="s">
        <v>55</v>
      </c>
      <c r="B1" s="14" t="s">
        <v>135</v>
      </c>
      <c r="C1" s="392" t="s">
        <v>57</v>
      </c>
      <c r="D1" s="393"/>
      <c r="E1" s="15" t="str">
        <f>VLOOKUP(B1,'Pricing Model'!A1:C21,3)</f>
        <v>Discount Based</v>
      </c>
    </row>
    <row r="2" spans="1:22" ht="18" customHeight="1" outlineLevel="1" thickBot="1" x14ac:dyDescent="0.3">
      <c r="A2" s="17" t="s">
        <v>58</v>
      </c>
      <c r="B2" s="18" t="str">
        <f>'Blank Quote'!B2</f>
        <v>Winston Mobile Notary LLC</v>
      </c>
      <c r="C2" s="394" t="s">
        <v>59</v>
      </c>
      <c r="D2" s="395"/>
      <c r="E2" s="19">
        <f>IF(E1="Discount Based", VLOOKUP(B1,'Pricing Model'!A1:D21,4), "")</f>
        <v>0.22</v>
      </c>
      <c r="P2" s="356" t="s">
        <v>136</v>
      </c>
      <c r="Q2" s="356"/>
      <c r="R2" s="356"/>
      <c r="S2" s="356"/>
      <c r="T2" s="356"/>
      <c r="U2" s="356"/>
    </row>
    <row r="3" spans="1:22" ht="18" customHeight="1" outlineLevel="1" x14ac:dyDescent="0.25">
      <c r="A3" s="17" t="s">
        <v>61</v>
      </c>
      <c r="B3" s="18" t="str">
        <f>'Blank Quote'!B3</f>
        <v>SUSAN E THOMPSON</v>
      </c>
      <c r="C3" s="394" t="s">
        <v>62</v>
      </c>
      <c r="D3" s="395"/>
      <c r="E3" s="19">
        <f>IF(E1="Discount Based", VLOOKUP(B1,'Pricing Model'!A1:E21,5), "")</f>
        <v>0.46</v>
      </c>
    </row>
    <row r="4" spans="1:22" ht="18" customHeight="1" outlineLevel="1" x14ac:dyDescent="0.25">
      <c r="A4" s="20" t="s">
        <v>67</v>
      </c>
      <c r="B4" s="21" t="str">
        <f>'Blank Quote'!B4</f>
        <v>(760) 677-8594 | winstonmobilenotary@gmail.com</v>
      </c>
      <c r="C4" s="394" t="s">
        <v>64</v>
      </c>
      <c r="D4" s="395"/>
      <c r="E4" s="19" t="str">
        <f>IF(E1="Cost Based", VLOOKUP(B1,'Pricing Model'!A1:F21,6), "")</f>
        <v/>
      </c>
      <c r="G4" s="368" t="s">
        <v>65</v>
      </c>
      <c r="H4" s="368"/>
      <c r="I4" s="368"/>
      <c r="J4" s="368"/>
      <c r="K4" s="368"/>
      <c r="L4" s="368"/>
      <c r="M4" s="22"/>
      <c r="P4" s="367" t="s">
        <v>66</v>
      </c>
      <c r="Q4" s="367"/>
      <c r="R4" s="367"/>
      <c r="S4" s="367"/>
      <c r="T4" s="367"/>
      <c r="U4" s="367"/>
    </row>
    <row r="5" spans="1:22" ht="18" customHeight="1" outlineLevel="1" thickBot="1" x14ac:dyDescent="0.3">
      <c r="A5" s="20" t="s">
        <v>137</v>
      </c>
      <c r="B5" s="21" t="str">
        <f>'Blank Quote'!B5</f>
        <v>9454 Wilshire Blvd Suite 208</v>
      </c>
      <c r="C5" s="390" t="s">
        <v>68</v>
      </c>
      <c r="D5" s="391"/>
      <c r="E5" s="23" t="str">
        <f>IF(E1="Cost Based", VLOOKUP(B1,'Pricing Model'!A1:G21,7), "")</f>
        <v/>
      </c>
      <c r="G5" s="368" t="s">
        <v>69</v>
      </c>
      <c r="H5" s="368"/>
      <c r="I5" s="368"/>
      <c r="J5" s="368"/>
      <c r="K5" s="368"/>
      <c r="L5" s="368"/>
      <c r="M5" s="22"/>
    </row>
    <row r="6" spans="1:22" ht="18" customHeight="1" outlineLevel="1" thickBot="1" x14ac:dyDescent="0.3">
      <c r="A6" s="20" t="s">
        <v>12</v>
      </c>
      <c r="B6" s="24" t="str">
        <f>'Blank Quote'!B6</f>
        <v>Beverly Hills, CA 90212</v>
      </c>
      <c r="C6" s="25"/>
      <c r="D6" s="25"/>
      <c r="E6" s="25"/>
      <c r="G6" s="368" t="s">
        <v>70</v>
      </c>
      <c r="H6" s="368"/>
      <c r="I6" s="368"/>
      <c r="J6" s="368"/>
      <c r="K6" s="368"/>
      <c r="L6" s="368"/>
      <c r="M6" s="22"/>
      <c r="P6" s="367" t="s">
        <v>71</v>
      </c>
      <c r="Q6" s="367"/>
      <c r="R6" s="367"/>
      <c r="S6" s="367"/>
      <c r="T6" s="367"/>
      <c r="U6" s="367"/>
    </row>
    <row r="7" spans="1:22" ht="18" customHeight="1" outlineLevel="1" thickBot="1" x14ac:dyDescent="0.4">
      <c r="A7" s="17" t="s">
        <v>72</v>
      </c>
      <c r="B7" s="18" t="str">
        <f>'Blank Quote'!B7</f>
        <v>SUSAN E THOMPSON</v>
      </c>
      <c r="C7" s="25"/>
      <c r="D7" s="25"/>
      <c r="E7" s="25"/>
      <c r="G7" s="26"/>
    </row>
    <row r="8" spans="1:22" ht="18" customHeight="1" outlineLevel="1" thickBot="1" x14ac:dyDescent="0.35">
      <c r="A8" s="20" t="s">
        <v>77</v>
      </c>
      <c r="B8" s="21" t="str">
        <f>'Blank Quote'!B8</f>
        <v>(760) 677-8594 | winstonmobilenotary@gmail.com</v>
      </c>
      <c r="C8" s="25"/>
      <c r="D8" s="25"/>
      <c r="E8" s="25"/>
      <c r="G8" s="350" t="s">
        <v>75</v>
      </c>
      <c r="H8" s="351"/>
      <c r="I8" s="351"/>
      <c r="J8" s="351"/>
      <c r="K8" s="351"/>
      <c r="L8" s="351"/>
      <c r="M8" s="352"/>
      <c r="O8" s="350" t="s">
        <v>76</v>
      </c>
      <c r="P8" s="351"/>
      <c r="Q8" s="351"/>
      <c r="R8" s="351"/>
      <c r="S8" s="351"/>
      <c r="T8" s="351"/>
      <c r="U8" s="351"/>
      <c r="V8" s="352"/>
    </row>
    <row r="9" spans="1:22" ht="18" customHeight="1" outlineLevel="1" x14ac:dyDescent="0.25">
      <c r="A9" s="20" t="s">
        <v>137</v>
      </c>
      <c r="B9" s="21" t="str">
        <f>'Blank Quote'!B9</f>
        <v>9454 Wilshire Blvd Suite 208</v>
      </c>
      <c r="C9" s="25"/>
      <c r="D9" s="25"/>
      <c r="E9" s="25"/>
      <c r="G9" s="353" t="str">
        <f>IF('Blank Quote'!B2="", "", 'Blank Quote'!B2)</f>
        <v>Winston Mobile Notary LLC</v>
      </c>
      <c r="H9" s="354"/>
      <c r="I9" s="354"/>
      <c r="J9" s="354"/>
      <c r="K9" s="354"/>
      <c r="L9" s="354"/>
      <c r="M9" s="355"/>
      <c r="O9" s="340" t="str">
        <f>IF('Blank Quote'!B2="", "", 'Blank Quote'!B2)</f>
        <v>Winston Mobile Notary LLC</v>
      </c>
      <c r="P9" s="341"/>
      <c r="Q9" s="341"/>
      <c r="R9" s="341"/>
      <c r="S9" s="341"/>
      <c r="T9" s="341"/>
      <c r="U9" s="341"/>
      <c r="V9" s="342"/>
    </row>
    <row r="10" spans="1:22" ht="18" customHeight="1" outlineLevel="1" thickBot="1" x14ac:dyDescent="0.3">
      <c r="A10" s="27" t="s">
        <v>12</v>
      </c>
      <c r="B10" s="24" t="str">
        <f>'Blank Quote'!B10</f>
        <v>Beverly Hills, CA 90212</v>
      </c>
      <c r="C10" s="25"/>
      <c r="D10" s="25"/>
      <c r="E10" s="25"/>
      <c r="G10" s="340" t="str">
        <f>IF('Blank Quote'!B3="", "", 'Blank Quote'!B3)</f>
        <v>SUSAN E THOMPSON</v>
      </c>
      <c r="H10" s="341"/>
      <c r="I10" s="341"/>
      <c r="J10" s="341"/>
      <c r="K10" s="341"/>
      <c r="L10" s="341"/>
      <c r="M10" s="342"/>
      <c r="O10" s="340" t="str">
        <f>IF('Blank Quote'!B7="", "", 'Blank Quote'!B7)</f>
        <v>SUSAN E THOMPSON</v>
      </c>
      <c r="P10" s="341"/>
      <c r="Q10" s="341"/>
      <c r="R10" s="341"/>
      <c r="S10" s="341"/>
      <c r="T10" s="341"/>
      <c r="U10" s="341"/>
      <c r="V10" s="342"/>
    </row>
    <row r="11" spans="1:22" ht="18" customHeight="1" outlineLevel="1" thickBot="1" x14ac:dyDescent="0.3">
      <c r="A11" s="27" t="s">
        <v>79</v>
      </c>
      <c r="B11" s="28">
        <v>0</v>
      </c>
      <c r="C11" s="25"/>
      <c r="D11" s="25"/>
      <c r="E11" s="25"/>
      <c r="G11" s="340" t="str">
        <f>IF('Blank Quote'!B4="", "", 'Blank Quote'!B4)</f>
        <v>(760) 677-8594 | winstonmobilenotary@gmail.com</v>
      </c>
      <c r="H11" s="341"/>
      <c r="I11" s="341"/>
      <c r="J11" s="341"/>
      <c r="K11" s="341"/>
      <c r="L11" s="341"/>
      <c r="M11" s="342"/>
      <c r="O11" s="340" t="str">
        <f>IF('Blank Quote'!B8="", "", 'Blank Quote'!B8)</f>
        <v>(760) 677-8594 | winstonmobilenotary@gmail.com</v>
      </c>
      <c r="P11" s="341"/>
      <c r="Q11" s="341"/>
      <c r="R11" s="341"/>
      <c r="S11" s="341"/>
      <c r="T11" s="341"/>
      <c r="U11" s="341"/>
      <c r="V11" s="342"/>
    </row>
    <row r="12" spans="1:22" ht="18" customHeight="1" outlineLevel="1" thickBot="1" x14ac:dyDescent="0.3">
      <c r="A12" s="13" t="s">
        <v>34</v>
      </c>
      <c r="B12" s="29" t="str">
        <f>'Blank Quote'!B12</f>
        <v>EC</v>
      </c>
      <c r="C12" s="25"/>
      <c r="D12" s="25"/>
      <c r="E12" s="25"/>
      <c r="G12" s="340" t="str">
        <f>IF('Blank Quote'!B5="", "", 'Blank Quote'!B5)</f>
        <v>9454 Wilshire Blvd Suite 208</v>
      </c>
      <c r="H12" s="341"/>
      <c r="I12" s="341"/>
      <c r="J12" s="341"/>
      <c r="K12" s="341"/>
      <c r="L12" s="341"/>
      <c r="M12" s="342"/>
      <c r="O12" s="340" t="str">
        <f>IF('Blank Quote'!B9="", "", 'Blank Quote'!B9)</f>
        <v>9454 Wilshire Blvd Suite 208</v>
      </c>
      <c r="P12" s="341"/>
      <c r="Q12" s="341"/>
      <c r="R12" s="341"/>
      <c r="S12" s="341"/>
      <c r="T12" s="341"/>
      <c r="U12" s="341"/>
      <c r="V12" s="342"/>
    </row>
    <row r="13" spans="1:22" ht="18" customHeight="1" outlineLevel="1" thickBot="1" x14ac:dyDescent="0.3">
      <c r="A13" s="13" t="s">
        <v>82</v>
      </c>
      <c r="B13" s="30" t="str">
        <f>'Blank Quote'!B13</f>
        <v>Ground</v>
      </c>
      <c r="C13" s="25"/>
      <c r="D13" s="25"/>
      <c r="E13" s="25"/>
      <c r="G13" s="295" t="str">
        <f>IF('Blank Quote'!B6="", "", 'Blank Quote'!B6)</f>
        <v>Beverly Hills, CA 90212</v>
      </c>
      <c r="H13" s="296"/>
      <c r="I13" s="296"/>
      <c r="J13" s="296"/>
      <c r="K13" s="296"/>
      <c r="L13" s="296"/>
      <c r="M13" s="297"/>
      <c r="O13" s="295" t="str">
        <f>IF('Blank Quote'!B10="", "", 'Blank Quote'!B10)</f>
        <v>Beverly Hills, CA 90212</v>
      </c>
      <c r="P13" s="296"/>
      <c r="Q13" s="296"/>
      <c r="R13" s="296"/>
      <c r="S13" s="296"/>
      <c r="T13" s="296"/>
      <c r="U13" s="296"/>
      <c r="V13" s="297"/>
    </row>
    <row r="14" spans="1:22" ht="5.25" customHeight="1" outlineLevel="1" thickBot="1" x14ac:dyDescent="0.3">
      <c r="B14" s="31"/>
      <c r="C14" s="25"/>
      <c r="D14" s="25"/>
      <c r="E14" s="25"/>
    </row>
    <row r="15" spans="1:22" ht="16.5" outlineLevel="1" thickBot="1" x14ac:dyDescent="0.3">
      <c r="A15" s="32" t="s">
        <v>84</v>
      </c>
      <c r="B15" s="33" t="str">
        <f>VLOOKUP(B1,'Pricing Model'!A1:J21,10)</f>
        <v>Public</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75" outlineLevel="1" thickBot="1" x14ac:dyDescent="0.3">
      <c r="A16" s="34" t="s">
        <v>91</v>
      </c>
      <c r="B16" s="33">
        <f>VLOOKUP(B1,'Pricing Model'!A1:H21,8)</f>
        <v>0</v>
      </c>
      <c r="C16" s="25"/>
      <c r="D16" s="25"/>
      <c r="E16" s="25"/>
      <c r="G16" s="362">
        <f ca="1">TODAY()</f>
        <v>45142</v>
      </c>
      <c r="H16" s="363"/>
      <c r="I16" s="364">
        <f ca="1">NOW()</f>
        <v>45142.380975</v>
      </c>
      <c r="J16" s="365"/>
      <c r="K16" s="366"/>
      <c r="L16" s="301" t="str">
        <f>Distributor!B12</f>
        <v>EC</v>
      </c>
      <c r="M16" s="302"/>
      <c r="N16" s="303"/>
      <c r="O16" s="301" t="str">
        <f>VLOOKUP(B1,'Pricing Model'!A1:I21,9)</f>
        <v>Net 30</v>
      </c>
      <c r="P16" s="303"/>
      <c r="Q16" s="301" t="str">
        <f>B13</f>
        <v>Ground</v>
      </c>
      <c r="R16" s="302"/>
      <c r="S16" s="301" t="str">
        <f>IF(B16&lt;&gt;0,B16,"")</f>
        <v/>
      </c>
      <c r="T16" s="302"/>
      <c r="U16" s="302"/>
      <c r="V16" s="303"/>
    </row>
    <row r="17" spans="1:31" ht="5.25" customHeight="1" outlineLevel="1" thickBot="1" x14ac:dyDescent="0.3">
      <c r="D17" s="35"/>
    </row>
    <row r="18" spans="1:31" ht="17.25"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385" t="s">
        <v>98</v>
      </c>
      <c r="Y18" s="385"/>
      <c r="Z18" s="385" t="s">
        <v>97</v>
      </c>
      <c r="AA18" s="385"/>
      <c r="AB18" s="181" t="s">
        <v>101</v>
      </c>
      <c r="AC18" s="181" t="s">
        <v>102</v>
      </c>
      <c r="AD18" s="181" t="s">
        <v>103</v>
      </c>
      <c r="AE18" s="181" t="s">
        <v>104</v>
      </c>
    </row>
    <row r="19" spans="1:31" s="1" customFormat="1" ht="30" customHeight="1" x14ac:dyDescent="0.2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6" t="str">
        <f>A19</f>
        <v>HW-LT-Std-Home</v>
      </c>
      <c r="H19" s="387"/>
      <c r="I19" s="388" t="str">
        <f>IF(B19&lt;&gt;"", B19, "")&amp;IF(E19&lt;&gt;"", "   *** "&amp;E19, "")</f>
        <v>Hardware-Laptop-Standard with Windows Home Edition   *** Standard with Windows 11</v>
      </c>
      <c r="J19" s="388"/>
      <c r="K19" s="388"/>
      <c r="L19" s="388"/>
      <c r="M19" s="388"/>
      <c r="N19" s="388"/>
      <c r="O19" s="388"/>
      <c r="P19" s="388"/>
      <c r="Q19" s="136">
        <f>IF(C19="", "", C19)</f>
        <v>1</v>
      </c>
      <c r="R19" s="389">
        <f>IF(C19="","",Z19-SUM(AB19:AC19))</f>
        <v>585</v>
      </c>
      <c r="S19" s="389"/>
      <c r="T19" s="389">
        <f>IF(C19="","",Q19*R19)</f>
        <v>585</v>
      </c>
      <c r="U19" s="389"/>
      <c r="V19" s="137" t="str">
        <f>IF(C19="","", VLOOKUP(B19,'Raw BOM'!$A$3:$F$495,6,FALSE))</f>
        <v>Yes</v>
      </c>
      <c r="X19" s="378">
        <f>IF(C19="", 0, Q19*Z19)</f>
        <v>750</v>
      </c>
      <c r="Y19" s="378">
        <f>O19</f>
        <v>0</v>
      </c>
      <c r="Z19" s="378">
        <f>IF(C19="", 0,IF(D19&lt;&gt;"",D19,
IF($E$1="Contract NY", VLOOKUP(B19,'Raw BOM'!$A$3:$G$495,7,FALSE),
IF($E$1="Contract FL", VLOOKUP(B19,'Raw BOM'!$A$3:$I$495,8,FALSE),
IF($E$1="Contract LA", VLOOKUP(B19,'Raw BOM'!$A$3:$K$495,9,FALSE),
IF($E$1="Contract WA", VLOOKUP(B19,'Raw BOM'!$A$3:$M$495,10,FALSE),
VLOOKUP(B19,'Raw BOM'!$A$3:$D$495,4,FALSE)))))))</f>
        <v>750</v>
      </c>
      <c r="AA19" s="378">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2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15" t="str">
        <f t="shared" ref="G20:G39" si="3">A20</f>
        <v>LS4G-Applicant-CA</v>
      </c>
      <c r="H20" s="316"/>
      <c r="I20" s="317" t="str">
        <f t="shared" ref="I20:I39" si="4">IF(B20&lt;&gt;"", B20, "")&amp;IF(E20&lt;&gt;"", "   *** "&amp;E20, "")</f>
        <v>LiveScan 4th Gen Software-Applicant CA TOT Module</v>
      </c>
      <c r="J20" s="317"/>
      <c r="K20" s="317"/>
      <c r="L20" s="317"/>
      <c r="M20" s="317"/>
      <c r="N20" s="317"/>
      <c r="O20" s="317"/>
      <c r="P20" s="317"/>
      <c r="Q20" s="99">
        <f t="shared" ref="Q20:Q39" si="5">IF(C20="", "", C20)</f>
        <v>1</v>
      </c>
      <c r="R20" s="377">
        <f t="shared" ref="R20" si="6">IF(C20="","",Z20-SUM(AB20:AC20))</f>
        <v>723.6</v>
      </c>
      <c r="S20" s="377"/>
      <c r="T20" s="377">
        <f t="shared" ref="T20:T39" si="7">IF(C20="","",Q20*R20)</f>
        <v>723.6</v>
      </c>
      <c r="U20" s="377"/>
      <c r="V20" s="49" t="str">
        <f>IF(C20="","", VLOOKUP(B20,'Raw BOM'!$A$3:$F$495,6,FALSE))</f>
        <v>No</v>
      </c>
      <c r="X20" s="378">
        <f t="shared" ref="X20:X36" si="8">IF(C20="", "", Q20*Z20)</f>
        <v>1340</v>
      </c>
      <c r="Y20" s="378"/>
      <c r="Z20" s="378">
        <f>IF(C20="", 0,IF(D20&lt;&gt;"",D20,
IF($E$1="Contract NY", VLOOKUP(B20,'Raw BOM'!$A$3:$G$495,7,FALSE),
IF($E$1="Contract FL", VLOOKUP(B20,'Raw BOM'!$A$3:$I$495,8,FALSE),
IF($E$1="Contract LA", VLOOKUP(B20,'Raw BOM'!$A$3:$K$495,9,FALSE),
IF($E$1="Contract WA", VLOOKUP(B20,'Raw BOM'!$A$3:$M$495,10,FALSE),
VLOOKUP(B20,'Raw BOM'!$A$3:$D$495,4,FALSE)))))))</f>
        <v>1340</v>
      </c>
      <c r="AA20" s="378">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2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15" t="str">
        <f t="shared" ref="G21:G35" si="10">A21</f>
        <v>HW-Scan-Patrol</v>
      </c>
      <c r="H21" s="316"/>
      <c r="I21" s="317" t="str">
        <f t="shared" ref="I21:I35" si="11">IF(B21&lt;&gt;"", B21, "")&amp;IF(E21&lt;&gt;"", "   *** "&amp;E21, "")</f>
        <v>Hardware-Scanner-Crossmatch Patrol</v>
      </c>
      <c r="J21" s="317"/>
      <c r="K21" s="317"/>
      <c r="L21" s="317"/>
      <c r="M21" s="317"/>
      <c r="N21" s="317"/>
      <c r="O21" s="317"/>
      <c r="P21" s="317"/>
      <c r="Q21" s="99">
        <f t="shared" ref="Q21:Q35" si="12">IF(C21="", "", C21)</f>
        <v>1</v>
      </c>
      <c r="R21" s="377">
        <f t="shared" ref="R21:R35" si="13">IF(C21="","",Z21-SUM(AB21:AC21))</f>
        <v>1443</v>
      </c>
      <c r="S21" s="377"/>
      <c r="T21" s="377">
        <f t="shared" ref="T21:T35" si="14">IF(C21="","",Q21*R21)</f>
        <v>1443</v>
      </c>
      <c r="U21" s="377"/>
      <c r="V21" s="49" t="str">
        <f>IF(C21="","", VLOOKUP(B21,'Raw BOM'!$A$3:$F$495,6,FALSE))</f>
        <v>Yes</v>
      </c>
      <c r="X21" s="378">
        <f t="shared" ref="X21:X35" si="15">IF(C21="", "", Q21*Z21)</f>
        <v>1850</v>
      </c>
      <c r="Y21" s="378"/>
      <c r="Z21" s="378">
        <f>IF(C21="", 0,IF(D21&lt;&gt;"",D21,
IF($E$1="Contract NY", VLOOKUP(B21,'Raw BOM'!$A$3:$G$495,7,FALSE),
IF($E$1="Contract FL", VLOOKUP(B21,'Raw BOM'!$A$3:$I$495,8,FALSE),
IF($E$1="Contract LA", VLOOKUP(B21,'Raw BOM'!$A$3:$K$495,9,FALSE),
IF($E$1="Contract WA", VLOOKUP(B21,'Raw BOM'!$A$3:$M$495,10,FALSE),
VLOOKUP(B21,'Raw BOM'!$A$3:$D$495,4,FALSE)))))))</f>
        <v>1850</v>
      </c>
      <c r="AA21" s="378">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2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15" t="str">
        <f t="shared" si="10"/>
        <v/>
      </c>
      <c r="H22" s="316"/>
      <c r="I22" s="317" t="str">
        <f t="shared" si="11"/>
        <v/>
      </c>
      <c r="J22" s="317"/>
      <c r="K22" s="317"/>
      <c r="L22" s="317"/>
      <c r="M22" s="317"/>
      <c r="N22" s="317"/>
      <c r="O22" s="317"/>
      <c r="P22" s="317"/>
      <c r="Q22" s="99" t="str">
        <f t="shared" si="12"/>
        <v/>
      </c>
      <c r="R22" s="377" t="str">
        <f t="shared" si="13"/>
        <v/>
      </c>
      <c r="S22" s="377"/>
      <c r="T22" s="377" t="str">
        <f t="shared" si="14"/>
        <v/>
      </c>
      <c r="U22" s="377"/>
      <c r="V22" s="49" t="str">
        <f>IF(C22="","", VLOOKUP(B22,'Raw BOM'!$A$3:$F$495,6,FALSE))</f>
        <v/>
      </c>
      <c r="X22" s="378" t="str">
        <f t="shared" si="15"/>
        <v/>
      </c>
      <c r="Y22" s="378"/>
      <c r="Z22" s="378">
        <f>IF(C22="", 0,IF(D22&lt;&gt;"",D22,
IF($E$1="Contract NY", VLOOKUP(B22,'Raw BOM'!$A$3:$G$495,7,FALSE),
IF($E$1="Contract FL", VLOOKUP(B22,'Raw BOM'!$A$3:$I$495,8,FALSE),
IF($E$1="Contract LA", VLOOKUP(B22,'Raw BOM'!$A$3:$K$495,9,FALSE),
IF($E$1="Contract WA", VLOOKUP(B22,'Raw BOM'!$A$3:$M$495,10,FALSE),
VLOOKUP(B22,'Raw BOM'!$A$3:$D$495,4,FALSE)))))))</f>
        <v>0</v>
      </c>
      <c r="AA22" s="378">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2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15" t="str">
        <f t="shared" si="10"/>
        <v>HW-Magtrip</v>
      </c>
      <c r="H23" s="316"/>
      <c r="I23" s="317" t="str">
        <f t="shared" si="11"/>
        <v>Hardware-Magnetic Strip Reader   *** Auto populate personal information with a swipe of a driver's license from anywhere on the screen</v>
      </c>
      <c r="J23" s="317"/>
      <c r="K23" s="317"/>
      <c r="L23" s="317"/>
      <c r="M23" s="317"/>
      <c r="N23" s="317"/>
      <c r="O23" s="317"/>
      <c r="P23" s="317"/>
      <c r="Q23" s="99">
        <f t="shared" si="12"/>
        <v>1</v>
      </c>
      <c r="R23" s="377">
        <f t="shared" si="13"/>
        <v>101.4</v>
      </c>
      <c r="S23" s="377"/>
      <c r="T23" s="377">
        <f t="shared" si="14"/>
        <v>101.4</v>
      </c>
      <c r="U23" s="377"/>
      <c r="V23" s="49" t="str">
        <f>IF(C23="","", VLOOKUP(B23,'Raw BOM'!$A$3:$F$495,6,FALSE))</f>
        <v>Yes</v>
      </c>
      <c r="X23" s="378">
        <f t="shared" si="15"/>
        <v>130</v>
      </c>
      <c r="Y23" s="378"/>
      <c r="Z23" s="378">
        <f>IF(C23="", 0,IF(D23&lt;&gt;"",D23,
IF($E$1="Contract NY", VLOOKUP(B23,'Raw BOM'!$A$3:$G$495,7,FALSE),
IF($E$1="Contract FL", VLOOKUP(B23,'Raw BOM'!$A$3:$I$495,8,FALSE),
IF($E$1="Contract LA", VLOOKUP(B23,'Raw BOM'!$A$3:$K$495,9,FALSE),
IF($E$1="Contract WA", VLOOKUP(B23,'Raw BOM'!$A$3:$M$495,10,FALSE),
VLOOKUP(B23,'Raw BOM'!$A$3:$D$495,4,FALSE)))))))</f>
        <v>130</v>
      </c>
      <c r="AA23" s="378">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2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15" t="str">
        <f t="shared" si="10"/>
        <v>LS4G-IDCard</v>
      </c>
      <c r="H24" s="316"/>
      <c r="I24" s="317" t="str">
        <f t="shared" si="11"/>
        <v>LiveScan 4th Gen Software-Driver License and ID Reading software</v>
      </c>
      <c r="J24" s="317"/>
      <c r="K24" s="317"/>
      <c r="L24" s="317"/>
      <c r="M24" s="317"/>
      <c r="N24" s="317"/>
      <c r="O24" s="317"/>
      <c r="P24" s="317"/>
      <c r="Q24" s="99">
        <f t="shared" si="12"/>
        <v>1</v>
      </c>
      <c r="R24" s="377">
        <f t="shared" si="13"/>
        <v>183.6</v>
      </c>
      <c r="S24" s="377"/>
      <c r="T24" s="377">
        <f t="shared" si="14"/>
        <v>183.6</v>
      </c>
      <c r="U24" s="377"/>
      <c r="V24" s="49" t="str">
        <f>IF(C24="","", VLOOKUP(B24,'Raw BOM'!$A$3:$F$495,6,FALSE))</f>
        <v>No</v>
      </c>
      <c r="X24" s="378">
        <f t="shared" si="15"/>
        <v>340</v>
      </c>
      <c r="Y24" s="378"/>
      <c r="Z24" s="378">
        <f>IF(C24="", 0,IF(D24&lt;&gt;"",D24,
IF($E$1="Contract NY", VLOOKUP(B24,'Raw BOM'!$A$3:$G$495,7,FALSE),
IF($E$1="Contract FL", VLOOKUP(B24,'Raw BOM'!$A$3:$I$495,8,FALSE),
IF($E$1="Contract LA", VLOOKUP(B24,'Raw BOM'!$A$3:$K$495,9,FALSE),
IF($E$1="Contract WA", VLOOKUP(B24,'Raw BOM'!$A$3:$M$495,10,FALSE),
VLOOKUP(B24,'Raw BOM'!$A$3:$D$495,4,FALSE)))))))</f>
        <v>340</v>
      </c>
      <c r="AA24" s="378">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2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15" t="str">
        <f t="shared" si="10"/>
        <v/>
      </c>
      <c r="H25" s="316"/>
      <c r="I25" s="317" t="str">
        <f t="shared" si="11"/>
        <v/>
      </c>
      <c r="J25" s="317"/>
      <c r="K25" s="317"/>
      <c r="L25" s="317"/>
      <c r="M25" s="317"/>
      <c r="N25" s="317"/>
      <c r="O25" s="317"/>
      <c r="P25" s="317"/>
      <c r="Q25" s="99" t="str">
        <f t="shared" si="12"/>
        <v/>
      </c>
      <c r="R25" s="377" t="str">
        <f t="shared" si="13"/>
        <v/>
      </c>
      <c r="S25" s="377"/>
      <c r="T25" s="377" t="str">
        <f t="shared" si="14"/>
        <v/>
      </c>
      <c r="U25" s="377"/>
      <c r="V25" s="49" t="str">
        <f>IF(C25="","", VLOOKUP(B25,'Raw BOM'!$A$3:$F$495,6,FALSE))</f>
        <v/>
      </c>
      <c r="X25" s="378" t="str">
        <f t="shared" si="15"/>
        <v/>
      </c>
      <c r="Y25" s="378"/>
      <c r="Z25" s="378">
        <f>IF(C25="", 0,IF(D25&lt;&gt;"",D25,
IF($E$1="Contract NY", VLOOKUP(B25,'Raw BOM'!$A$3:$G$495,7,FALSE),
IF($E$1="Contract FL", VLOOKUP(B25,'Raw BOM'!$A$3:$I$495,8,FALSE),
IF($E$1="Contract LA", VLOOKUP(B25,'Raw BOM'!$A$3:$K$495,9,FALSE),
IF($E$1="Contract WA", VLOOKUP(B25,'Raw BOM'!$A$3:$M$495,10,FALSE),
VLOOKUP(B25,'Raw BOM'!$A$3:$D$495,4,FALSE)))))))</f>
        <v>0</v>
      </c>
      <c r="AA25" s="378">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2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15" t="str">
        <f t="shared" si="10"/>
        <v>Svcs-Cfg-CAPSP</v>
      </c>
      <c r="H26" s="316"/>
      <c r="I26" s="317" t="str">
        <f t="shared" si="11"/>
        <v>Services-Configuration-CA PSP Setup   *** Pick ONE of the following capture methods at the time of capture (TWO DIFFERENT BUTTONS on the screen):</v>
      </c>
      <c r="J26" s="317"/>
      <c r="K26" s="317"/>
      <c r="L26" s="317"/>
      <c r="M26" s="317"/>
      <c r="N26" s="317"/>
      <c r="O26" s="317"/>
      <c r="P26" s="317"/>
      <c r="Q26" s="99">
        <f t="shared" si="12"/>
        <v>1</v>
      </c>
      <c r="R26" s="377">
        <f t="shared" si="13"/>
        <v>270</v>
      </c>
      <c r="S26" s="377"/>
      <c r="T26" s="377">
        <f t="shared" si="14"/>
        <v>270</v>
      </c>
      <c r="U26" s="377"/>
      <c r="V26" s="49" t="str">
        <f>IF(C26="","", VLOOKUP(B26,'Raw BOM'!$A$3:$F$495,6,FALSE))</f>
        <v>No</v>
      </c>
      <c r="X26" s="378">
        <f t="shared" si="15"/>
        <v>500</v>
      </c>
      <c r="Y26" s="378"/>
      <c r="Z26" s="378">
        <f>IF(C26="", 0,IF(D26&lt;&gt;"",D26,
IF($E$1="Contract NY", VLOOKUP(B26,'Raw BOM'!$A$3:$G$495,7,FALSE),
IF($E$1="Contract FL", VLOOKUP(B26,'Raw BOM'!$A$3:$I$495,8,FALSE),
IF($E$1="Contract LA", VLOOKUP(B26,'Raw BOM'!$A$3:$K$495,9,FALSE),
IF($E$1="Contract WA", VLOOKUP(B26,'Raw BOM'!$A$3:$M$495,10,FALSE),
VLOOKUP(B26,'Raw BOM'!$A$3:$D$495,4,FALSE)))))))</f>
        <v>500</v>
      </c>
      <c r="AA26" s="378">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2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15" t="str">
        <f t="shared" si="10"/>
        <v>Misc</v>
      </c>
      <c r="H27" s="316"/>
      <c r="I27" s="317" t="str">
        <f t="shared" si="11"/>
        <v xml:space="preserve">   *** Transaction Fee - Traditional FLATS and ROLLS Method (1 to 10 minutes method): $0.75 per transaction with $150 per monthly cap</v>
      </c>
      <c r="J27" s="317"/>
      <c r="K27" s="317"/>
      <c r="L27" s="317"/>
      <c r="M27" s="317"/>
      <c r="N27" s="317"/>
      <c r="O27" s="317"/>
      <c r="P27" s="317"/>
      <c r="Q27" s="99" t="str">
        <f t="shared" si="12"/>
        <v/>
      </c>
      <c r="R27" s="377" t="str">
        <f t="shared" si="13"/>
        <v/>
      </c>
      <c r="S27" s="377"/>
      <c r="T27" s="377" t="str">
        <f t="shared" si="14"/>
        <v/>
      </c>
      <c r="U27" s="377"/>
      <c r="V27" s="49" t="str">
        <f>IF(C27="","", VLOOKUP(B27,'Raw BOM'!$A$3:$F$495,6,FALSE))</f>
        <v/>
      </c>
      <c r="X27" s="378" t="str">
        <f t="shared" si="15"/>
        <v/>
      </c>
      <c r="Y27" s="378"/>
      <c r="Z27" s="378">
        <f>IF(C27="", 0,IF(D27&lt;&gt;"",D27,
IF($E$1="Contract NY", VLOOKUP(B27,'Raw BOM'!$A$3:$G$495,7,FALSE),
IF($E$1="Contract FL", VLOOKUP(B27,'Raw BOM'!$A$3:$I$495,8,FALSE),
IF($E$1="Contract LA", VLOOKUP(B27,'Raw BOM'!$A$3:$K$495,9,FALSE),
IF($E$1="Contract WA", VLOOKUP(B27,'Raw BOM'!$A$3:$M$495,10,FALSE),
VLOOKUP(B27,'Raw BOM'!$A$3:$D$495,4,FALSE)))))))</f>
        <v>0</v>
      </c>
      <c r="AA27" s="378">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2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15" t="str">
        <f t="shared" si="10"/>
        <v>Misc</v>
      </c>
      <c r="H28" s="316"/>
      <c r="I28" s="317" t="str">
        <f t="shared" si="11"/>
        <v xml:space="preserve">   *** Transaction Fee - NEW FLATS ONLY Method (10 to 15 second fingerprinting): $4.00 per transaction with no cap ($2.80 per trans for 501(c)(3) organizations)</v>
      </c>
      <c r="J28" s="317"/>
      <c r="K28" s="317"/>
      <c r="L28" s="317"/>
      <c r="M28" s="317"/>
      <c r="N28" s="317"/>
      <c r="O28" s="317"/>
      <c r="P28" s="317"/>
      <c r="Q28" s="99" t="str">
        <f t="shared" si="12"/>
        <v/>
      </c>
      <c r="R28" s="377" t="str">
        <f t="shared" si="13"/>
        <v/>
      </c>
      <c r="S28" s="377"/>
      <c r="T28" s="377" t="str">
        <f t="shared" si="14"/>
        <v/>
      </c>
      <c r="U28" s="377"/>
      <c r="V28" s="49" t="str">
        <f>IF(C28="","", VLOOKUP(B28,'Raw BOM'!$A$3:$F$495,6,FALSE))</f>
        <v/>
      </c>
      <c r="X28" s="378" t="str">
        <f t="shared" si="15"/>
        <v/>
      </c>
      <c r="Y28" s="378"/>
      <c r="Z28" s="378">
        <f>IF(C28="", 0,IF(D28&lt;&gt;"",D28,
IF($E$1="Contract NY", VLOOKUP(B28,'Raw BOM'!$A$3:$G$495,7,FALSE),
IF($E$1="Contract FL", VLOOKUP(B28,'Raw BOM'!$A$3:$I$495,8,FALSE),
IF($E$1="Contract LA", VLOOKUP(B28,'Raw BOM'!$A$3:$K$495,9,FALSE),
IF($E$1="Contract WA", VLOOKUP(B28,'Raw BOM'!$A$3:$M$495,10,FALSE),
VLOOKUP(B28,'Raw BOM'!$A$3:$D$495,4,FALSE)))))))</f>
        <v>0</v>
      </c>
      <c r="AA28" s="378">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2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15" t="str">
        <f t="shared" si="10"/>
        <v/>
      </c>
      <c r="H29" s="316"/>
      <c r="I29" s="317" t="str">
        <f t="shared" si="11"/>
        <v/>
      </c>
      <c r="J29" s="317"/>
      <c r="K29" s="317"/>
      <c r="L29" s="317"/>
      <c r="M29" s="317"/>
      <c r="N29" s="317"/>
      <c r="O29" s="317"/>
      <c r="P29" s="317"/>
      <c r="Q29" s="99" t="str">
        <f t="shared" si="12"/>
        <v/>
      </c>
      <c r="R29" s="377" t="str">
        <f t="shared" si="13"/>
        <v/>
      </c>
      <c r="S29" s="377"/>
      <c r="T29" s="377" t="str">
        <f t="shared" si="14"/>
        <v/>
      </c>
      <c r="U29" s="377"/>
      <c r="V29" s="49" t="str">
        <f>IF(C29="","", VLOOKUP(B29,'Raw BOM'!$A$3:$F$495,6,FALSE))</f>
        <v/>
      </c>
      <c r="X29" s="378" t="str">
        <f t="shared" si="15"/>
        <v/>
      </c>
      <c r="Y29" s="378"/>
      <c r="Z29" s="378">
        <f>IF(C29="", 0,IF(D29&lt;&gt;"",D29,
IF($E$1="Contract NY", VLOOKUP(B29,'Raw BOM'!$A$3:$G$495,7,FALSE),
IF($E$1="Contract FL", VLOOKUP(B29,'Raw BOM'!$A$3:$I$495,8,FALSE),
IF($E$1="Contract LA", VLOOKUP(B29,'Raw BOM'!$A$3:$K$495,9,FALSE),
IF($E$1="Contract WA", VLOOKUP(B29,'Raw BOM'!$A$3:$M$495,10,FALSE),
VLOOKUP(B29,'Raw BOM'!$A$3:$D$495,4,FALSE)))))))</f>
        <v>0</v>
      </c>
      <c r="AA29" s="378">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2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15" t="str">
        <f t="shared" si="10"/>
        <v>Svcs-InstallTrain</v>
      </c>
      <c r="H30" s="316"/>
      <c r="I30" s="317" t="str">
        <f t="shared" si="11"/>
        <v>Services-Installation and Training Session 4hrs (see Service Method for price)</v>
      </c>
      <c r="J30" s="317"/>
      <c r="K30" s="317"/>
      <c r="L30" s="317"/>
      <c r="M30" s="317"/>
      <c r="N30" s="317"/>
      <c r="O30" s="317"/>
      <c r="P30" s="317"/>
      <c r="Q30" s="99">
        <f t="shared" si="12"/>
        <v>1</v>
      </c>
      <c r="R30" s="377">
        <f t="shared" si="13"/>
        <v>0</v>
      </c>
      <c r="S30" s="377"/>
      <c r="T30" s="377">
        <f t="shared" si="14"/>
        <v>0</v>
      </c>
      <c r="U30" s="377"/>
      <c r="V30" s="49" t="str">
        <f>IF(C30="","", VLOOKUP(B30,'Raw BOM'!$A$3:$F$495,6,FALSE))</f>
        <v>No</v>
      </c>
      <c r="X30" s="378">
        <f t="shared" si="15"/>
        <v>0</v>
      </c>
      <c r="Y30" s="378"/>
      <c r="Z30" s="378">
        <f>IF(C30="", 0,IF(D30&lt;&gt;"",D30,
IF($E$1="Contract NY", VLOOKUP(B30,'Raw BOM'!$A$3:$G$495,7,FALSE),
IF($E$1="Contract FL", VLOOKUP(B30,'Raw BOM'!$A$3:$I$495,8,FALSE),
IF($E$1="Contract LA", VLOOKUP(B30,'Raw BOM'!$A$3:$K$495,9,FALSE),
IF($E$1="Contract WA", VLOOKUP(B30,'Raw BOM'!$A$3:$M$495,10,FALSE),
VLOOKUP(B30,'Raw BOM'!$A$3:$D$495,4,FALSE)))))))</f>
        <v>0</v>
      </c>
      <c r="AA30" s="378">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2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15" t="str">
        <f t="shared" si="10"/>
        <v>Svcs-Phone</v>
      </c>
      <c r="H31" s="316"/>
      <c r="I31" s="317" t="str">
        <f t="shared" si="11"/>
        <v xml:space="preserve">Services Method-Remote (Phone)   *** To perform services shown in the line above. </v>
      </c>
      <c r="J31" s="317"/>
      <c r="K31" s="317"/>
      <c r="L31" s="317"/>
      <c r="M31" s="317"/>
      <c r="N31" s="317"/>
      <c r="O31" s="317"/>
      <c r="P31" s="317"/>
      <c r="Q31" s="99">
        <f t="shared" si="12"/>
        <v>1</v>
      </c>
      <c r="R31" s="377">
        <f t="shared" si="13"/>
        <v>405</v>
      </c>
      <c r="S31" s="377"/>
      <c r="T31" s="377">
        <f t="shared" si="14"/>
        <v>405</v>
      </c>
      <c r="U31" s="377"/>
      <c r="V31" s="49" t="str">
        <f>IF(C31="","", VLOOKUP(B31,'Raw BOM'!$A$3:$F$495,6,FALSE))</f>
        <v>No</v>
      </c>
      <c r="X31" s="378">
        <f t="shared" si="15"/>
        <v>750</v>
      </c>
      <c r="Y31" s="378"/>
      <c r="Z31" s="378">
        <f>IF(C31="", 0,IF(D31&lt;&gt;"",D31,
IF($E$1="Contract NY", VLOOKUP(B31,'Raw BOM'!$A$3:$G$495,7,FALSE),
IF($E$1="Contract FL", VLOOKUP(B31,'Raw BOM'!$A$3:$I$495,8,FALSE),
IF($E$1="Contract LA", VLOOKUP(B31,'Raw BOM'!$A$3:$K$495,9,FALSE),
IF($E$1="Contract WA", VLOOKUP(B31,'Raw BOM'!$A$3:$M$495,10,FALSE),
VLOOKUP(B31,'Raw BOM'!$A$3:$D$495,4,FALSE)))))))</f>
        <v>750</v>
      </c>
      <c r="AA31" s="378">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2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15" t="str">
        <f t="shared" si="10"/>
        <v/>
      </c>
      <c r="H32" s="316"/>
      <c r="I32" s="317" t="str">
        <f t="shared" si="11"/>
        <v/>
      </c>
      <c r="J32" s="317"/>
      <c r="K32" s="317"/>
      <c r="L32" s="317"/>
      <c r="M32" s="317"/>
      <c r="N32" s="317"/>
      <c r="O32" s="317"/>
      <c r="P32" s="317"/>
      <c r="Q32" s="99" t="str">
        <f t="shared" si="12"/>
        <v/>
      </c>
      <c r="R32" s="377" t="str">
        <f t="shared" si="13"/>
        <v/>
      </c>
      <c r="S32" s="377"/>
      <c r="T32" s="377" t="str">
        <f t="shared" si="14"/>
        <v/>
      </c>
      <c r="U32" s="377"/>
      <c r="V32" s="49" t="str">
        <f>IF(C32="","", VLOOKUP(B32,'Raw BOM'!$A$3:$F$495,6,FALSE))</f>
        <v/>
      </c>
      <c r="X32" s="378" t="str">
        <f t="shared" si="15"/>
        <v/>
      </c>
      <c r="Y32" s="378"/>
      <c r="Z32" s="378">
        <f>IF(C32="", 0,IF(D32&lt;&gt;"",D32,
IF($E$1="Contract NY", VLOOKUP(B32,'Raw BOM'!$A$3:$G$495,7,FALSE),
IF($E$1="Contract FL", VLOOKUP(B32,'Raw BOM'!$A$3:$I$495,8,FALSE),
IF($E$1="Contract LA", VLOOKUP(B32,'Raw BOM'!$A$3:$K$495,9,FALSE),
IF($E$1="Contract WA", VLOOKUP(B32,'Raw BOM'!$A$3:$M$495,10,FALSE),
VLOOKUP(B32,'Raw BOM'!$A$3:$D$495,4,FALSE)))))))</f>
        <v>0</v>
      </c>
      <c r="AA32" s="378">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2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15" t="str">
        <f t="shared" si="10"/>
        <v>Ship-L</v>
      </c>
      <c r="H33" s="316"/>
      <c r="I33" s="317" t="str">
        <f t="shared" si="11"/>
        <v>Shipping-Ground for Large Package</v>
      </c>
      <c r="J33" s="317"/>
      <c r="K33" s="317"/>
      <c r="L33" s="317"/>
      <c r="M33" s="317"/>
      <c r="N33" s="317"/>
      <c r="O33" s="317"/>
      <c r="P33" s="317"/>
      <c r="Q33" s="99">
        <f t="shared" si="12"/>
        <v>1</v>
      </c>
      <c r="R33" s="377">
        <f t="shared" si="13"/>
        <v>32.4</v>
      </c>
      <c r="S33" s="377"/>
      <c r="T33" s="377">
        <f t="shared" si="14"/>
        <v>32.4</v>
      </c>
      <c r="U33" s="377"/>
      <c r="V33" s="49" t="str">
        <f>IF(C33="","", VLOOKUP(B33,'Raw BOM'!$A$3:$F$495,6,FALSE))</f>
        <v>No</v>
      </c>
      <c r="X33" s="378">
        <f t="shared" si="15"/>
        <v>60</v>
      </c>
      <c r="Y33" s="378"/>
      <c r="Z33" s="378">
        <f>IF(C33="", 0,IF(D33&lt;&gt;"",D33,
IF($E$1="Contract NY", VLOOKUP(B33,'Raw BOM'!$A$3:$G$495,7,FALSE),
IF($E$1="Contract FL", VLOOKUP(B33,'Raw BOM'!$A$3:$I$495,8,FALSE),
IF($E$1="Contract LA", VLOOKUP(B33,'Raw BOM'!$A$3:$K$495,9,FALSE),
IF($E$1="Contract WA", VLOOKUP(B33,'Raw BOM'!$A$3:$M$495,10,FALSE),
VLOOKUP(B33,'Raw BOM'!$A$3:$D$495,4,FALSE)))))))</f>
        <v>60</v>
      </c>
      <c r="AA33" s="378">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2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15" t="str">
        <f t="shared" si="10"/>
        <v>Maint-Warr</v>
      </c>
      <c r="H34" s="316"/>
      <c r="I34" s="317" t="str">
        <f t="shared" si="11"/>
        <v>Maintenance-Initial Year Warranty   *** Cross Ship</v>
      </c>
      <c r="J34" s="317"/>
      <c r="K34" s="317"/>
      <c r="L34" s="317"/>
      <c r="M34" s="317"/>
      <c r="N34" s="317"/>
      <c r="O34" s="317"/>
      <c r="P34" s="317"/>
      <c r="Q34" s="99">
        <f t="shared" si="12"/>
        <v>1</v>
      </c>
      <c r="R34" s="377">
        <f t="shared" si="13"/>
        <v>0</v>
      </c>
      <c r="S34" s="377"/>
      <c r="T34" s="377">
        <f t="shared" si="14"/>
        <v>0</v>
      </c>
      <c r="U34" s="377"/>
      <c r="V34" s="49" t="str">
        <f>IF(C34="","", VLOOKUP(B34,'Raw BOM'!$A$3:$F$495,6,FALSE))</f>
        <v>No</v>
      </c>
      <c r="X34" s="378">
        <f t="shared" si="15"/>
        <v>0</v>
      </c>
      <c r="Y34" s="378"/>
      <c r="Z34" s="378">
        <f>IF(C34="", 0,IF(D34&lt;&gt;"",D34,
IF($E$1="Contract NY", VLOOKUP(B34,'Raw BOM'!$A$3:$G$495,7,FALSE),
IF($E$1="Contract FL", VLOOKUP(B34,'Raw BOM'!$A$3:$I$495,8,FALSE),
IF($E$1="Contract LA", VLOOKUP(B34,'Raw BOM'!$A$3:$K$495,9,FALSE),
IF($E$1="Contract WA", VLOOKUP(B34,'Raw BOM'!$A$3:$M$495,10,FALSE),
VLOOKUP(B34,'Raw BOM'!$A$3:$D$495,4,FALSE)))))))</f>
        <v>0</v>
      </c>
      <c r="AA34" s="378">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2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15" t="str">
        <f t="shared" si="10"/>
        <v>Misc</v>
      </c>
      <c r="H35" s="316"/>
      <c r="I35" s="317" t="str">
        <f t="shared" si="11"/>
        <v xml:space="preserve">   *** Pick one of the following 2 Maintenance options in the 12th month.  We recommend picking 2nd line if processing more than 1,200 transactions per year.</v>
      </c>
      <c r="J35" s="317"/>
      <c r="K35" s="317"/>
      <c r="L35" s="317"/>
      <c r="M35" s="317"/>
      <c r="N35" s="317"/>
      <c r="O35" s="317"/>
      <c r="P35" s="317"/>
      <c r="Q35" s="99" t="str">
        <f t="shared" si="12"/>
        <v/>
      </c>
      <c r="R35" s="377" t="str">
        <f t="shared" si="13"/>
        <v/>
      </c>
      <c r="S35" s="377"/>
      <c r="T35" s="377" t="str">
        <f t="shared" si="14"/>
        <v/>
      </c>
      <c r="U35" s="377"/>
      <c r="V35" s="49" t="str">
        <f>IF(C35="","", VLOOKUP(B35,'Raw BOM'!$A$3:$F$495,6,FALSE))</f>
        <v/>
      </c>
      <c r="X35" s="378" t="str">
        <f t="shared" si="15"/>
        <v/>
      </c>
      <c r="Y35" s="378"/>
      <c r="Z35" s="378">
        <f>IF(C35="", 0,IF(D35&lt;&gt;"",D35,
IF($E$1="Contract NY", VLOOKUP(B35,'Raw BOM'!$A$3:$G$495,7,FALSE),
IF($E$1="Contract FL", VLOOKUP(B35,'Raw BOM'!$A$3:$I$495,8,FALSE),
IF($E$1="Contract LA", VLOOKUP(B35,'Raw BOM'!$A$3:$K$495,9,FALSE),
IF($E$1="Contract WA", VLOOKUP(B35,'Raw BOM'!$A$3:$M$495,10,FALSE),
VLOOKUP(B35,'Raw BOM'!$A$3:$D$495,4,FALSE)))))))</f>
        <v>0</v>
      </c>
      <c r="AA35" s="378">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2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15" t="str">
        <f t="shared" si="3"/>
        <v>Maint-9X5-SW-App</v>
      </c>
      <c r="H36" s="316"/>
      <c r="I36" s="317" t="str">
        <f t="shared" si="4"/>
        <v>Maintenance-9X5 Software Only Support Applicant   *** Software Only coverage, per system  |  If purchased and paid for with the initial PO</v>
      </c>
      <c r="J36" s="317"/>
      <c r="K36" s="317"/>
      <c r="L36" s="317"/>
      <c r="M36" s="317"/>
      <c r="N36" s="317"/>
      <c r="O36" s="317"/>
      <c r="P36" s="317"/>
      <c r="Q36" s="99">
        <f t="shared" si="5"/>
        <v>0</v>
      </c>
      <c r="R36" s="377">
        <f>D36</f>
        <v>495</v>
      </c>
      <c r="S36" s="377"/>
      <c r="T36" s="377">
        <f t="shared" si="7"/>
        <v>0</v>
      </c>
      <c r="U36" s="377"/>
      <c r="V36" s="49" t="str">
        <f>IF(C36="","", VLOOKUP(B36,'Raw BOM'!$A$3:$F$495,6,FALSE))</f>
        <v>No</v>
      </c>
      <c r="X36" s="384">
        <f t="shared" si="8"/>
        <v>0</v>
      </c>
      <c r="Y36" s="384">
        <f t="shared" ref="Y36" si="19">O36</f>
        <v>0</v>
      </c>
      <c r="Z36" s="382" t="b">
        <f>IF(D36="", $S$41*0.08,
IF($E$1="Contract NY", VLOOKUP(B36,'Raw BOM'!$A$3:$G$495,7,FALSE),
IF($E$1="Contract FL", VLOOKUP(B36,'Raw BOM'!$A$3:$I$495,8,FALSE),
IF($E$1="Contract LA", VLOOKUP(B36,'Raw BOM'!$A$3:$K$495,9,FALSE),
IF($E$1="Contract WA", VLOOKUP(B36,'Raw BOM'!$A$3:$M$495,10,FALSE))))))</f>
        <v>0</v>
      </c>
      <c r="AA36" s="383">
        <f t="shared" si="16"/>
        <v>0</v>
      </c>
      <c r="AB36" s="182"/>
      <c r="AC36" s="47"/>
      <c r="AD36" s="182">
        <f t="shared" si="1"/>
        <v>0</v>
      </c>
      <c r="AE36" s="182">
        <f t="shared" si="2"/>
        <v>0</v>
      </c>
    </row>
    <row r="37" spans="1:31" s="1" customFormat="1" ht="30" customHeight="1" x14ac:dyDescent="0.2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15" t="str">
        <f t="shared" si="3"/>
        <v>Maint-9X5-Remote</v>
      </c>
      <c r="H37" s="316"/>
      <c r="I37" s="317" t="str">
        <f t="shared" si="4"/>
        <v>Maintenance-9 X 5 (8am - 5pm, M-F) Remote with Cross Ship   *** Software and Hardware Coverage, per system  |  If purchased and paid for with the initial PO</v>
      </c>
      <c r="J37" s="317"/>
      <c r="K37" s="317"/>
      <c r="L37" s="317"/>
      <c r="M37" s="317"/>
      <c r="N37" s="317"/>
      <c r="O37" s="317"/>
      <c r="P37" s="317"/>
      <c r="Q37" s="99">
        <f t="shared" si="5"/>
        <v>0</v>
      </c>
      <c r="R37" s="377">
        <f t="shared" ref="R37:R39" si="20">D37</f>
        <v>960</v>
      </c>
      <c r="S37" s="377"/>
      <c r="T37" s="377">
        <f t="shared" si="7"/>
        <v>0</v>
      </c>
      <c r="U37" s="377"/>
      <c r="V37" s="49" t="str">
        <f>IF(C37="","", VLOOKUP(B37,'Raw BOM'!$A$3:$F$495,6,FALSE))</f>
        <v>No</v>
      </c>
      <c r="X37" s="382">
        <f t="shared" ref="X37:X39" si="21">IF(C37="", "", Q37*Z37)</f>
        <v>0</v>
      </c>
      <c r="Y37" s="383">
        <f t="shared" ref="Y37:Y39" si="22">O37</f>
        <v>0</v>
      </c>
      <c r="Z37" s="378" t="b">
        <f>IF(D37="", $S$41*0.12,
IF($E$1="Contract NY", VLOOKUP(B37,'Raw BOM'!$A$3:$G$495,7,FALSE),
IF($E$1="Contract FL", VLOOKUP(B37,'Raw BOM'!$A$3:$I$495,8,FALSE),
IF($E$1="Contract LA", VLOOKUP(B37,'Raw BOM'!$A$3:$K$495,9,FALSE),
IF($E$1="Contract WA", VLOOKUP(B37,'Raw BOM'!$A$3:$M$495,10,FALSE))))))</f>
        <v>0</v>
      </c>
      <c r="AA37" s="378">
        <f t="shared" ref="AA37" si="23">M37</f>
        <v>0</v>
      </c>
      <c r="AB37" s="182"/>
      <c r="AC37" s="47"/>
      <c r="AD37" s="182">
        <f t="shared" si="1"/>
        <v>0</v>
      </c>
      <c r="AE37" s="182">
        <f t="shared" si="2"/>
        <v>0</v>
      </c>
    </row>
    <row r="38" spans="1:31" s="1" customFormat="1" ht="30" customHeight="1" x14ac:dyDescent="0.2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15" t="str">
        <f t="shared" si="3"/>
        <v>Misc</v>
      </c>
      <c r="H38" s="316"/>
      <c r="I38" s="317" t="str">
        <f t="shared" si="4"/>
        <v xml:space="preserve">   ***   |  If purchased and paid for with the initial PO</v>
      </c>
      <c r="J38" s="317"/>
      <c r="K38" s="317"/>
      <c r="L38" s="317"/>
      <c r="M38" s="317"/>
      <c r="N38" s="317"/>
      <c r="O38" s="317"/>
      <c r="P38" s="317"/>
      <c r="Q38" s="99" t="str">
        <f t="shared" si="5"/>
        <v/>
      </c>
      <c r="R38" s="377">
        <f t="shared" si="20"/>
        <v>670</v>
      </c>
      <c r="S38" s="377"/>
      <c r="T38" s="377" t="str">
        <f t="shared" si="7"/>
        <v/>
      </c>
      <c r="U38" s="377"/>
      <c r="V38" s="49" t="str">
        <f>IF(C38="","", VLOOKUP(B38,'Raw BOM'!$A$3:$F$495,6,FALSE))</f>
        <v/>
      </c>
      <c r="X38" s="382" t="str">
        <f t="shared" si="21"/>
        <v/>
      </c>
      <c r="Y38" s="383">
        <f t="shared" si="22"/>
        <v>0</v>
      </c>
      <c r="Z38" s="378" t="b">
        <f>IF(D38="", $S$41*0.18,
IF($E$1="Contract NY", VLOOKUP(B38,'Raw BOM'!$A$3:$G$495,7,FALSE),
IF($E$1="Contract FL", VLOOKUP(B38,'Raw BOM'!$A$3:$I$495,8,FALSE),
IF($E$1="Contract LA", VLOOKUP(B38,'Raw BOM'!$A$3:$K$495,9,FALSE),
IF($E$1="Contract WA", VLOOKUP(B38,'Raw BOM'!$A$3:$M$495,10,FALSE))))))</f>
        <v>0</v>
      </c>
      <c r="AA38" s="378">
        <f t="shared" ref="AA38:AA39" si="24">M38</f>
        <v>0</v>
      </c>
      <c r="AB38" s="182"/>
      <c r="AC38" s="47"/>
      <c r="AD38" s="182">
        <f t="shared" si="1"/>
        <v>0</v>
      </c>
      <c r="AE38" s="182">
        <f t="shared" si="2"/>
        <v>0</v>
      </c>
    </row>
    <row r="39" spans="1:31" s="1" customFormat="1" ht="30" customHeight="1" thickBot="1" x14ac:dyDescent="0.3">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369" t="str">
        <f t="shared" si="3"/>
        <v>Misc</v>
      </c>
      <c r="H39" s="370"/>
      <c r="I39" s="371" t="str">
        <f t="shared" si="4"/>
        <v xml:space="preserve">   ***   |  If purchased and paid for with the initial PO</v>
      </c>
      <c r="J39" s="371"/>
      <c r="K39" s="371"/>
      <c r="L39" s="371"/>
      <c r="M39" s="371"/>
      <c r="N39" s="371"/>
      <c r="O39" s="371"/>
      <c r="P39" s="371"/>
      <c r="Q39" s="96" t="str">
        <f t="shared" si="5"/>
        <v/>
      </c>
      <c r="R39" s="381">
        <f t="shared" si="20"/>
        <v>900</v>
      </c>
      <c r="S39" s="381"/>
      <c r="T39" s="381" t="str">
        <f t="shared" si="7"/>
        <v/>
      </c>
      <c r="U39" s="381"/>
      <c r="V39" s="55" t="str">
        <f>IF(C39="","", VLOOKUP(B39,'Raw BOM'!$A$3:$F$495,6,FALSE))</f>
        <v/>
      </c>
      <c r="X39" s="379" t="str">
        <f t="shared" si="21"/>
        <v/>
      </c>
      <c r="Y39" s="380">
        <f t="shared" si="22"/>
        <v>0</v>
      </c>
      <c r="Z39" s="378" t="b">
        <f>IF(D39="", $S$41*0.24,
IF($E$1="Contract NY", VLOOKUP(B39,'Raw BOM'!$A$3:$G$495,7,FALSE),
IF($E$1="Contract FL", VLOOKUP(B39,'Raw BOM'!$A$3:$I$495,8,FALSE),
IF($E$1="Contract LA", VLOOKUP(B39,'Raw BOM'!$A$3:$K$495,9,FALSE),
IF($E$1="Contract WA", VLOOKUP(B39,'Raw BOM'!$A$3:$M$495,10,FALSE))))))</f>
        <v>0</v>
      </c>
      <c r="AA39" s="378">
        <f t="shared" si="24"/>
        <v>0</v>
      </c>
      <c r="AB39" s="182"/>
      <c r="AC39" s="47"/>
      <c r="AD39" s="182">
        <f t="shared" si="1"/>
        <v>0</v>
      </c>
      <c r="AE39" s="182">
        <f t="shared" si="2"/>
        <v>0</v>
      </c>
    </row>
    <row r="40" spans="1:31" ht="5.25" customHeight="1" thickTop="1" thickBot="1" x14ac:dyDescent="0.3">
      <c r="D40" s="35"/>
    </row>
    <row r="41" spans="1:31" ht="17.25" customHeight="1" outlineLevel="1" thickBot="1" x14ac:dyDescent="0.3">
      <c r="A41" s="249"/>
      <c r="B41" s="249"/>
      <c r="C41" s="249"/>
      <c r="D41" s="249"/>
      <c r="E41" s="249"/>
      <c r="G41" s="329" t="s">
        <v>138</v>
      </c>
      <c r="H41" s="330"/>
      <c r="I41" s="330"/>
      <c r="J41" s="330"/>
      <c r="K41" s="330"/>
      <c r="L41" s="330"/>
      <c r="M41" s="331"/>
      <c r="N41" s="338" t="str">
        <f>'Blank Quote'!N41:O41</f>
        <v>QS: 20191222</v>
      </c>
      <c r="O41" s="339"/>
      <c r="P41" s="57"/>
      <c r="Q41" s="57"/>
      <c r="R41" s="58" t="s">
        <v>131</v>
      </c>
      <c r="S41" s="323">
        <f>SUM(T19:U35)</f>
        <v>3744</v>
      </c>
      <c r="T41" s="324"/>
      <c r="U41" s="325"/>
      <c r="V41" s="59"/>
    </row>
    <row r="42" spans="1:31" ht="17.25" customHeight="1" outlineLevel="1" thickBot="1" x14ac:dyDescent="0.3">
      <c r="A42" s="249"/>
      <c r="B42" s="249"/>
      <c r="C42" s="249"/>
      <c r="D42" s="249"/>
      <c r="E42" s="249"/>
      <c r="G42" s="332"/>
      <c r="H42" s="333"/>
      <c r="I42" s="333"/>
      <c r="J42" s="333"/>
      <c r="K42" s="333"/>
      <c r="L42" s="333"/>
      <c r="M42" s="334"/>
      <c r="N42" s="338" t="str">
        <f>'Blank Quote'!N42:O42</f>
        <v>PT: Apte</v>
      </c>
      <c r="O42" s="339"/>
      <c r="P42" s="57"/>
      <c r="Q42" s="57"/>
      <c r="R42" s="58" t="str">
        <f>IF(AA42&gt;0,"Discount on Taxable Items:", "")</f>
        <v/>
      </c>
      <c r="S42" s="326"/>
      <c r="T42" s="327"/>
      <c r="U42" s="328"/>
      <c r="V42" s="60"/>
      <c r="AA42" s="183">
        <f>SUM(AD19:AD39)</f>
        <v>0</v>
      </c>
    </row>
    <row r="43" spans="1:31" ht="17.25" customHeight="1" outlineLevel="1" thickBot="1" x14ac:dyDescent="0.3">
      <c r="A43" s="249"/>
      <c r="B43" s="249"/>
      <c r="C43" s="249"/>
      <c r="D43" s="249"/>
      <c r="E43" s="249"/>
      <c r="G43" s="332"/>
      <c r="H43" s="333"/>
      <c r="I43" s="333"/>
      <c r="J43" s="333"/>
      <c r="K43" s="333"/>
      <c r="L43" s="333"/>
      <c r="M43" s="334"/>
      <c r="N43" s="56"/>
      <c r="P43" s="57"/>
      <c r="R43" s="58" t="str">
        <f>IF(AA43&gt;0,"Discount on Non-Taxable Items:", "")</f>
        <v/>
      </c>
      <c r="S43" s="323"/>
      <c r="T43" s="324"/>
      <c r="U43" s="325"/>
      <c r="V43" s="60"/>
      <c r="AA43" s="183">
        <f>SUM(AE19:AE39)</f>
        <v>0</v>
      </c>
    </row>
    <row r="44" spans="1:31" ht="17.25" customHeight="1" outlineLevel="1" thickBot="1" x14ac:dyDescent="0.3">
      <c r="A44" s="249"/>
      <c r="B44" s="249"/>
      <c r="C44" s="249"/>
      <c r="D44" s="249"/>
      <c r="E44" s="249"/>
      <c r="G44" s="332"/>
      <c r="H44" s="333"/>
      <c r="I44" s="333"/>
      <c r="J44" s="333"/>
      <c r="K44" s="333"/>
      <c r="L44" s="333"/>
      <c r="M44" s="334"/>
      <c r="N44" s="56"/>
      <c r="P44" s="57"/>
      <c r="R44" s="58" t="s">
        <v>132</v>
      </c>
      <c r="S44" s="323">
        <f>SUM(T36:U39)</f>
        <v>0</v>
      </c>
      <c r="T44" s="324"/>
      <c r="U44" s="325"/>
      <c r="V44" s="60"/>
      <c r="AA44" s="183"/>
    </row>
    <row r="45" spans="1:31" ht="17.25" customHeight="1" outlineLevel="1" thickBot="1" x14ac:dyDescent="0.3">
      <c r="A45" s="249"/>
      <c r="B45" s="249"/>
      <c r="C45" s="249"/>
      <c r="D45" s="249"/>
      <c r="E45" s="249"/>
      <c r="G45" s="332"/>
      <c r="H45" s="333"/>
      <c r="I45" s="333"/>
      <c r="J45" s="333"/>
      <c r="K45" s="333"/>
      <c r="L45" s="333"/>
      <c r="M45" s="334"/>
      <c r="N45" s="56"/>
      <c r="P45" s="57"/>
      <c r="Q45" s="57"/>
      <c r="R45" s="58" t="s">
        <v>133</v>
      </c>
      <c r="S45" s="326"/>
      <c r="T45" s="327"/>
      <c r="U45" s="327"/>
      <c r="V45" s="255">
        <f>B11</f>
        <v>0</v>
      </c>
      <c r="AA45" s="183">
        <f>SUM(AB19:AB39)</f>
        <v>600.6</v>
      </c>
    </row>
    <row r="46" spans="1:31" ht="17.25" customHeight="1" outlineLevel="1" thickBot="1" x14ac:dyDescent="0.3">
      <c r="A46" s="249"/>
      <c r="B46" s="249"/>
      <c r="C46" s="249"/>
      <c r="D46" s="249"/>
      <c r="E46" s="249"/>
      <c r="G46" s="335"/>
      <c r="H46" s="336"/>
      <c r="I46" s="336"/>
      <c r="J46" s="336"/>
      <c r="K46" s="336"/>
      <c r="L46" s="336"/>
      <c r="M46" s="337"/>
      <c r="N46" s="56"/>
      <c r="P46" s="57"/>
      <c r="Q46" s="57"/>
      <c r="R46" s="58" t="s">
        <v>134</v>
      </c>
      <c r="S46" s="320">
        <f>SUM(S41:U45)</f>
        <v>3744</v>
      </c>
      <c r="T46" s="321"/>
      <c r="U46" s="322"/>
      <c r="V46" s="62"/>
    </row>
    <row r="47" spans="1:31" ht="5.25" customHeight="1" thickBot="1" x14ac:dyDescent="0.3">
      <c r="A47" s="249"/>
      <c r="B47" s="249"/>
      <c r="C47" s="249"/>
      <c r="D47" s="249"/>
      <c r="E47" s="249"/>
    </row>
    <row r="48" spans="1:31" ht="15" customHeight="1" outlineLevel="1" x14ac:dyDescent="0.25">
      <c r="A48" s="249"/>
      <c r="B48" s="249"/>
      <c r="C48" s="249"/>
      <c r="D48" s="249"/>
      <c r="E48" s="249"/>
      <c r="G48" s="306"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outlineLevel="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outlineLevel="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outlineLevel="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outlineLevel="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outlineLevel="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75" outlineLevel="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x14ac:dyDescent="0.25">
      <c r="D55" s="63"/>
    </row>
    <row r="56" spans="1:22" x14ac:dyDescent="0.25">
      <c r="D56" s="64"/>
    </row>
    <row r="57" spans="1:22" x14ac:dyDescent="0.25">
      <c r="D57" s="35"/>
    </row>
    <row r="58" spans="1:22" x14ac:dyDescent="0.25">
      <c r="D58" s="63"/>
    </row>
    <row r="59" spans="1:22" x14ac:dyDescent="0.25">
      <c r="D59" s="64"/>
    </row>
    <row r="60" spans="1:22" x14ac:dyDescent="0.25">
      <c r="D60" s="35"/>
    </row>
    <row r="61" spans="1:22" x14ac:dyDescent="0.25">
      <c r="D61" s="63"/>
    </row>
    <row r="62" spans="1:22" x14ac:dyDescent="0.25">
      <c r="D62" s="64"/>
    </row>
    <row r="63" spans="1:22" x14ac:dyDescent="0.25">
      <c r="D63" s="35"/>
    </row>
    <row r="64" spans="1:22" x14ac:dyDescent="0.25">
      <c r="D64" s="63"/>
    </row>
    <row r="65" spans="4:4" x14ac:dyDescent="0.25">
      <c r="D65" s="64"/>
    </row>
    <row r="66" spans="4:4" x14ac:dyDescent="0.25">
      <c r="D66" s="35"/>
    </row>
    <row r="67" spans="4:4" x14ac:dyDescent="0.25">
      <c r="D67" s="63"/>
    </row>
    <row r="68" spans="4:4" x14ac:dyDescent="0.25">
      <c r="D68" s="64"/>
    </row>
    <row r="69" spans="4:4" x14ac:dyDescent="0.25">
      <c r="D69" s="35"/>
    </row>
    <row r="70" spans="4:4" x14ac:dyDescent="0.25">
      <c r="D70" s="63"/>
    </row>
    <row r="71" spans="4:4" x14ac:dyDescent="0.25">
      <c r="D71" s="64"/>
    </row>
    <row r="72" spans="4:4" x14ac:dyDescent="0.25">
      <c r="D72" s="35"/>
    </row>
    <row r="73" spans="4:4" x14ac:dyDescent="0.25">
      <c r="D73" s="63"/>
    </row>
    <row r="74" spans="4:4" x14ac:dyDescent="0.25">
      <c r="D74" s="64"/>
    </row>
    <row r="75" spans="4:4" x14ac:dyDescent="0.25">
      <c r="D75" s="35"/>
    </row>
    <row r="76" spans="4:4" x14ac:dyDescent="0.25">
      <c r="D76" s="63"/>
    </row>
    <row r="77" spans="4:4" x14ac:dyDescent="0.25">
      <c r="D77" s="64"/>
    </row>
    <row r="78" spans="4:4" x14ac:dyDescent="0.25">
      <c r="D78" s="35"/>
    </row>
    <row r="79" spans="4:4" x14ac:dyDescent="0.25">
      <c r="D79" s="63"/>
    </row>
    <row r="80" spans="4:4" x14ac:dyDescent="0.25">
      <c r="D80" s="64"/>
    </row>
    <row r="81" spans="4:4" x14ac:dyDescent="0.25">
      <c r="D81" s="35"/>
    </row>
    <row r="82" spans="4:4" x14ac:dyDescent="0.25">
      <c r="D82" s="63"/>
    </row>
    <row r="83" spans="4:4" x14ac:dyDescent="0.25">
      <c r="D83" s="64"/>
    </row>
    <row r="84" spans="4:4" x14ac:dyDescent="0.25">
      <c r="D84" s="35"/>
    </row>
    <row r="85" spans="4:4" x14ac:dyDescent="0.25">
      <c r="D85" s="63"/>
    </row>
    <row r="86" spans="4:4" x14ac:dyDescent="0.25">
      <c r="D86" s="64"/>
    </row>
    <row r="87" spans="4:4" x14ac:dyDescent="0.25">
      <c r="D87" s="35"/>
    </row>
    <row r="88" spans="4:4" x14ac:dyDescent="0.25">
      <c r="D88" s="63"/>
    </row>
    <row r="89" spans="4:4" x14ac:dyDescent="0.25">
      <c r="D89" s="64"/>
    </row>
    <row r="90" spans="4:4" x14ac:dyDescent="0.25">
      <c r="D90" s="35"/>
    </row>
    <row r="91" spans="4:4" x14ac:dyDescent="0.25">
      <c r="D91" s="63"/>
    </row>
    <row r="92" spans="4:4" x14ac:dyDescent="0.25">
      <c r="D92" s="64"/>
    </row>
    <row r="93" spans="4:4" x14ac:dyDescent="0.25">
      <c r="D93" s="35"/>
    </row>
    <row r="94" spans="4:4" x14ac:dyDescent="0.25">
      <c r="D94" s="63"/>
    </row>
    <row r="95" spans="4:4" x14ac:dyDescent="0.25">
      <c r="D95" s="64"/>
    </row>
    <row r="96" spans="4:4" x14ac:dyDescent="0.25">
      <c r="D96" s="35"/>
    </row>
    <row r="97" spans="4:4" x14ac:dyDescent="0.25">
      <c r="D97" s="63"/>
    </row>
    <row r="98" spans="4:4" x14ac:dyDescent="0.25">
      <c r="D98" s="64"/>
    </row>
    <row r="99" spans="4:4" x14ac:dyDescent="0.25">
      <c r="D99" s="35"/>
    </row>
    <row r="100" spans="4:4" x14ac:dyDescent="0.25">
      <c r="D100" s="63"/>
    </row>
    <row r="101" spans="4:4" x14ac:dyDescent="0.25">
      <c r="D101" s="64"/>
    </row>
    <row r="102" spans="4:4" x14ac:dyDescent="0.25">
      <c r="D102" s="35"/>
    </row>
    <row r="103" spans="4:4" x14ac:dyDescent="0.25">
      <c r="D103" s="63"/>
    </row>
    <row r="104" spans="4:4" x14ac:dyDescent="0.25">
      <c r="D104" s="64"/>
    </row>
    <row r="105" spans="4:4" x14ac:dyDescent="0.25">
      <c r="D105" s="35"/>
    </row>
    <row r="106" spans="4:4" x14ac:dyDescent="0.25">
      <c r="D106" s="63"/>
    </row>
    <row r="107" spans="4:4" x14ac:dyDescent="0.25">
      <c r="D107" s="64"/>
    </row>
    <row r="108" spans="4:4" x14ac:dyDescent="0.25">
      <c r="D108" s="35"/>
    </row>
    <row r="109" spans="4:4" x14ac:dyDescent="0.25">
      <c r="D109" s="63"/>
    </row>
    <row r="110" spans="4:4" x14ac:dyDescent="0.25">
      <c r="D110" s="64"/>
    </row>
    <row r="111" spans="4:4" x14ac:dyDescent="0.25">
      <c r="D111" s="35"/>
    </row>
    <row r="112" spans="4:4" x14ac:dyDescent="0.25">
      <c r="D112" s="63"/>
    </row>
    <row r="113" spans="4:4" x14ac:dyDescent="0.25">
      <c r="D113" s="64"/>
    </row>
    <row r="114" spans="4:4" x14ac:dyDescent="0.25">
      <c r="D114" s="35"/>
    </row>
    <row r="115" spans="4:4" x14ac:dyDescent="0.25">
      <c r="D115" s="63"/>
    </row>
    <row r="116" spans="4:4" x14ac:dyDescent="0.25">
      <c r="D116" s="64"/>
    </row>
    <row r="117" spans="4:4" x14ac:dyDescent="0.25">
      <c r="D117" s="35"/>
    </row>
    <row r="118" spans="4:4" x14ac:dyDescent="0.25">
      <c r="D118" s="63"/>
    </row>
    <row r="119" spans="4:4" x14ac:dyDescent="0.25">
      <c r="D119" s="64"/>
    </row>
    <row r="120" spans="4:4" x14ac:dyDescent="0.25">
      <c r="D120" s="35"/>
    </row>
    <row r="121" spans="4:4" x14ac:dyDescent="0.25">
      <c r="D121" s="63"/>
    </row>
    <row r="122" spans="4:4" x14ac:dyDescent="0.25">
      <c r="D122" s="64"/>
    </row>
    <row r="123" spans="4:4" x14ac:dyDescent="0.25">
      <c r="D123" s="35"/>
    </row>
    <row r="124" spans="4:4" x14ac:dyDescent="0.25">
      <c r="D124" s="63"/>
    </row>
    <row r="125" spans="4:4" x14ac:dyDescent="0.25">
      <c r="D125" s="64"/>
    </row>
    <row r="126" spans="4:4" x14ac:dyDescent="0.25">
      <c r="D126" s="35"/>
    </row>
    <row r="127" spans="4:4" x14ac:dyDescent="0.25">
      <c r="D127" s="63"/>
    </row>
    <row r="128" spans="4:4" x14ac:dyDescent="0.25">
      <c r="D128" s="64"/>
    </row>
    <row r="129" spans="4:4" x14ac:dyDescent="0.25">
      <c r="D129" s="35"/>
    </row>
    <row r="130" spans="4:4" x14ac:dyDescent="0.25">
      <c r="D130" s="63"/>
    </row>
    <row r="131" spans="4:4" x14ac:dyDescent="0.25">
      <c r="D131" s="64"/>
    </row>
    <row r="132" spans="4:4" x14ac:dyDescent="0.25">
      <c r="D132" s="35"/>
    </row>
    <row r="133" spans="4:4" x14ac:dyDescent="0.25">
      <c r="D133" s="63"/>
    </row>
    <row r="134" spans="4:4" x14ac:dyDescent="0.25">
      <c r="D134" s="64"/>
    </row>
    <row r="135" spans="4:4" x14ac:dyDescent="0.25">
      <c r="D135" s="35"/>
    </row>
    <row r="136" spans="4:4" x14ac:dyDescent="0.25">
      <c r="D136" s="63"/>
    </row>
    <row r="137" spans="4:4" x14ac:dyDescent="0.25">
      <c r="D137" s="64"/>
    </row>
    <row r="138" spans="4:4" x14ac:dyDescent="0.25">
      <c r="D138" s="35"/>
    </row>
    <row r="139" spans="4:4" x14ac:dyDescent="0.25">
      <c r="D139" s="63"/>
    </row>
    <row r="140" spans="4:4" x14ac:dyDescent="0.25">
      <c r="D140" s="64"/>
    </row>
    <row r="141" spans="4:4" x14ac:dyDescent="0.25">
      <c r="D141" s="35"/>
    </row>
    <row r="142" spans="4:4" x14ac:dyDescent="0.25">
      <c r="D142" s="63"/>
    </row>
    <row r="143" spans="4:4" x14ac:dyDescent="0.25">
      <c r="D143" s="64"/>
    </row>
    <row r="144" spans="4:4" x14ac:dyDescent="0.25">
      <c r="D144" s="35"/>
    </row>
    <row r="145" spans="4:4" x14ac:dyDescent="0.25">
      <c r="D145" s="63"/>
    </row>
    <row r="146" spans="4:4" x14ac:dyDescent="0.25">
      <c r="D146" s="64"/>
    </row>
    <row r="147" spans="4:4" x14ac:dyDescent="0.25">
      <c r="D147" s="35"/>
    </row>
    <row r="148" spans="4:4" x14ac:dyDescent="0.25">
      <c r="D148" s="63"/>
    </row>
    <row r="149" spans="4:4" x14ac:dyDescent="0.25">
      <c r="D149" s="64"/>
    </row>
    <row r="150" spans="4:4" x14ac:dyDescent="0.25">
      <c r="D150" s="35"/>
    </row>
    <row r="151" spans="4:4" x14ac:dyDescent="0.25">
      <c r="D151" s="63"/>
    </row>
    <row r="152" spans="4:4" x14ac:dyDescent="0.25">
      <c r="D152" s="64"/>
    </row>
    <row r="153" spans="4:4" x14ac:dyDescent="0.25">
      <c r="D153" s="35"/>
    </row>
    <row r="154" spans="4:4" x14ac:dyDescent="0.25">
      <c r="D154" s="63"/>
    </row>
    <row r="155" spans="4:4" x14ac:dyDescent="0.25">
      <c r="D155" s="64"/>
    </row>
    <row r="156" spans="4:4" x14ac:dyDescent="0.25">
      <c r="D156" s="35"/>
    </row>
    <row r="157" spans="4:4" x14ac:dyDescent="0.25">
      <c r="D157" s="63"/>
    </row>
    <row r="158" spans="4:4" x14ac:dyDescent="0.25">
      <c r="D158" s="64"/>
    </row>
    <row r="159" spans="4:4" x14ac:dyDescent="0.25">
      <c r="D159" s="35"/>
    </row>
    <row r="160" spans="4:4"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4"/>
    </row>
    <row r="341" spans="4:4" x14ac:dyDescent="0.25">
      <c r="D341" s="35"/>
    </row>
    <row r="342" spans="4:4" x14ac:dyDescent="0.25">
      <c r="D342" s="63"/>
    </row>
    <row r="343" spans="4:4" x14ac:dyDescent="0.25">
      <c r="D343" s="64"/>
    </row>
    <row r="344" spans="4:4" x14ac:dyDescent="0.25">
      <c r="D344" s="35"/>
    </row>
    <row r="345" spans="4:4" x14ac:dyDescent="0.25">
      <c r="D345" s="63"/>
    </row>
    <row r="346" spans="4:4" x14ac:dyDescent="0.25">
      <c r="D346" s="64"/>
    </row>
    <row r="347" spans="4:4" x14ac:dyDescent="0.25">
      <c r="D347" s="35"/>
    </row>
    <row r="348" spans="4:4" x14ac:dyDescent="0.25">
      <c r="D348" s="63"/>
    </row>
    <row r="349" spans="4:4" x14ac:dyDescent="0.25">
      <c r="D349" s="64"/>
    </row>
    <row r="350" spans="4:4" x14ac:dyDescent="0.25">
      <c r="D350" s="35"/>
    </row>
    <row r="351" spans="4:4" x14ac:dyDescent="0.25">
      <c r="D351" s="63"/>
    </row>
    <row r="352" spans="4:4" x14ac:dyDescent="0.25">
      <c r="D352" s="64"/>
    </row>
    <row r="353" spans="4:4" x14ac:dyDescent="0.25">
      <c r="D353" s="35"/>
    </row>
    <row r="354" spans="4:4" x14ac:dyDescent="0.25">
      <c r="D354" s="63"/>
    </row>
    <row r="355" spans="4:4" x14ac:dyDescent="0.25">
      <c r="D355" s="64"/>
    </row>
    <row r="356" spans="4:4" x14ac:dyDescent="0.25">
      <c r="D356" s="35"/>
    </row>
    <row r="357" spans="4:4" x14ac:dyDescent="0.25">
      <c r="D357" s="63"/>
    </row>
    <row r="358" spans="4:4" x14ac:dyDescent="0.25">
      <c r="D358" s="64"/>
    </row>
    <row r="359" spans="4:4" x14ac:dyDescent="0.25">
      <c r="D359" s="35"/>
    </row>
    <row r="360" spans="4:4" x14ac:dyDescent="0.25">
      <c r="D360" s="63"/>
    </row>
    <row r="361" spans="4:4" x14ac:dyDescent="0.25">
      <c r="D361" s="64"/>
    </row>
    <row r="362" spans="4:4" x14ac:dyDescent="0.25">
      <c r="D362" s="35"/>
    </row>
    <row r="363" spans="4:4" x14ac:dyDescent="0.25">
      <c r="D363" s="63"/>
    </row>
    <row r="364" spans="4:4" x14ac:dyDescent="0.25">
      <c r="D364" s="64"/>
    </row>
    <row r="365" spans="4:4" x14ac:dyDescent="0.25">
      <c r="D365" s="35"/>
    </row>
    <row r="366" spans="4:4" x14ac:dyDescent="0.25">
      <c r="D366" s="63"/>
    </row>
    <row r="367" spans="4:4" x14ac:dyDescent="0.25">
      <c r="D367" s="64"/>
    </row>
    <row r="368" spans="4:4" x14ac:dyDescent="0.25">
      <c r="D368" s="35"/>
    </row>
    <row r="369" spans="4:4" x14ac:dyDescent="0.25">
      <c r="D369" s="63"/>
    </row>
    <row r="370" spans="4:4" x14ac:dyDescent="0.25">
      <c r="D370" s="64"/>
    </row>
    <row r="371" spans="4:4" x14ac:dyDescent="0.25">
      <c r="D371" s="35"/>
    </row>
    <row r="372" spans="4:4" x14ac:dyDescent="0.25">
      <c r="D372" s="63"/>
    </row>
    <row r="373" spans="4:4" x14ac:dyDescent="0.25">
      <c r="D373" s="64"/>
    </row>
    <row r="374" spans="4:4" x14ac:dyDescent="0.25">
      <c r="D374" s="35"/>
    </row>
    <row r="375" spans="4:4" x14ac:dyDescent="0.25">
      <c r="D375" s="63"/>
    </row>
    <row r="376" spans="4:4" x14ac:dyDescent="0.25">
      <c r="D376" s="64"/>
    </row>
    <row r="377" spans="4:4" x14ac:dyDescent="0.25">
      <c r="D377" s="35"/>
    </row>
    <row r="378" spans="4:4" x14ac:dyDescent="0.25">
      <c r="D378" s="63"/>
    </row>
    <row r="379" spans="4:4" x14ac:dyDescent="0.25">
      <c r="D379" s="64"/>
    </row>
    <row r="380" spans="4:4" x14ac:dyDescent="0.25">
      <c r="D380" s="35"/>
    </row>
    <row r="381" spans="4:4" x14ac:dyDescent="0.25">
      <c r="D381" s="63"/>
    </row>
    <row r="382" spans="4:4" x14ac:dyDescent="0.25">
      <c r="D382" s="64"/>
    </row>
    <row r="383" spans="4:4" x14ac:dyDescent="0.25">
      <c r="D383" s="35"/>
    </row>
    <row r="384" spans="4:4" x14ac:dyDescent="0.25">
      <c r="D384" s="63"/>
    </row>
    <row r="385" spans="4:4" x14ac:dyDescent="0.25">
      <c r="D385" s="64"/>
    </row>
    <row r="386" spans="4:4" x14ac:dyDescent="0.25">
      <c r="D386" s="35"/>
    </row>
    <row r="387" spans="4:4" x14ac:dyDescent="0.25">
      <c r="D387" s="63"/>
    </row>
    <row r="388" spans="4:4" x14ac:dyDescent="0.25">
      <c r="D388" s="64"/>
    </row>
    <row r="389" spans="4:4" x14ac:dyDescent="0.25">
      <c r="D389" s="35"/>
    </row>
    <row r="390" spans="4:4" x14ac:dyDescent="0.25">
      <c r="D390" s="63"/>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4"/>
    </row>
    <row r="565" spans="4:4" x14ac:dyDescent="0.25">
      <c r="D565" s="35"/>
    </row>
    <row r="566" spans="4:4" x14ac:dyDescent="0.25">
      <c r="D566" s="63"/>
    </row>
    <row r="567" spans="4:4" x14ac:dyDescent="0.25">
      <c r="D567" s="64"/>
    </row>
    <row r="568" spans="4:4" x14ac:dyDescent="0.25">
      <c r="D568" s="35"/>
    </row>
    <row r="569" spans="4:4" x14ac:dyDescent="0.25">
      <c r="D569" s="63"/>
    </row>
    <row r="570" spans="4:4" x14ac:dyDescent="0.25">
      <c r="D570" s="64"/>
    </row>
    <row r="571" spans="4:4" x14ac:dyDescent="0.25">
      <c r="D571" s="35"/>
    </row>
    <row r="572" spans="4:4" x14ac:dyDescent="0.25">
      <c r="D572" s="63"/>
    </row>
    <row r="573" spans="4:4" x14ac:dyDescent="0.25">
      <c r="D573" s="64"/>
    </row>
    <row r="574" spans="4:4" x14ac:dyDescent="0.25">
      <c r="D574" s="35"/>
    </row>
    <row r="575" spans="4:4" x14ac:dyDescent="0.25">
      <c r="D575" s="63"/>
    </row>
    <row r="576" spans="4:4" x14ac:dyDescent="0.25">
      <c r="D576" s="64"/>
    </row>
    <row r="577" spans="4:4" x14ac:dyDescent="0.25">
      <c r="D577" s="35"/>
    </row>
    <row r="578" spans="4:4" x14ac:dyDescent="0.25">
      <c r="D578" s="63"/>
    </row>
    <row r="579" spans="4:4" x14ac:dyDescent="0.25">
      <c r="D579" s="64"/>
    </row>
    <row r="580" spans="4:4" x14ac:dyDescent="0.25">
      <c r="D580" s="35"/>
    </row>
    <row r="581" spans="4:4" x14ac:dyDescent="0.25">
      <c r="D581" s="63"/>
    </row>
    <row r="582" spans="4:4" x14ac:dyDescent="0.25">
      <c r="D582" s="64"/>
    </row>
    <row r="583" spans="4:4" x14ac:dyDescent="0.25">
      <c r="D583" s="35"/>
    </row>
    <row r="584" spans="4:4" x14ac:dyDescent="0.25">
      <c r="D584" s="63"/>
    </row>
    <row r="585" spans="4:4" x14ac:dyDescent="0.25">
      <c r="D585" s="64"/>
    </row>
    <row r="586" spans="4:4" x14ac:dyDescent="0.25">
      <c r="D586" s="35"/>
    </row>
    <row r="587" spans="4:4" x14ac:dyDescent="0.25">
      <c r="D587" s="63"/>
    </row>
    <row r="588" spans="4:4" x14ac:dyDescent="0.25">
      <c r="D588" s="64"/>
    </row>
    <row r="589" spans="4:4" x14ac:dyDescent="0.25">
      <c r="D589" s="35"/>
    </row>
    <row r="590" spans="4:4" x14ac:dyDescent="0.25">
      <c r="D590" s="63"/>
    </row>
    <row r="591" spans="4:4" x14ac:dyDescent="0.25">
      <c r="D591" s="64"/>
    </row>
    <row r="592" spans="4:4" x14ac:dyDescent="0.25">
      <c r="D592" s="35"/>
    </row>
    <row r="593" spans="4:4" x14ac:dyDescent="0.25">
      <c r="D593" s="63"/>
    </row>
    <row r="594" spans="4:4" x14ac:dyDescent="0.25">
      <c r="D594" s="64"/>
    </row>
    <row r="595" spans="4:4" x14ac:dyDescent="0.25">
      <c r="D595" s="35"/>
    </row>
    <row r="596" spans="4:4" x14ac:dyDescent="0.25">
      <c r="D596" s="63"/>
    </row>
    <row r="597" spans="4:4" x14ac:dyDescent="0.25">
      <c r="D597" s="64"/>
    </row>
    <row r="598" spans="4:4" x14ac:dyDescent="0.25">
      <c r="D598" s="35"/>
    </row>
    <row r="599" spans="4:4" x14ac:dyDescent="0.25">
      <c r="D599" s="63"/>
    </row>
    <row r="600" spans="4:4" x14ac:dyDescent="0.25">
      <c r="D600" s="64"/>
    </row>
    <row r="601" spans="4:4" x14ac:dyDescent="0.25">
      <c r="D601" s="35"/>
    </row>
    <row r="602" spans="4:4" x14ac:dyDescent="0.25">
      <c r="D602" s="63"/>
    </row>
    <row r="603" spans="4:4" x14ac:dyDescent="0.25">
      <c r="D603" s="64"/>
    </row>
    <row r="604" spans="4:4" x14ac:dyDescent="0.25">
      <c r="D604" s="35"/>
    </row>
    <row r="605" spans="4:4" x14ac:dyDescent="0.25">
      <c r="D605" s="63"/>
    </row>
    <row r="606" spans="4:4" x14ac:dyDescent="0.25">
      <c r="D606" s="64"/>
    </row>
    <row r="607" spans="4:4" x14ac:dyDescent="0.25">
      <c r="D607" s="35"/>
    </row>
    <row r="608" spans="4:4" x14ac:dyDescent="0.25">
      <c r="D608" s="63"/>
    </row>
    <row r="609" spans="4:4" x14ac:dyDescent="0.25">
      <c r="D609" s="64"/>
    </row>
    <row r="610" spans="4:4" x14ac:dyDescent="0.25">
      <c r="D610" s="35"/>
    </row>
    <row r="611" spans="4:4" x14ac:dyDescent="0.25">
      <c r="D611" s="63"/>
    </row>
    <row r="612" spans="4:4" x14ac:dyDescent="0.25">
      <c r="D612" s="64"/>
    </row>
    <row r="613" spans="4:4" x14ac:dyDescent="0.25">
      <c r="D613" s="35"/>
    </row>
    <row r="614" spans="4:4" x14ac:dyDescent="0.25">
      <c r="D614" s="63"/>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4"/>
    </row>
    <row r="2136" spans="4:4" x14ac:dyDescent="0.25">
      <c r="D2136" s="35"/>
    </row>
    <row r="2137" spans="4:4" x14ac:dyDescent="0.25">
      <c r="D2137" s="63"/>
    </row>
    <row r="2138" spans="4:4" x14ac:dyDescent="0.25">
      <c r="D2138" s="64"/>
    </row>
    <row r="2139" spans="4:4" x14ac:dyDescent="0.25">
      <c r="D2139" s="35"/>
    </row>
    <row r="2140" spans="4:4" x14ac:dyDescent="0.25">
      <c r="D2140" s="63"/>
    </row>
    <row r="2141" spans="4:4" x14ac:dyDescent="0.25">
      <c r="D2141" s="64"/>
    </row>
    <row r="2142" spans="4:4" x14ac:dyDescent="0.25">
      <c r="D2142" s="35"/>
    </row>
    <row r="2143" spans="4:4" x14ac:dyDescent="0.25">
      <c r="D2143" s="63"/>
    </row>
    <row r="2144" spans="4:4" x14ac:dyDescent="0.25">
      <c r="D2144" s="64"/>
    </row>
    <row r="2145" spans="4:4" x14ac:dyDescent="0.25">
      <c r="D2145" s="35"/>
    </row>
    <row r="2146" spans="4:4" x14ac:dyDescent="0.25">
      <c r="D2146" s="63"/>
    </row>
    <row r="2147" spans="4:4" x14ac:dyDescent="0.25">
      <c r="D2147" s="64"/>
    </row>
    <row r="2148" spans="4:4" x14ac:dyDescent="0.25">
      <c r="D2148" s="35"/>
    </row>
    <row r="2149" spans="4:4" x14ac:dyDescent="0.25">
      <c r="D2149" s="63"/>
    </row>
    <row r="2150" spans="4:4" x14ac:dyDescent="0.25">
      <c r="D2150" s="64"/>
    </row>
    <row r="2151" spans="4:4" x14ac:dyDescent="0.25">
      <c r="D2151" s="35"/>
    </row>
    <row r="2152" spans="4:4" x14ac:dyDescent="0.25">
      <c r="D2152" s="63"/>
    </row>
    <row r="2153" spans="4:4" x14ac:dyDescent="0.25">
      <c r="D2153" s="64"/>
    </row>
    <row r="2154" spans="4:4" x14ac:dyDescent="0.25">
      <c r="D2154" s="35"/>
    </row>
    <row r="2155" spans="4:4" x14ac:dyDescent="0.25">
      <c r="D2155" s="63"/>
    </row>
    <row r="2156" spans="4:4" x14ac:dyDescent="0.25">
      <c r="D2156" s="64"/>
    </row>
    <row r="2157" spans="4:4" x14ac:dyDescent="0.25">
      <c r="D2157" s="35"/>
    </row>
    <row r="2158" spans="4:4" x14ac:dyDescent="0.25">
      <c r="D2158" s="63"/>
    </row>
    <row r="2159" spans="4:4" x14ac:dyDescent="0.25">
      <c r="D2159" s="64"/>
    </row>
    <row r="2160" spans="4:4" x14ac:dyDescent="0.25">
      <c r="D2160" s="35"/>
    </row>
    <row r="2161" spans="4:4" x14ac:dyDescent="0.25">
      <c r="D2161" s="63"/>
    </row>
    <row r="2162" spans="4:4" x14ac:dyDescent="0.25">
      <c r="D2162" s="64"/>
    </row>
    <row r="2163" spans="4:4" x14ac:dyDescent="0.25">
      <c r="D2163" s="35"/>
    </row>
    <row r="2164" spans="4:4" x14ac:dyDescent="0.25">
      <c r="D2164" s="63"/>
    </row>
    <row r="2165" spans="4:4" x14ac:dyDescent="0.25">
      <c r="D2165" s="64"/>
    </row>
    <row r="2166" spans="4:4" x14ac:dyDescent="0.25">
      <c r="D2166" s="35"/>
    </row>
    <row r="2167" spans="4:4" x14ac:dyDescent="0.25">
      <c r="D2167" s="63"/>
    </row>
    <row r="2168" spans="4:4" x14ac:dyDescent="0.25">
      <c r="D2168" s="64"/>
    </row>
    <row r="2169" spans="4:4" x14ac:dyDescent="0.25">
      <c r="D2169" s="35"/>
    </row>
    <row r="2170" spans="4:4" x14ac:dyDescent="0.25">
      <c r="D2170" s="63"/>
    </row>
    <row r="2171" spans="4:4" x14ac:dyDescent="0.25">
      <c r="D2171" s="64"/>
    </row>
    <row r="2172" spans="4:4" x14ac:dyDescent="0.25">
      <c r="D2172" s="35"/>
    </row>
    <row r="2173" spans="4:4" x14ac:dyDescent="0.25">
      <c r="D2173" s="63"/>
    </row>
    <row r="2174" spans="4:4" x14ac:dyDescent="0.25">
      <c r="D2174" s="64"/>
    </row>
    <row r="2175" spans="4:4" x14ac:dyDescent="0.25">
      <c r="D2175" s="35"/>
    </row>
    <row r="2176" spans="4:4" x14ac:dyDescent="0.25">
      <c r="D2176" s="63"/>
    </row>
    <row r="2177" spans="4:4" x14ac:dyDescent="0.25">
      <c r="D2177" s="64"/>
    </row>
    <row r="2178" spans="4:4" x14ac:dyDescent="0.25">
      <c r="D2178" s="35"/>
    </row>
    <row r="2179" spans="4:4" x14ac:dyDescent="0.25">
      <c r="D2179" s="63"/>
    </row>
    <row r="2180" spans="4:4" x14ac:dyDescent="0.25">
      <c r="D2180" s="64"/>
    </row>
    <row r="2181" spans="4:4" x14ac:dyDescent="0.25">
      <c r="D2181" s="35"/>
    </row>
    <row r="2182" spans="4:4" x14ac:dyDescent="0.25">
      <c r="D2182" s="63"/>
    </row>
    <row r="2183" spans="4:4" x14ac:dyDescent="0.25">
      <c r="D2183" s="64"/>
    </row>
    <row r="2184" spans="4:4" x14ac:dyDescent="0.25">
      <c r="D2184" s="35"/>
    </row>
    <row r="2185" spans="4:4" x14ac:dyDescent="0.25">
      <c r="D2185" s="63"/>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4"/>
    </row>
    <row r="2417" spans="4:4" x14ac:dyDescent="0.25">
      <c r="D2417" s="35"/>
    </row>
    <row r="2418" spans="4:4" x14ac:dyDescent="0.25">
      <c r="D2418" s="63"/>
    </row>
    <row r="2419" spans="4:4" x14ac:dyDescent="0.25">
      <c r="D2419" s="64"/>
    </row>
    <row r="2420" spans="4:4" x14ac:dyDescent="0.25">
      <c r="D2420" s="35"/>
    </row>
    <row r="2421" spans="4:4" x14ac:dyDescent="0.25">
      <c r="D2421" s="63"/>
    </row>
    <row r="2422" spans="4:4" x14ac:dyDescent="0.25">
      <c r="D2422" s="64"/>
    </row>
    <row r="2423" spans="4:4" x14ac:dyDescent="0.25">
      <c r="D2423" s="35"/>
    </row>
    <row r="2424" spans="4:4" x14ac:dyDescent="0.25">
      <c r="D2424" s="63"/>
    </row>
    <row r="2425" spans="4:4" x14ac:dyDescent="0.25">
      <c r="D2425" s="64"/>
    </row>
    <row r="2426" spans="4:4" x14ac:dyDescent="0.25">
      <c r="D2426" s="35"/>
    </row>
    <row r="2427" spans="4:4" x14ac:dyDescent="0.25">
      <c r="D2427" s="63"/>
    </row>
    <row r="2428" spans="4:4" x14ac:dyDescent="0.25">
      <c r="D2428" s="64"/>
    </row>
    <row r="2429" spans="4:4" x14ac:dyDescent="0.25">
      <c r="D2429" s="35"/>
    </row>
    <row r="2430" spans="4:4" x14ac:dyDescent="0.25">
      <c r="D2430" s="63"/>
    </row>
    <row r="2431" spans="4:4" x14ac:dyDescent="0.25">
      <c r="D2431" s="64"/>
    </row>
    <row r="2432" spans="4:4" x14ac:dyDescent="0.25">
      <c r="D2432" s="35"/>
    </row>
    <row r="2433" spans="4:4" x14ac:dyDescent="0.25">
      <c r="D2433" s="63"/>
    </row>
    <row r="2434" spans="4:4" x14ac:dyDescent="0.25">
      <c r="D2434" s="64"/>
    </row>
    <row r="2435" spans="4:4" x14ac:dyDescent="0.25">
      <c r="D2435" s="35"/>
    </row>
    <row r="2436" spans="4:4" x14ac:dyDescent="0.25">
      <c r="D2436" s="63"/>
    </row>
    <row r="2437" spans="4:4" x14ac:dyDescent="0.25">
      <c r="D2437" s="64"/>
    </row>
    <row r="2438" spans="4:4" x14ac:dyDescent="0.25">
      <c r="D2438" s="35"/>
    </row>
    <row r="2439" spans="4:4" x14ac:dyDescent="0.25">
      <c r="D2439" s="63"/>
    </row>
    <row r="2440" spans="4:4" x14ac:dyDescent="0.25">
      <c r="D2440" s="64"/>
    </row>
    <row r="2441" spans="4:4" x14ac:dyDescent="0.25">
      <c r="D2441" s="35"/>
    </row>
    <row r="2442" spans="4:4" x14ac:dyDescent="0.25">
      <c r="D2442" s="63"/>
    </row>
    <row r="2443" spans="4:4" x14ac:dyDescent="0.25">
      <c r="D2443" s="64"/>
    </row>
    <row r="2444" spans="4:4" x14ac:dyDescent="0.25">
      <c r="D2444" s="35"/>
    </row>
    <row r="2445" spans="4:4" x14ac:dyDescent="0.25">
      <c r="D2445" s="63"/>
    </row>
    <row r="2446" spans="4:4" x14ac:dyDescent="0.25">
      <c r="D2446" s="64"/>
    </row>
    <row r="2447" spans="4:4" x14ac:dyDescent="0.25">
      <c r="D2447" s="35"/>
    </row>
    <row r="2448" spans="4:4" x14ac:dyDescent="0.25">
      <c r="D2448" s="63"/>
    </row>
    <row r="2449" spans="4:4" x14ac:dyDescent="0.25">
      <c r="D2449" s="64"/>
    </row>
    <row r="2450" spans="4:4" x14ac:dyDescent="0.25">
      <c r="D2450" s="35"/>
    </row>
    <row r="2451" spans="4:4" x14ac:dyDescent="0.25">
      <c r="D2451" s="63"/>
    </row>
    <row r="2452" spans="4:4" x14ac:dyDescent="0.25">
      <c r="D2452" s="64"/>
    </row>
    <row r="2453" spans="4:4" x14ac:dyDescent="0.25">
      <c r="D2453" s="35"/>
    </row>
    <row r="2454" spans="4:4" x14ac:dyDescent="0.25">
      <c r="D2454" s="63"/>
    </row>
    <row r="2455" spans="4:4" x14ac:dyDescent="0.25">
      <c r="D2455" s="64"/>
    </row>
    <row r="2456" spans="4:4" x14ac:dyDescent="0.25">
      <c r="D2456" s="35"/>
    </row>
    <row r="2457" spans="4:4" x14ac:dyDescent="0.25">
      <c r="D2457" s="63"/>
    </row>
    <row r="2458" spans="4:4" x14ac:dyDescent="0.25">
      <c r="D2458" s="64"/>
    </row>
    <row r="2459" spans="4:4" x14ac:dyDescent="0.25">
      <c r="D2459" s="35"/>
    </row>
    <row r="2460" spans="4:4" x14ac:dyDescent="0.25">
      <c r="D2460" s="63"/>
    </row>
    <row r="2461" spans="4:4" x14ac:dyDescent="0.25">
      <c r="D2461" s="64"/>
    </row>
    <row r="2462" spans="4:4" x14ac:dyDescent="0.25">
      <c r="D2462" s="35"/>
    </row>
    <row r="2463" spans="4:4" x14ac:dyDescent="0.25">
      <c r="D2463" s="63"/>
    </row>
    <row r="2464" spans="4:4" x14ac:dyDescent="0.25">
      <c r="D2464" s="64"/>
    </row>
    <row r="2465" spans="4:4" x14ac:dyDescent="0.25">
      <c r="D2465" s="35"/>
    </row>
    <row r="2466" spans="4:4" x14ac:dyDescent="0.25">
      <c r="D2466" s="63"/>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4"/>
    </row>
    <row r="2512" spans="4:4" x14ac:dyDescent="0.25">
      <c r="D2512" s="35"/>
    </row>
    <row r="2513" spans="4:4" x14ac:dyDescent="0.25">
      <c r="D2513" s="63"/>
    </row>
    <row r="2514" spans="4:4" x14ac:dyDescent="0.25">
      <c r="D2514" s="64"/>
    </row>
    <row r="2515" spans="4:4" x14ac:dyDescent="0.25">
      <c r="D2515" s="35"/>
    </row>
    <row r="2516" spans="4:4" x14ac:dyDescent="0.25">
      <c r="D2516" s="63"/>
    </row>
    <row r="2517" spans="4:4" x14ac:dyDescent="0.25">
      <c r="D2517" s="64"/>
    </row>
    <row r="2518" spans="4:4" x14ac:dyDescent="0.25">
      <c r="D2518" s="35"/>
    </row>
    <row r="2519" spans="4:4" x14ac:dyDescent="0.25">
      <c r="D2519" s="63"/>
    </row>
    <row r="2520" spans="4:4" x14ac:dyDescent="0.25">
      <c r="D2520" s="64"/>
    </row>
    <row r="2521" spans="4:4" x14ac:dyDescent="0.25">
      <c r="D2521" s="35"/>
    </row>
    <row r="2522" spans="4:4" x14ac:dyDescent="0.25">
      <c r="D2522" s="63"/>
    </row>
    <row r="2523" spans="4:4" x14ac:dyDescent="0.25">
      <c r="D2523" s="64"/>
    </row>
    <row r="2524" spans="4:4" x14ac:dyDescent="0.25">
      <c r="D2524" s="35"/>
    </row>
    <row r="2525" spans="4:4" x14ac:dyDescent="0.25">
      <c r="D2525" s="63"/>
    </row>
    <row r="2526" spans="4:4" x14ac:dyDescent="0.25">
      <c r="D2526" s="64"/>
    </row>
    <row r="2527" spans="4:4" x14ac:dyDescent="0.25">
      <c r="D2527" s="35"/>
    </row>
    <row r="2528" spans="4:4" x14ac:dyDescent="0.25">
      <c r="D2528" s="63"/>
    </row>
    <row r="2529" spans="4:4" x14ac:dyDescent="0.25">
      <c r="D2529" s="64"/>
    </row>
    <row r="2530" spans="4:4" x14ac:dyDescent="0.25">
      <c r="D2530" s="35"/>
    </row>
    <row r="2531" spans="4:4" x14ac:dyDescent="0.25">
      <c r="D2531" s="63"/>
    </row>
    <row r="2532" spans="4:4" x14ac:dyDescent="0.25">
      <c r="D2532" s="64"/>
    </row>
    <row r="2533" spans="4:4" x14ac:dyDescent="0.25">
      <c r="D2533" s="35"/>
    </row>
    <row r="2534" spans="4:4" x14ac:dyDescent="0.25">
      <c r="D2534" s="63"/>
    </row>
    <row r="2535" spans="4:4" x14ac:dyDescent="0.25">
      <c r="D2535" s="64"/>
    </row>
    <row r="2536" spans="4:4" x14ac:dyDescent="0.25">
      <c r="D2536" s="35"/>
    </row>
    <row r="2537" spans="4:4" x14ac:dyDescent="0.25">
      <c r="D2537" s="63"/>
    </row>
    <row r="2538" spans="4:4" x14ac:dyDescent="0.25">
      <c r="D2538" s="64"/>
    </row>
    <row r="2539" spans="4:4" x14ac:dyDescent="0.25">
      <c r="D2539" s="35"/>
    </row>
    <row r="2540" spans="4:4" x14ac:dyDescent="0.25">
      <c r="D2540" s="63"/>
    </row>
    <row r="2541" spans="4:4" x14ac:dyDescent="0.25">
      <c r="D2541" s="64"/>
    </row>
    <row r="2542" spans="4:4" x14ac:dyDescent="0.25">
      <c r="D2542" s="35"/>
    </row>
    <row r="2543" spans="4:4" x14ac:dyDescent="0.25">
      <c r="D2543" s="63"/>
    </row>
    <row r="2544" spans="4:4" x14ac:dyDescent="0.25">
      <c r="D2544" s="64"/>
    </row>
    <row r="2545" spans="4:4" x14ac:dyDescent="0.25">
      <c r="D2545" s="35"/>
    </row>
    <row r="2546" spans="4:4" x14ac:dyDescent="0.25">
      <c r="D2546" s="63"/>
    </row>
    <row r="2547" spans="4:4" x14ac:dyDescent="0.25">
      <c r="D2547" s="64"/>
    </row>
    <row r="2548" spans="4:4" x14ac:dyDescent="0.25">
      <c r="D2548" s="35"/>
    </row>
    <row r="2549" spans="4:4" x14ac:dyDescent="0.25">
      <c r="D2549" s="63"/>
    </row>
    <row r="2550" spans="4:4" x14ac:dyDescent="0.25">
      <c r="D2550" s="64"/>
    </row>
    <row r="2551" spans="4:4" x14ac:dyDescent="0.25">
      <c r="D2551" s="35"/>
    </row>
    <row r="2552" spans="4:4" x14ac:dyDescent="0.25">
      <c r="D2552" s="63"/>
    </row>
    <row r="2553" spans="4:4" x14ac:dyDescent="0.25">
      <c r="D2553" s="64"/>
    </row>
    <row r="2554" spans="4:4" x14ac:dyDescent="0.25">
      <c r="D2554" s="35"/>
    </row>
    <row r="2555" spans="4:4" x14ac:dyDescent="0.25">
      <c r="D2555" s="63"/>
    </row>
    <row r="2556" spans="4:4" x14ac:dyDescent="0.25">
      <c r="D2556" s="64"/>
    </row>
    <row r="2557" spans="4:4" x14ac:dyDescent="0.25">
      <c r="D2557" s="35"/>
    </row>
    <row r="2558" spans="4:4" x14ac:dyDescent="0.25">
      <c r="D2558" s="63"/>
    </row>
    <row r="2559" spans="4:4" x14ac:dyDescent="0.25">
      <c r="D2559" s="64"/>
    </row>
    <row r="2560" spans="4:4" x14ac:dyDescent="0.25">
      <c r="D2560" s="35"/>
    </row>
    <row r="2561" spans="4:4" x14ac:dyDescent="0.25">
      <c r="D2561" s="63"/>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sheetData>
  <sheetProtection selectLockedCells="1"/>
  <mergeCells count="177">
    <mergeCell ref="C1:D1"/>
    <mergeCell ref="C2:D2"/>
    <mergeCell ref="P2:U2"/>
    <mergeCell ref="C3:D3"/>
    <mergeCell ref="C4:D4"/>
    <mergeCell ref="G4:L4"/>
    <mergeCell ref="P4:U4"/>
    <mergeCell ref="G9:M9"/>
    <mergeCell ref="O9:V9"/>
    <mergeCell ref="G10:M10"/>
    <mergeCell ref="O10:V10"/>
    <mergeCell ref="G11:M11"/>
    <mergeCell ref="O11:V11"/>
    <mergeCell ref="C5:D5"/>
    <mergeCell ref="G5:L5"/>
    <mergeCell ref="G6:L6"/>
    <mergeCell ref="P6:U6"/>
    <mergeCell ref="G8:M8"/>
    <mergeCell ref="O8:V8"/>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view="pageBreakPreview" topLeftCell="G37" zoomScale="70" zoomScaleNormal="70" zoomScaleSheetLayoutView="70" workbookViewId="0">
      <selection activeCell="G154" sqref="G154:V158"/>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18" customHeight="1" thickTop="1" thickBot="1" x14ac:dyDescent="0.3">
      <c r="A1" s="13" t="s">
        <v>55</v>
      </c>
      <c r="B1" s="14" t="str">
        <f>'Blank Quote'!B1</f>
        <v>App CA Private</v>
      </c>
      <c r="C1" s="392" t="s">
        <v>57</v>
      </c>
      <c r="D1" s="393"/>
      <c r="E1" s="15" t="str">
        <f>VLOOKUP(B1,'Pricing Model'!A1:C21,3)</f>
        <v>Discount Based</v>
      </c>
    </row>
    <row r="2" spans="1:22" ht="18" customHeight="1" thickBot="1" x14ac:dyDescent="0.3">
      <c r="A2" s="17" t="s">
        <v>58</v>
      </c>
      <c r="B2" s="18" t="str">
        <f>'Blank Quote'!B2</f>
        <v>Winston Mobile Notary LLC</v>
      </c>
      <c r="C2" s="394" t="s">
        <v>59</v>
      </c>
      <c r="D2" s="395"/>
      <c r="E2" s="19">
        <f>IF(E1="Discount Based", VLOOKUP(B1,'Pricing Model'!A1:D21,4), "")</f>
        <v>0.2</v>
      </c>
      <c r="P2" s="398" t="s">
        <v>139</v>
      </c>
      <c r="Q2" s="398"/>
      <c r="R2" s="398"/>
      <c r="S2" s="398"/>
      <c r="T2" s="398"/>
      <c r="U2" s="398"/>
    </row>
    <row r="3" spans="1:22" ht="18" customHeight="1" x14ac:dyDescent="0.25">
      <c r="A3" s="17" t="s">
        <v>61</v>
      </c>
      <c r="B3" s="18" t="str">
        <f>'Blank Quote'!B3</f>
        <v>SUSAN E THOMPSON</v>
      </c>
      <c r="C3" s="394" t="s">
        <v>62</v>
      </c>
      <c r="D3" s="395"/>
      <c r="E3" s="19">
        <f>IF(E1="Discount Based", VLOOKUP(B1,'Pricing Model'!A1:E21,5), "")</f>
        <v>0.44</v>
      </c>
      <c r="N3" s="265" t="str">
        <f>IF('Blank Quote'!$E$7&lt;&gt;"", "REPLACING", "")</f>
        <v/>
      </c>
    </row>
    <row r="4" spans="1:22" ht="18" customHeight="1" x14ac:dyDescent="0.25">
      <c r="A4" s="20" t="s">
        <v>67</v>
      </c>
      <c r="B4" s="21" t="str">
        <f>'Blank Quote'!B4</f>
        <v>(760) 677-8594 | winstonmobilenotary@gmail.com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9454 Wilshire Blvd Suite 208</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Beverly Hills, CA 90212</v>
      </c>
      <c r="C6" s="25"/>
      <c r="D6" s="25"/>
      <c r="E6" s="25"/>
      <c r="G6" s="368" t="s">
        <v>70</v>
      </c>
      <c r="H6" s="368"/>
      <c r="I6" s="368"/>
      <c r="J6" s="368"/>
      <c r="K6" s="368"/>
      <c r="L6" s="368"/>
      <c r="M6" s="22"/>
      <c r="P6" s="367" t="s">
        <v>71</v>
      </c>
      <c r="Q6" s="367"/>
      <c r="R6" s="367"/>
      <c r="S6" s="367"/>
      <c r="T6" s="367"/>
      <c r="U6" s="367"/>
    </row>
    <row r="7" spans="1:22" ht="18" customHeight="1" thickBot="1" x14ac:dyDescent="0.4">
      <c r="A7" s="17" t="s">
        <v>72</v>
      </c>
      <c r="B7" s="18" t="str">
        <f>'Blank Quote'!B7</f>
        <v>SUSAN E THOMPSON</v>
      </c>
      <c r="C7" s="25"/>
      <c r="D7" s="25"/>
      <c r="E7" s="25"/>
      <c r="G7" s="26"/>
    </row>
    <row r="8" spans="1:22" ht="18" customHeight="1" thickBot="1" x14ac:dyDescent="0.35">
      <c r="A8" s="20" t="s">
        <v>77</v>
      </c>
      <c r="B8" s="21" t="str">
        <f>'Blank Quote'!B8</f>
        <v>(760) 677-8594 | winstonmobilenotary@gmail.com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9454 Wilshire Blvd Suite 208</v>
      </c>
      <c r="C9" s="25"/>
      <c r="D9" s="25"/>
      <c r="E9" s="25"/>
      <c r="G9" s="353" t="str">
        <f>IF('CA Multi Tenprint'!B2="", "", 'CA Multi Tenprint'!B2)</f>
        <v>Winston Mobile Notary LLC</v>
      </c>
      <c r="H9" s="354"/>
      <c r="I9" s="354"/>
      <c r="J9" s="354"/>
      <c r="K9" s="354"/>
      <c r="L9" s="354"/>
      <c r="M9" s="355"/>
      <c r="O9" s="340" t="str">
        <f>IF('CA Multi Tenprint'!B2="", "", 'CA Multi Tenprint'!B2)</f>
        <v>Winston Mobile Notary LLC</v>
      </c>
      <c r="P9" s="341"/>
      <c r="Q9" s="341"/>
      <c r="R9" s="341"/>
      <c r="S9" s="341"/>
      <c r="T9" s="341"/>
      <c r="U9" s="341"/>
      <c r="V9" s="342"/>
    </row>
    <row r="10" spans="1:22" ht="18" customHeight="1" thickBot="1" x14ac:dyDescent="0.3">
      <c r="A10" s="27" t="s">
        <v>12</v>
      </c>
      <c r="B10" s="24" t="str">
        <f>'Blank Quote'!B10</f>
        <v>Beverly Hills, CA 90212</v>
      </c>
      <c r="C10" s="25"/>
      <c r="D10" s="25"/>
      <c r="E10" s="25"/>
      <c r="G10" s="340" t="str">
        <f>IF('CA Multi Tenprint'!B3="", "", 'CA Multi Tenprint'!B3)</f>
        <v>SUSAN E THOMPSON</v>
      </c>
      <c r="H10" s="341"/>
      <c r="I10" s="341"/>
      <c r="J10" s="341"/>
      <c r="K10" s="341"/>
      <c r="L10" s="341"/>
      <c r="M10" s="342"/>
      <c r="O10" s="340" t="str">
        <f>IF('CA Multi Tenprint'!B7="", "", 'CA Multi Tenprint'!B7)</f>
        <v>SUSAN E THOMPSON</v>
      </c>
      <c r="P10" s="341"/>
      <c r="Q10" s="341"/>
      <c r="R10" s="341"/>
      <c r="S10" s="341"/>
      <c r="T10" s="341"/>
      <c r="U10" s="341"/>
      <c r="V10" s="342"/>
    </row>
    <row r="11" spans="1:22" ht="18" customHeight="1" thickBot="1" x14ac:dyDescent="0.3">
      <c r="A11" s="27" t="s">
        <v>79</v>
      </c>
      <c r="B11" s="28">
        <f>'Blank Quote'!B11</f>
        <v>9.5000000000000001E-2</v>
      </c>
      <c r="C11" s="25"/>
      <c r="D11" s="25"/>
      <c r="E11" s="25"/>
      <c r="G11" s="340" t="str">
        <f>IF('CA Multi Tenprint'!B4="", "", 'CA Multi Tenprint'!B4)</f>
        <v>(760) 677-8594 | winstonmobilenotary@gmail.com</v>
      </c>
      <c r="H11" s="341"/>
      <c r="I11" s="341"/>
      <c r="J11" s="341"/>
      <c r="K11" s="341"/>
      <c r="L11" s="341"/>
      <c r="M11" s="342"/>
      <c r="O11" s="340" t="str">
        <f>IF('CA Multi Tenprint'!B8="", "", 'CA Multi Tenprint'!B8)</f>
        <v>(760) 677-8594 | winstonmobilenotary@gmail.com</v>
      </c>
      <c r="P11" s="341"/>
      <c r="Q11" s="341"/>
      <c r="R11" s="341"/>
      <c r="S11" s="341"/>
      <c r="T11" s="341"/>
      <c r="U11" s="341"/>
      <c r="V11" s="342"/>
    </row>
    <row r="12" spans="1:22" ht="18" customHeight="1" thickBot="1" x14ac:dyDescent="0.3">
      <c r="A12" s="13" t="s">
        <v>34</v>
      </c>
      <c r="B12" s="29" t="str">
        <f>'Blank Quote'!B12</f>
        <v>EC</v>
      </c>
      <c r="C12" s="25"/>
      <c r="D12" s="25"/>
      <c r="E12" s="25"/>
      <c r="G12" s="340" t="str">
        <f>IF('CA Multi Tenprint'!B5="", "", 'CA Multi Tenprint'!B5)</f>
        <v>9454 Wilshire Blvd Suite 208</v>
      </c>
      <c r="H12" s="341"/>
      <c r="I12" s="341"/>
      <c r="J12" s="341"/>
      <c r="K12" s="341"/>
      <c r="L12" s="341"/>
      <c r="M12" s="342"/>
      <c r="O12" s="340" t="str">
        <f>IF('CA Multi Tenprint'!B9="", "", 'CA Multi Tenprint'!B9)</f>
        <v>9454 Wilshire Blvd Suite 208</v>
      </c>
      <c r="P12" s="341"/>
      <c r="Q12" s="341"/>
      <c r="R12" s="341"/>
      <c r="S12" s="341"/>
      <c r="T12" s="341"/>
      <c r="U12" s="341"/>
      <c r="V12" s="342"/>
    </row>
    <row r="13" spans="1:22" ht="18" customHeight="1" thickBot="1" x14ac:dyDescent="0.3">
      <c r="A13" s="13" t="s">
        <v>82</v>
      </c>
      <c r="B13" s="30" t="str">
        <f>'Blank Quote'!B13</f>
        <v>Ground</v>
      </c>
      <c r="C13" s="25"/>
      <c r="D13" s="25"/>
      <c r="E13" s="25"/>
      <c r="G13" s="295" t="str">
        <f>IF('CA Multi Tenprint'!B6="", "", 'CA Multi Tenprint'!B6)</f>
        <v>Beverly Hills, CA 90212</v>
      </c>
      <c r="H13" s="296"/>
      <c r="I13" s="296"/>
      <c r="J13" s="296"/>
      <c r="K13" s="296"/>
      <c r="L13" s="296"/>
      <c r="M13" s="297"/>
      <c r="O13" s="295" t="str">
        <f>IF('CA Multi Tenprint'!B10="", "", 'CA Multi Tenprint'!B10)</f>
        <v>Beverly Hills, CA 90212</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45142</v>
      </c>
      <c r="H16" s="363"/>
      <c r="I16" s="364">
        <f ca="1">NOW()</f>
        <v>45142.380975</v>
      </c>
      <c r="J16" s="365"/>
      <c r="K16" s="366"/>
      <c r="L16" s="301" t="str">
        <f>'CA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A19</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9"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39" si="6">M19</f>
        <v>HW-LT-Std-Home</v>
      </c>
      <c r="T19" s="319">
        <f t="shared" ref="T19:T39" si="7">IF(C19="", "", Q19*R19)</f>
        <v>750</v>
      </c>
      <c r="U19" s="319" t="str">
        <f t="shared" ref="U19:U39" si="8">O19</f>
        <v>Hardware-Laptop-Standard with Windows Home Edition   *** Standard with Windows 11</v>
      </c>
      <c r="V19" s="46" t="str">
        <f>IF(C19="","", VLOOKUP(B19,'Raw BOM'!$A$3:$F$495,6,FALSE))</f>
        <v>Yes</v>
      </c>
      <c r="W19" s="1"/>
      <c r="X19" s="47">
        <f t="shared" ref="X19:X39" si="9">IF(AND(V19="Yes", Q19&lt;&gt;0), (T19-Y19)*$B$117, 0)</f>
        <v>57</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IF(B21&lt;&gt;"", B21, "")&amp;IF(E21&lt;&gt;"", "   *** "&amp;E21, "")</f>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140.6</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9.8800000000000008</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si="1"/>
        <v>LiveScan 4th Gen Software-Driver License and ID Reading software</v>
      </c>
      <c r="J24" s="317"/>
      <c r="K24" s="317" t="str">
        <f t="shared" si="2"/>
        <v/>
      </c>
      <c r="L24" s="317"/>
      <c r="M24" s="317" t="str">
        <f t="shared" si="3"/>
        <v>LS4G-IDCard</v>
      </c>
      <c r="N24" s="317"/>
      <c r="O24" s="317" t="str">
        <f t="shared" si="4"/>
        <v>LiveScan 4th Gen Software-Driver License and ID Reading software</v>
      </c>
      <c r="P24" s="317"/>
      <c r="Q24" s="99">
        <f t="shared" si="5"/>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si="6"/>
        <v>LS4G-IDCard</v>
      </c>
      <c r="T24" s="318">
        <f t="shared" si="7"/>
        <v>340</v>
      </c>
      <c r="U24" s="318"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
        <v/>
      </c>
      <c r="J25" s="317"/>
      <c r="K25" s="317" t="str">
        <f t="shared" si="2"/>
        <v/>
      </c>
      <c r="L25" s="317"/>
      <c r="M25" s="317" t="str">
        <f t="shared" si="3"/>
        <v/>
      </c>
      <c r="N25" s="317"/>
      <c r="O25" s="317" t="str">
        <f t="shared" si="4"/>
        <v/>
      </c>
      <c r="P25" s="317"/>
      <c r="Q25" s="99" t="str">
        <f t="shared" si="5"/>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6"/>
        <v/>
      </c>
      <c r="T25" s="318" t="str">
        <f t="shared" si="7"/>
        <v/>
      </c>
      <c r="U25" s="318"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
        <v>Services-Configuration-CA PSP Setup   *** Pick ONE of the following capture methods at the time of capture (TWO DIFFERENT BUTTONS on the screen):</v>
      </c>
      <c r="J26" s="317"/>
      <c r="K26" s="317" t="str">
        <f t="shared" si="2"/>
        <v>Pick ONE of the following capture methods at the time of capture (TWO DIFFERENT BUTTONS on the screen):</v>
      </c>
      <c r="L26" s="317"/>
      <c r="M26" s="317" t="str">
        <f t="shared" si="3"/>
        <v>Svcs-Cfg-CAPSP</v>
      </c>
      <c r="N26" s="317"/>
      <c r="O26" s="317" t="str">
        <f t="shared" si="4"/>
        <v>Services-Configuration-CA PSP Setup   *** Pick ONE of the following capture methods at the time of capture (TWO DIFFERENT BUTTONS on the screen):</v>
      </c>
      <c r="P26" s="317"/>
      <c r="Q26" s="99">
        <f t="shared" si="5"/>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6"/>
        <v>Svcs-Cfg-CAPSP</v>
      </c>
      <c r="T26" s="318">
        <f t="shared" si="7"/>
        <v>500</v>
      </c>
      <c r="U26" s="318"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
        <v xml:space="preserve">   *** Transaction Fee - Traditional FLATS and ROLLS Method (1 to 10 minutes method): $0.75 per transaction with $150 per monthly cap</v>
      </c>
      <c r="J27" s="317"/>
      <c r="K27" s="317" t="str">
        <f t="shared" si="2"/>
        <v>Transaction Fee - Traditional FLATS and ROLLS Method (1 to 10 minutes method): $0.75 per transaction with $150 per monthly cap</v>
      </c>
      <c r="L27" s="317"/>
      <c r="M27" s="317" t="str">
        <f t="shared" si="3"/>
        <v>Misc</v>
      </c>
      <c r="N27" s="317"/>
      <c r="O27" s="317" t="str">
        <f t="shared" si="4"/>
        <v xml:space="preserve">   *** Transaction Fee - Traditional FLATS and ROLLS Method (1 to 10 minutes method): $0.75 per transaction with $150 per monthly cap</v>
      </c>
      <c r="P27" s="317"/>
      <c r="Q27" s="99" t="str">
        <f t="shared" si="5"/>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6"/>
        <v>Misc</v>
      </c>
      <c r="T27" s="318" t="str">
        <f t="shared" si="7"/>
        <v/>
      </c>
      <c r="U27" s="318"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
        <v xml:space="preserve">   *** Transaction Fee - NEW FLATS ONLY Method (10 to 15 second fingerprinting): $4.00 per transaction with no cap ($2.80 per trans for 501(c)(3) organizations)</v>
      </c>
      <c r="J28" s="317"/>
      <c r="K28" s="317" t="str">
        <f t="shared" si="2"/>
        <v>Transaction Fee - NEW FLATS ONLY Method (10 to 15 second fingerprinting): $4.00 per transaction with no cap ($2.80 per trans for 501(c)(3) organizations)</v>
      </c>
      <c r="L28" s="317"/>
      <c r="M28" s="317" t="str">
        <f t="shared" si="3"/>
        <v>Misc</v>
      </c>
      <c r="N28" s="317"/>
      <c r="O28" s="317" t="str">
        <f t="shared" si="4"/>
        <v xml:space="preserve">   *** Transaction Fee - NEW FLATS ONLY Method (10 to 15 second fingerprinting): $4.00 per transaction with no cap ($2.80 per trans for 501(c)(3) organizations)</v>
      </c>
      <c r="P28" s="317"/>
      <c r="Q28" s="99" t="str">
        <f t="shared" si="5"/>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6"/>
        <v>Misc</v>
      </c>
      <c r="T28" s="318" t="str">
        <f t="shared" si="7"/>
        <v/>
      </c>
      <c r="U28" s="318"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
        <v/>
      </c>
      <c r="J29" s="317"/>
      <c r="K29" s="317" t="str">
        <f t="shared" si="2"/>
        <v/>
      </c>
      <c r="L29" s="317"/>
      <c r="M29" s="317" t="str">
        <f t="shared" si="3"/>
        <v/>
      </c>
      <c r="N29" s="317"/>
      <c r="O29" s="317" t="str">
        <f t="shared" si="4"/>
        <v/>
      </c>
      <c r="P29" s="317"/>
      <c r="Q29" s="99" t="str">
        <f t="shared" si="5"/>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6"/>
        <v/>
      </c>
      <c r="T29" s="318" t="str">
        <f t="shared" si="7"/>
        <v/>
      </c>
      <c r="U29" s="318"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
        <v>Services-Installation and Training Session 4hrs (see Service Method for price)</v>
      </c>
      <c r="J30" s="317"/>
      <c r="K30" s="317" t="str">
        <f t="shared" si="2"/>
        <v/>
      </c>
      <c r="L30" s="317"/>
      <c r="M30" s="317" t="str">
        <f t="shared" si="3"/>
        <v>Svcs-InstallTrain</v>
      </c>
      <c r="N30" s="317"/>
      <c r="O30" s="317" t="str">
        <f t="shared" si="4"/>
        <v>Services-Installation and Training Session 4hrs (see Service Method for price)</v>
      </c>
      <c r="P30" s="317"/>
      <c r="Q30" s="99">
        <f t="shared" si="5"/>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6"/>
        <v>Svcs-InstallTrain</v>
      </c>
      <c r="T30" s="318">
        <f t="shared" si="7"/>
        <v>0</v>
      </c>
      <c r="U30" s="318"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
        <v xml:space="preserve">Services Method-Remote (Phone)   *** To perform services shown in the line above. </v>
      </c>
      <c r="J31" s="317"/>
      <c r="K31" s="317" t="str">
        <f t="shared" si="2"/>
        <v xml:space="preserve">To perform services shown in the line above. </v>
      </c>
      <c r="L31" s="317"/>
      <c r="M31" s="317" t="str">
        <f t="shared" si="3"/>
        <v>Svcs-Phone</v>
      </c>
      <c r="N31" s="317"/>
      <c r="O31" s="317" t="str">
        <f t="shared" si="4"/>
        <v xml:space="preserve">Services Method-Remote (Phone)   *** To perform services shown in the line above. </v>
      </c>
      <c r="P31" s="317"/>
      <c r="Q31" s="99">
        <f t="shared" si="5"/>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6"/>
        <v>Svcs-Phone</v>
      </c>
      <c r="T31" s="318">
        <f t="shared" si="7"/>
        <v>750</v>
      </c>
      <c r="U31" s="318"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
        <v/>
      </c>
      <c r="J32" s="317"/>
      <c r="K32" s="317" t="str">
        <f t="shared" si="2"/>
        <v/>
      </c>
      <c r="L32" s="317"/>
      <c r="M32" s="317" t="str">
        <f t="shared" si="3"/>
        <v/>
      </c>
      <c r="N32" s="317"/>
      <c r="O32" s="317" t="str">
        <f t="shared" si="4"/>
        <v/>
      </c>
      <c r="P32" s="317"/>
      <c r="Q32" s="99" t="str">
        <f t="shared" si="5"/>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6"/>
        <v/>
      </c>
      <c r="T32" s="318" t="str">
        <f t="shared" si="7"/>
        <v/>
      </c>
      <c r="U32" s="318"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
        <v>Shipping-Ground for Large Package</v>
      </c>
      <c r="J33" s="317"/>
      <c r="K33" s="317" t="str">
        <f t="shared" si="2"/>
        <v/>
      </c>
      <c r="L33" s="317"/>
      <c r="M33" s="317" t="str">
        <f t="shared" si="3"/>
        <v>Ship-L</v>
      </c>
      <c r="N33" s="317"/>
      <c r="O33" s="317" t="str">
        <f t="shared" si="4"/>
        <v>Shipping-Ground for Large Package</v>
      </c>
      <c r="P33" s="317"/>
      <c r="Q33" s="99">
        <f t="shared" si="5"/>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6"/>
        <v>Ship-L</v>
      </c>
      <c r="T33" s="318">
        <f t="shared" si="7"/>
        <v>60</v>
      </c>
      <c r="U33" s="318"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
        <v>Maintenance-Initial Year Warranty   *** Cross Ship</v>
      </c>
      <c r="J34" s="317"/>
      <c r="K34" s="317" t="str">
        <f t="shared" si="2"/>
        <v>Cross Ship</v>
      </c>
      <c r="L34" s="317"/>
      <c r="M34" s="317" t="str">
        <f t="shared" si="3"/>
        <v>Maint-Warr</v>
      </c>
      <c r="N34" s="317"/>
      <c r="O34" s="317" t="str">
        <f t="shared" si="4"/>
        <v>Maintenance-Initial Year Warranty   *** Cross Ship</v>
      </c>
      <c r="P34" s="317"/>
      <c r="Q34" s="99">
        <f t="shared" si="5"/>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6"/>
        <v>Maint-Warr</v>
      </c>
      <c r="T34" s="318">
        <f t="shared" si="7"/>
        <v>0</v>
      </c>
      <c r="U34" s="318"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
        <v xml:space="preserve">   *** Pick one of the following 2 Maintenance options in the 12th month.  We recommend picking 2nd line if processing more than 1,200 transactions per year.</v>
      </c>
      <c r="J35" s="317"/>
      <c r="K35" s="317" t="str">
        <f t="shared" si="2"/>
        <v>Pick one of the following 2 Maintenance options in the 12th month.  We recommend picking 2nd line if processing more than 1,200 transactions per year.</v>
      </c>
      <c r="L35" s="317"/>
      <c r="M35" s="317" t="str">
        <f t="shared" si="3"/>
        <v>Misc</v>
      </c>
      <c r="N35" s="317"/>
      <c r="O35" s="317" t="str">
        <f t="shared" si="4"/>
        <v xml:space="preserve">   *** Pick one of the following 2 Maintenance options in the 12th month.  We recommend picking 2nd line if processing more than 1,200 transactions per year.</v>
      </c>
      <c r="P35" s="317"/>
      <c r="Q35" s="99" t="str">
        <f t="shared" si="5"/>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6"/>
        <v>Misc</v>
      </c>
      <c r="T35" s="318" t="str">
        <f t="shared" si="7"/>
        <v/>
      </c>
      <c r="U35" s="318"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25">
      <c r="A36" s="41" t="str">
        <f>IF(B36&lt;&gt;"",VLOOKUP(B36,'Raw BOM'!$A$3:$B$495,2,FALSE),IF(E36&lt;&gt;"","Misc",""))</f>
        <v>Maint-9X5-SW-App</v>
      </c>
      <c r="B36" s="42" t="s">
        <v>125</v>
      </c>
      <c r="C36" s="43">
        <f>IF('Blank Quote'!C36&lt;&gt;"", 'Blank Quote'!C36, "")</f>
        <v>0</v>
      </c>
      <c r="D36" s="44">
        <v>495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D36</f>
        <v>495</v>
      </c>
      <c r="S36" s="318" t="str">
        <f t="shared" si="6"/>
        <v>Maint-9X5-SW-App</v>
      </c>
      <c r="T36" s="318">
        <f t="shared" si="7"/>
        <v>0</v>
      </c>
      <c r="U36" s="318"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840</v>
      </c>
      <c r="E37" s="50" t="str">
        <f>IF('Blank Quote'!E37&lt;&gt;"", 'Blank Quote'!E37, "")</f>
        <v>Software and Hardware Coverage, per system</v>
      </c>
      <c r="F37" s="251">
        <f>ROUND(S41*0.12,-1)</f>
        <v>690</v>
      </c>
      <c r="G37" s="315" t="str">
        <f t="shared" si="0"/>
        <v>Maint-9X5-Remote</v>
      </c>
      <c r="H37" s="316"/>
      <c r="I37" s="317" t="str">
        <f t="shared" ref="I37:I39" si="12">IF(B37&lt;&gt;"", B37, "")&amp;IF(E37&lt;&gt;"", "   *** "&amp;E37, "")</f>
        <v>Maintenance-9 X 5 (8am - 5pm, M-F) Remote with Cross Ship   *** Software and Hardware Coverage, per system</v>
      </c>
      <c r="J37" s="317"/>
      <c r="K37" s="317" t="str">
        <f t="shared" ref="K37:K39" si="13">E37</f>
        <v>Software and Hardware Coverage, per system</v>
      </c>
      <c r="L37" s="317"/>
      <c r="M37" s="317" t="str">
        <f t="shared" ref="M37:M39" si="14">G37</f>
        <v>Maint-9X5-Remote</v>
      </c>
      <c r="N37" s="317"/>
      <c r="O37" s="317" t="str">
        <f t="shared" ref="O37:O39" si="15">I37</f>
        <v>Maintenance-9 X 5 (8am - 5pm, M-F) Remote with Cross Ship   *** Software and Hardware Coverage, per system</v>
      </c>
      <c r="P37" s="317"/>
      <c r="Q37" s="99">
        <f t="shared" si="5"/>
        <v>0</v>
      </c>
      <c r="R37" s="318">
        <f t="shared" ref="R37:R39" si="16">D37</f>
        <v>840</v>
      </c>
      <c r="S37" s="318" t="str">
        <f t="shared" si="6"/>
        <v>Maint-9X5-Remote</v>
      </c>
      <c r="T37" s="318">
        <f t="shared" si="7"/>
        <v>0</v>
      </c>
      <c r="U37" s="318"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15" t="str">
        <f t="shared" si="0"/>
        <v/>
      </c>
      <c r="H38" s="316"/>
      <c r="I38" s="317" t="str">
        <f t="shared" si="12"/>
        <v/>
      </c>
      <c r="J38" s="317"/>
      <c r="K38" s="317" t="str">
        <f t="shared" si="13"/>
        <v/>
      </c>
      <c r="L38" s="317"/>
      <c r="M38" s="317" t="str">
        <f t="shared" si="14"/>
        <v/>
      </c>
      <c r="N38" s="317"/>
      <c r="O38" s="317" t="str">
        <f t="shared" si="15"/>
        <v/>
      </c>
      <c r="P38" s="317"/>
      <c r="Q38" s="99" t="str">
        <f t="shared" si="5"/>
        <v/>
      </c>
      <c r="R38" s="318" t="str">
        <f t="shared" si="16"/>
        <v/>
      </c>
      <c r="S38" s="318" t="str">
        <f t="shared" si="6"/>
        <v/>
      </c>
      <c r="T38" s="318" t="str">
        <f t="shared" si="7"/>
        <v/>
      </c>
      <c r="U38" s="318" t="str">
        <f t="shared" si="8"/>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369" t="str">
        <f t="shared" si="0"/>
        <v/>
      </c>
      <c r="H39" s="370"/>
      <c r="I39" s="371" t="str">
        <f t="shared" si="12"/>
        <v/>
      </c>
      <c r="J39" s="371"/>
      <c r="K39" s="371" t="str">
        <f t="shared" si="13"/>
        <v/>
      </c>
      <c r="L39" s="371"/>
      <c r="M39" s="371" t="str">
        <f t="shared" si="14"/>
        <v/>
      </c>
      <c r="N39" s="371"/>
      <c r="O39" s="371" t="str">
        <f t="shared" si="15"/>
        <v/>
      </c>
      <c r="P39" s="371"/>
      <c r="Q39" s="96" t="str">
        <f t="shared" si="5"/>
        <v/>
      </c>
      <c r="R39" s="373" t="str">
        <f t="shared" si="16"/>
        <v/>
      </c>
      <c r="S39" s="373" t="str">
        <f t="shared" si="6"/>
        <v/>
      </c>
      <c r="T39" s="373" t="str">
        <f t="shared" si="7"/>
        <v/>
      </c>
      <c r="U39" s="373" t="str">
        <f t="shared" si="8"/>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X45)</f>
        <v>207.48</v>
      </c>
      <c r="T45" s="327"/>
      <c r="U45" s="327"/>
      <c r="V45" s="257">
        <f>B11</f>
        <v>9.5000000000000001E-2</v>
      </c>
      <c r="X45" s="61">
        <f>SUM(X19:X39)</f>
        <v>207.48</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4092.28</v>
      </c>
      <c r="T46" s="321"/>
      <c r="U46" s="322"/>
      <c r="V46" s="62"/>
    </row>
    <row r="47" spans="1:28" ht="5.25" customHeight="1" thickBot="1" x14ac:dyDescent="0.3">
      <c r="A47" s="249"/>
      <c r="B47" s="249"/>
      <c r="C47" s="249"/>
      <c r="D47" s="249"/>
      <c r="E47" s="249"/>
    </row>
    <row r="48" spans="1:28" ht="7.5" customHeight="1" x14ac:dyDescent="0.25">
      <c r="A48" s="249"/>
      <c r="B48" s="249"/>
      <c r="C48" s="249"/>
      <c r="D48" s="249"/>
      <c r="E48" s="249"/>
      <c r="G48" s="41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416"/>
      <c r="I48" s="416"/>
      <c r="J48" s="416"/>
      <c r="K48" s="416"/>
      <c r="L48" s="416"/>
      <c r="M48" s="416"/>
      <c r="N48" s="416"/>
      <c r="O48" s="416"/>
      <c r="P48" s="416"/>
      <c r="Q48" s="416"/>
      <c r="R48" s="416"/>
      <c r="S48" s="416"/>
      <c r="T48" s="416"/>
      <c r="U48" s="416"/>
      <c r="V48" s="417"/>
    </row>
    <row r="49" spans="1:22" ht="6.75" customHeight="1" x14ac:dyDescent="0.25">
      <c r="A49" s="249"/>
      <c r="B49" s="249"/>
      <c r="C49" s="249"/>
      <c r="D49" s="249"/>
      <c r="E49" s="249"/>
      <c r="G49" s="418"/>
      <c r="H49" s="419"/>
      <c r="I49" s="419"/>
      <c r="J49" s="419"/>
      <c r="K49" s="419"/>
      <c r="L49" s="419"/>
      <c r="M49" s="419"/>
      <c r="N49" s="419"/>
      <c r="O49" s="419"/>
      <c r="P49" s="419"/>
      <c r="Q49" s="419"/>
      <c r="R49" s="419"/>
      <c r="S49" s="419"/>
      <c r="T49" s="419"/>
      <c r="U49" s="419"/>
      <c r="V49" s="420"/>
    </row>
    <row r="50" spans="1:22" ht="13.5" customHeight="1" x14ac:dyDescent="0.25">
      <c r="A50" s="249"/>
      <c r="B50" s="249"/>
      <c r="C50" s="249"/>
      <c r="D50" s="249"/>
      <c r="E50" s="249"/>
      <c r="G50" s="418"/>
      <c r="H50" s="419"/>
      <c r="I50" s="419"/>
      <c r="J50" s="419"/>
      <c r="K50" s="419"/>
      <c r="L50" s="419"/>
      <c r="M50" s="419"/>
      <c r="N50" s="419"/>
      <c r="O50" s="419"/>
      <c r="P50" s="419"/>
      <c r="Q50" s="419"/>
      <c r="R50" s="419"/>
      <c r="S50" s="419"/>
      <c r="T50" s="419"/>
      <c r="U50" s="419"/>
      <c r="V50" s="420"/>
    </row>
    <row r="51" spans="1:22" ht="13.5" customHeight="1" x14ac:dyDescent="0.25">
      <c r="A51" s="249"/>
      <c r="B51" s="249"/>
      <c r="C51" s="249"/>
      <c r="D51" s="249"/>
      <c r="E51" s="249"/>
      <c r="G51" s="418"/>
      <c r="H51" s="419"/>
      <c r="I51" s="419"/>
      <c r="J51" s="419"/>
      <c r="K51" s="419"/>
      <c r="L51" s="419"/>
      <c r="M51" s="419"/>
      <c r="N51" s="419"/>
      <c r="O51" s="419"/>
      <c r="P51" s="419"/>
      <c r="Q51" s="419"/>
      <c r="R51" s="419"/>
      <c r="S51" s="419"/>
      <c r="T51" s="419"/>
      <c r="U51" s="419"/>
      <c r="V51" s="420"/>
    </row>
    <row r="52" spans="1:22" ht="13.5" customHeight="1" x14ac:dyDescent="0.25">
      <c r="A52" s="249"/>
      <c r="B52" s="249"/>
      <c r="C52" s="249"/>
      <c r="D52" s="249"/>
      <c r="E52" s="249"/>
      <c r="G52" s="418"/>
      <c r="H52" s="419"/>
      <c r="I52" s="419"/>
      <c r="J52" s="419"/>
      <c r="K52" s="419"/>
      <c r="L52" s="419"/>
      <c r="M52" s="419"/>
      <c r="N52" s="419"/>
      <c r="O52" s="419"/>
      <c r="P52" s="419"/>
      <c r="Q52" s="419"/>
      <c r="R52" s="419"/>
      <c r="S52" s="419"/>
      <c r="T52" s="419"/>
      <c r="U52" s="419"/>
      <c r="V52" s="420"/>
    </row>
    <row r="53" spans="1:22" ht="5.45" customHeight="1" thickBot="1" x14ac:dyDescent="0.3">
      <c r="A53" s="249"/>
      <c r="B53" s="249"/>
      <c r="C53" s="249"/>
      <c r="D53" s="249"/>
      <c r="E53" s="249"/>
      <c r="G53" s="425"/>
      <c r="H53" s="426"/>
      <c r="I53" s="426"/>
      <c r="J53" s="426"/>
      <c r="K53" s="426"/>
      <c r="L53" s="426"/>
      <c r="M53" s="426"/>
      <c r="N53" s="426"/>
      <c r="O53" s="426"/>
      <c r="P53" s="426"/>
      <c r="Q53" s="426"/>
      <c r="R53" s="426"/>
      <c r="S53" s="426"/>
      <c r="T53" s="426"/>
      <c r="U53" s="426"/>
      <c r="V53" s="427"/>
    </row>
    <row r="54" spans="1:22" ht="18" customHeight="1" outlineLevel="1" thickTop="1" thickBot="1" x14ac:dyDescent="0.3">
      <c r="A54" s="13" t="s">
        <v>55</v>
      </c>
      <c r="B54" s="14" t="str">
        <f>'Blank Quote'!B1</f>
        <v>App CA Private</v>
      </c>
      <c r="C54" s="392" t="s">
        <v>57</v>
      </c>
      <c r="D54" s="393"/>
      <c r="E54" s="15" t="str">
        <f>VLOOKUP(B54,'Pricing Model'!A1:C21,3)</f>
        <v>Discount Based</v>
      </c>
    </row>
    <row r="55" spans="1:22" ht="18" customHeight="1" outlineLevel="1" thickBot="1" x14ac:dyDescent="0.3">
      <c r="A55" s="17" t="s">
        <v>58</v>
      </c>
      <c r="B55" s="18" t="str">
        <f>'Blank Quote'!B2</f>
        <v>Winston Mobile Notary LLC</v>
      </c>
      <c r="C55" s="394" t="s">
        <v>59</v>
      </c>
      <c r="D55" s="395"/>
      <c r="E55" s="19">
        <f>IF(E54="Discount Based", VLOOKUP(B54,'Pricing Model'!A1:D21,4), "")</f>
        <v>0.2</v>
      </c>
      <c r="P55" s="398" t="s">
        <v>139</v>
      </c>
      <c r="Q55" s="398"/>
      <c r="R55" s="398"/>
      <c r="S55" s="398"/>
      <c r="T55" s="398"/>
      <c r="U55" s="398"/>
    </row>
    <row r="56" spans="1:22" ht="18" customHeight="1" outlineLevel="1" x14ac:dyDescent="0.25">
      <c r="A56" s="17" t="s">
        <v>61</v>
      </c>
      <c r="B56" s="18" t="str">
        <f>'Blank Quote'!B3</f>
        <v>SUSAN E THOMPSON</v>
      </c>
      <c r="C56" s="394" t="s">
        <v>62</v>
      </c>
      <c r="D56" s="395"/>
      <c r="E56" s="19">
        <f>IF(E54="Discount Based", VLOOKUP(B54,'Pricing Model'!A1:E21,5), "")</f>
        <v>0.44</v>
      </c>
      <c r="N56" s="265" t="str">
        <f>IF('Blank Quote'!$E$7&lt;&gt;"", "REPLACING", "")</f>
        <v/>
      </c>
    </row>
    <row r="57" spans="1:22" ht="18" customHeight="1" outlineLevel="1" x14ac:dyDescent="0.25">
      <c r="A57" s="20" t="s">
        <v>67</v>
      </c>
      <c r="B57" s="21" t="str">
        <f>'Blank Quote'!B4</f>
        <v>(760) 677-8594 | winstonmobilenotary@gmail.com</v>
      </c>
      <c r="C57" s="394" t="s">
        <v>64</v>
      </c>
      <c r="D57" s="395"/>
      <c r="E57" s="19" t="str">
        <f>IF(E54="Cost Based", VLOOKUP(B54,'Pricing Model'!A1:F21,6), "")</f>
        <v/>
      </c>
      <c r="G57" s="368" t="s">
        <v>65</v>
      </c>
      <c r="H57" s="368"/>
      <c r="I57" s="368"/>
      <c r="J57" s="368"/>
      <c r="K57" s="368"/>
      <c r="L57" s="368"/>
      <c r="M57" s="22"/>
      <c r="N57" s="264" t="str">
        <f>IF('Blank Quote'!$E$7&lt;&gt;"","LSID: "&amp;'Blank Quote'!$E$7, "")</f>
        <v/>
      </c>
      <c r="P57" s="367" t="s">
        <v>66</v>
      </c>
      <c r="Q57" s="367"/>
      <c r="R57" s="367"/>
      <c r="S57" s="367"/>
      <c r="T57" s="367"/>
      <c r="U57" s="367"/>
    </row>
    <row r="58" spans="1:22" ht="18" customHeight="1" outlineLevel="1" thickBot="1" x14ac:dyDescent="0.3">
      <c r="A58" s="20" t="s">
        <v>137</v>
      </c>
      <c r="B58" s="21" t="str">
        <f>'Blank Quote'!B5</f>
        <v>9454 Wilshire Blvd Suite 208</v>
      </c>
      <c r="C58" s="390" t="s">
        <v>68</v>
      </c>
      <c r="D58" s="391"/>
      <c r="E58" s="23" t="str">
        <f>IF(E54="Cost Based", VLOOKUP(B54,'Pricing Model'!A1:G21,7), "")</f>
        <v/>
      </c>
      <c r="G58" s="368" t="s">
        <v>69</v>
      </c>
      <c r="H58" s="368"/>
      <c r="I58" s="368"/>
      <c r="J58" s="368"/>
      <c r="K58" s="368"/>
      <c r="L58" s="368"/>
      <c r="M58" s="22"/>
    </row>
    <row r="59" spans="1:22" ht="18" customHeight="1" outlineLevel="1" thickBot="1" x14ac:dyDescent="0.3">
      <c r="A59" s="20" t="s">
        <v>12</v>
      </c>
      <c r="B59" s="24" t="str">
        <f>'Blank Quote'!B6</f>
        <v>Beverly Hills, CA 90212</v>
      </c>
      <c r="C59" s="25"/>
      <c r="D59" s="25"/>
      <c r="E59" s="25"/>
      <c r="G59" s="368" t="s">
        <v>70</v>
      </c>
      <c r="H59" s="368"/>
      <c r="I59" s="368"/>
      <c r="J59" s="368"/>
      <c r="K59" s="368"/>
      <c r="L59" s="368"/>
      <c r="M59" s="22"/>
      <c r="P59" s="367" t="s">
        <v>71</v>
      </c>
      <c r="Q59" s="367"/>
      <c r="R59" s="367"/>
      <c r="S59" s="367"/>
      <c r="T59" s="367"/>
      <c r="U59" s="367"/>
    </row>
    <row r="60" spans="1:22" ht="18" customHeight="1" outlineLevel="1" thickBot="1" x14ac:dyDescent="0.4">
      <c r="A60" s="17" t="s">
        <v>72</v>
      </c>
      <c r="B60" s="18" t="str">
        <f>'Blank Quote'!B7</f>
        <v>SUSAN E THOMPSON</v>
      </c>
      <c r="C60" s="25"/>
      <c r="D60" s="25"/>
      <c r="E60" s="25"/>
      <c r="G60" s="26"/>
    </row>
    <row r="61" spans="1:22" ht="18" customHeight="1" outlineLevel="1" thickBot="1" x14ac:dyDescent="0.35">
      <c r="A61" s="20" t="s">
        <v>77</v>
      </c>
      <c r="B61" s="21" t="str">
        <f>'Blank Quote'!B8</f>
        <v>(760) 677-8594 | winstonmobilenotary@gmail.com</v>
      </c>
      <c r="C61" s="25"/>
      <c r="D61" s="25"/>
      <c r="E61" s="25"/>
      <c r="G61" s="350" t="s">
        <v>75</v>
      </c>
      <c r="H61" s="351"/>
      <c r="I61" s="351"/>
      <c r="J61" s="351"/>
      <c r="K61" s="351"/>
      <c r="L61" s="351"/>
      <c r="M61" s="352"/>
      <c r="O61" s="350" t="s">
        <v>76</v>
      </c>
      <c r="P61" s="351"/>
      <c r="Q61" s="351"/>
      <c r="R61" s="351"/>
      <c r="S61" s="351"/>
      <c r="T61" s="351"/>
      <c r="U61" s="351"/>
      <c r="V61" s="352"/>
    </row>
    <row r="62" spans="1:22" ht="18" customHeight="1" outlineLevel="1" x14ac:dyDescent="0.25">
      <c r="A62" s="20" t="s">
        <v>137</v>
      </c>
      <c r="B62" s="21" t="str">
        <f>'Blank Quote'!B9</f>
        <v>9454 Wilshire Blvd Suite 208</v>
      </c>
      <c r="C62" s="25"/>
      <c r="D62" s="25"/>
      <c r="E62" s="25"/>
      <c r="G62" s="353" t="str">
        <f>IF('CA Multi Tenprint'!B55="", "", 'CA Multi Tenprint'!B55)</f>
        <v>Winston Mobile Notary LLC</v>
      </c>
      <c r="H62" s="354"/>
      <c r="I62" s="354"/>
      <c r="J62" s="354"/>
      <c r="K62" s="354"/>
      <c r="L62" s="354"/>
      <c r="M62" s="355"/>
      <c r="O62" s="340" t="str">
        <f>IF('CA Multi Tenprint'!B55="", "", 'CA Multi Tenprint'!B55)</f>
        <v>Winston Mobile Notary LLC</v>
      </c>
      <c r="P62" s="341"/>
      <c r="Q62" s="341"/>
      <c r="R62" s="341"/>
      <c r="S62" s="341"/>
      <c r="T62" s="341"/>
      <c r="U62" s="341"/>
      <c r="V62" s="342"/>
    </row>
    <row r="63" spans="1:22" ht="18" customHeight="1" outlineLevel="1" thickBot="1" x14ac:dyDescent="0.3">
      <c r="A63" s="27" t="s">
        <v>12</v>
      </c>
      <c r="B63" s="24" t="str">
        <f>'Blank Quote'!B10</f>
        <v>Beverly Hills, CA 90212</v>
      </c>
      <c r="C63" s="25"/>
      <c r="D63" s="25"/>
      <c r="E63" s="25"/>
      <c r="G63" s="340" t="str">
        <f>IF('CA Multi Tenprint'!B56="", "", 'CA Multi Tenprint'!B56)</f>
        <v>SUSAN E THOMPSON</v>
      </c>
      <c r="H63" s="341"/>
      <c r="I63" s="341"/>
      <c r="J63" s="341"/>
      <c r="K63" s="341"/>
      <c r="L63" s="341"/>
      <c r="M63" s="342"/>
      <c r="O63" s="340" t="str">
        <f>IF('CA Multi Tenprint'!B60="", "", 'CA Multi Tenprint'!B60)</f>
        <v>SUSAN E THOMPSON</v>
      </c>
      <c r="P63" s="341"/>
      <c r="Q63" s="341"/>
      <c r="R63" s="341"/>
      <c r="S63" s="341"/>
      <c r="T63" s="341"/>
      <c r="U63" s="341"/>
      <c r="V63" s="342"/>
    </row>
    <row r="64" spans="1:22" ht="18" customHeight="1" outlineLevel="1" thickBot="1" x14ac:dyDescent="0.3">
      <c r="A64" s="27" t="s">
        <v>79</v>
      </c>
      <c r="B64" s="28">
        <f>'Blank Quote'!B11</f>
        <v>9.5000000000000001E-2</v>
      </c>
      <c r="C64" s="25"/>
      <c r="D64" s="25"/>
      <c r="E64" s="25"/>
      <c r="G64" s="340" t="str">
        <f>IF('CA Multi Tenprint'!B57="", "", 'CA Multi Tenprint'!B57)</f>
        <v>(760) 677-8594 | winstonmobilenotary@gmail.com</v>
      </c>
      <c r="H64" s="341"/>
      <c r="I64" s="341"/>
      <c r="J64" s="341"/>
      <c r="K64" s="341"/>
      <c r="L64" s="341"/>
      <c r="M64" s="342"/>
      <c r="O64" s="340" t="str">
        <f>IF('CA Multi Tenprint'!B61="", "", 'CA Multi Tenprint'!B61)</f>
        <v>(760) 677-8594 | winstonmobilenotary@gmail.com</v>
      </c>
      <c r="P64" s="341"/>
      <c r="Q64" s="341"/>
      <c r="R64" s="341"/>
      <c r="S64" s="341"/>
      <c r="T64" s="341"/>
      <c r="U64" s="341"/>
      <c r="V64" s="342"/>
    </row>
    <row r="65" spans="1:28" ht="18" customHeight="1" outlineLevel="1" thickBot="1" x14ac:dyDescent="0.3">
      <c r="A65" s="13" t="s">
        <v>34</v>
      </c>
      <c r="B65" s="29" t="str">
        <f>'Blank Quote'!B12</f>
        <v>EC</v>
      </c>
      <c r="C65" s="25"/>
      <c r="D65" s="25"/>
      <c r="E65" s="25"/>
      <c r="G65" s="340" t="str">
        <f>IF('CA Multi Tenprint'!B58="", "", 'CA Multi Tenprint'!B58)</f>
        <v>9454 Wilshire Blvd Suite 208</v>
      </c>
      <c r="H65" s="341"/>
      <c r="I65" s="341"/>
      <c r="J65" s="341"/>
      <c r="K65" s="341"/>
      <c r="L65" s="341"/>
      <c r="M65" s="342"/>
      <c r="O65" s="340" t="str">
        <f>IF('CA Multi Tenprint'!B62="", "", 'CA Multi Tenprint'!B62)</f>
        <v>9454 Wilshire Blvd Suite 208</v>
      </c>
      <c r="P65" s="341"/>
      <c r="Q65" s="341"/>
      <c r="R65" s="341"/>
      <c r="S65" s="341"/>
      <c r="T65" s="341"/>
      <c r="U65" s="341"/>
      <c r="V65" s="342"/>
    </row>
    <row r="66" spans="1:28" ht="18" customHeight="1" outlineLevel="1" thickBot="1" x14ac:dyDescent="0.3">
      <c r="A66" s="13" t="s">
        <v>82</v>
      </c>
      <c r="B66" s="30" t="str">
        <f>'Blank Quote'!B13</f>
        <v>Ground</v>
      </c>
      <c r="C66" s="25"/>
      <c r="D66" s="25"/>
      <c r="E66" s="25"/>
      <c r="G66" s="295" t="str">
        <f>IF('CA Multi Tenprint'!B59="", "", 'CA Multi Tenprint'!B59)</f>
        <v>Beverly Hills, CA 90212</v>
      </c>
      <c r="H66" s="296"/>
      <c r="I66" s="296"/>
      <c r="J66" s="296"/>
      <c r="K66" s="296"/>
      <c r="L66" s="296"/>
      <c r="M66" s="297"/>
      <c r="O66" s="295" t="str">
        <f>IF('CA Multi Tenprint'!B63="", "", 'CA Multi Tenprint'!B63)</f>
        <v>Beverly Hills, CA 90212</v>
      </c>
      <c r="P66" s="296"/>
      <c r="Q66" s="296"/>
      <c r="R66" s="296"/>
      <c r="S66" s="296"/>
      <c r="T66" s="296"/>
      <c r="U66" s="296"/>
      <c r="V66" s="297"/>
    </row>
    <row r="67" spans="1:28" ht="5.25" customHeight="1" outlineLevel="1" thickBot="1" x14ac:dyDescent="0.3">
      <c r="B67" s="31"/>
      <c r="C67" s="25"/>
      <c r="D67" s="25"/>
      <c r="E67" s="25"/>
    </row>
    <row r="68" spans="1:28" ht="16.5" outlineLevel="1" thickBot="1" x14ac:dyDescent="0.3">
      <c r="A68" s="32" t="s">
        <v>84</v>
      </c>
      <c r="B68" s="33" t="str">
        <f>VLOOKUP(B54,'Pricing Model'!A1:J21,10)</f>
        <v>Private</v>
      </c>
      <c r="C68" s="25"/>
      <c r="D68" s="25"/>
      <c r="E68" s="25"/>
      <c r="G68" s="293" t="s">
        <v>85</v>
      </c>
      <c r="H68" s="294"/>
      <c r="I68" s="293" t="s">
        <v>86</v>
      </c>
      <c r="J68" s="361"/>
      <c r="K68" s="294"/>
      <c r="L68" s="293" t="s">
        <v>87</v>
      </c>
      <c r="M68" s="361"/>
      <c r="N68" s="294"/>
      <c r="O68" s="293" t="s">
        <v>88</v>
      </c>
      <c r="P68" s="294"/>
      <c r="Q68" s="293" t="s">
        <v>89</v>
      </c>
      <c r="R68" s="294"/>
      <c r="S68" s="298" t="s">
        <v>90</v>
      </c>
      <c r="T68" s="299"/>
      <c r="U68" s="299"/>
      <c r="V68" s="300"/>
    </row>
    <row r="69" spans="1:28" ht="15.75" outlineLevel="1" thickBot="1" x14ac:dyDescent="0.3">
      <c r="A69" s="34" t="s">
        <v>91</v>
      </c>
      <c r="B69" s="33">
        <f>VLOOKUP(B54,'Pricing Model'!A1:H21,8)</f>
        <v>0</v>
      </c>
      <c r="C69" s="25"/>
      <c r="D69" s="25"/>
      <c r="E69" s="25"/>
      <c r="G69" s="362">
        <f ca="1">TODAY()</f>
        <v>45142</v>
      </c>
      <c r="H69" s="363"/>
      <c r="I69" s="364">
        <f ca="1">NOW()</f>
        <v>45142.380975</v>
      </c>
      <c r="J69" s="365"/>
      <c r="K69" s="366"/>
      <c r="L69" s="301" t="str">
        <f>'CA Multi Tenprint'!B65</f>
        <v>EC</v>
      </c>
      <c r="M69" s="302"/>
      <c r="N69" s="303"/>
      <c r="O69" s="301" t="str">
        <f>VLOOKUP(B54,'Pricing Model'!A1:I21,9)</f>
        <v>Due on Rcpt</v>
      </c>
      <c r="P69" s="303"/>
      <c r="Q69" s="301" t="str">
        <f>B66</f>
        <v>Ground</v>
      </c>
      <c r="R69" s="302"/>
      <c r="S69" s="301" t="str">
        <f>IF(B69&lt;&gt;0,B69,"")</f>
        <v/>
      </c>
      <c r="T69" s="302"/>
      <c r="U69" s="302"/>
      <c r="V69" s="303"/>
    </row>
    <row r="70" spans="1:28" ht="5.25" customHeight="1" outlineLevel="1" thickBot="1" x14ac:dyDescent="0.3">
      <c r="D70" s="35"/>
    </row>
    <row r="71" spans="1:28" ht="17.25" thickTop="1" thickBot="1" x14ac:dyDescent="0.3">
      <c r="A71" s="36" t="s">
        <v>92</v>
      </c>
      <c r="B71" s="37" t="s">
        <v>93</v>
      </c>
      <c r="C71" s="38" t="s">
        <v>94</v>
      </c>
      <c r="D71" s="38" t="s">
        <v>95</v>
      </c>
      <c r="E71" s="39" t="s">
        <v>96</v>
      </c>
      <c r="G71" s="347" t="s">
        <v>92</v>
      </c>
      <c r="H71" s="348"/>
      <c r="I71" s="349" t="s">
        <v>93</v>
      </c>
      <c r="J71" s="349"/>
      <c r="K71" s="349"/>
      <c r="L71" s="349"/>
      <c r="M71" s="349"/>
      <c r="N71" s="349"/>
      <c r="O71" s="349"/>
      <c r="P71" s="349"/>
      <c r="Q71" s="97" t="s">
        <v>94</v>
      </c>
      <c r="R71" s="349" t="s">
        <v>97</v>
      </c>
      <c r="S71" s="349"/>
      <c r="T71" s="349" t="s">
        <v>98</v>
      </c>
      <c r="U71" s="349"/>
      <c r="V71" s="40" t="s">
        <v>99</v>
      </c>
      <c r="X71" s="97" t="s">
        <v>100</v>
      </c>
      <c r="Y71" s="97" t="s">
        <v>101</v>
      </c>
      <c r="Z71" s="97" t="s">
        <v>102</v>
      </c>
      <c r="AA71" s="97" t="s">
        <v>103</v>
      </c>
      <c r="AB71" s="97" t="s">
        <v>104</v>
      </c>
    </row>
    <row r="72" spans="1:28" s="1" customFormat="1" ht="30" customHeight="1" x14ac:dyDescent="0.2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74" t="str">
        <f t="shared" ref="G72:G92" si="17">A72</f>
        <v>HW-LT-Std-Home</v>
      </c>
      <c r="H72" s="375"/>
      <c r="I72" s="376" t="str">
        <f t="shared" ref="I72:I89" si="18">IF(B72&lt;&gt;"", B72, "")&amp;IF(E72&lt;&gt;"", "   *** "&amp;E72, "")</f>
        <v>Hardware-Laptop-Standard with Windows Home Edition   *** Standard with Windows 11</v>
      </c>
      <c r="J72" s="376"/>
      <c r="K72" s="376" t="str">
        <f t="shared" ref="K72:K89" si="19">E72</f>
        <v>Standard with Windows 11</v>
      </c>
      <c r="L72" s="376"/>
      <c r="M72" s="376" t="str">
        <f t="shared" ref="M72:M89" si="20">G72</f>
        <v>HW-LT-Std-Home</v>
      </c>
      <c r="N72" s="376"/>
      <c r="O72" s="376" t="str">
        <f t="shared" ref="O72:O89" si="21">I72</f>
        <v>Hardware-Laptop-Standard with Windows Home Edition   *** Standard with Windows 11</v>
      </c>
      <c r="P72" s="376"/>
      <c r="Q72" s="98">
        <f t="shared" ref="Q72:Q92" si="22">IF(C72="", "", C72)</f>
        <v>1</v>
      </c>
      <c r="R72" s="319">
        <f>IF(C72="", "",IF(D72&gt;0,D72,
IF($E$54="NY Contract", VLOOKUP(B72,'Raw BOM'!$A$3:$G$495,7,FALSE),
IF($E$54="FL Contract", VLOOKUP(B72,'Raw BOM'!$A$3:$I$495,8,FALSE),
IF($E$54="LA Contract", VLOOKUP(B72,'Raw BOM'!$A$3:$K$495,9,FALSE),
IF($E$54="WA Contract", VLOOKUP(B72,'Raw BOM'!$A$3:$M$495,10,FALSE),
VLOOKUP(B72,'Raw BOM'!$A$3:$D$495,4,FALSE)))))))</f>
        <v>750</v>
      </c>
      <c r="S72" s="319" t="str">
        <f t="shared" ref="S72:S92" si="23">M72</f>
        <v>HW-LT-Std-Home</v>
      </c>
      <c r="T72" s="319">
        <f t="shared" ref="T72:T92" si="24">IF(C72="", "", Q72*R72)</f>
        <v>750</v>
      </c>
      <c r="U72" s="319" t="str">
        <f t="shared" ref="U72:U92" si="25">O72</f>
        <v>Hardware-Laptop-Standard with Windows Home Edition   *** Standard with Windows 11</v>
      </c>
      <c r="V72" s="46" t="str">
        <f>IF(C72="","", VLOOKUP(B72,'Raw BOM'!$A$3:$F$495,6,FALSE))</f>
        <v>Yes</v>
      </c>
      <c r="X72" s="47">
        <f t="shared" ref="X72:X92" si="26">IF(AND(V72="Yes", Q72&lt;&gt;0), (T72-Y72)*$B$117, 0)</f>
        <v>57</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2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15" t="str">
        <f t="shared" si="17"/>
        <v>LS4G-Applicant-CA</v>
      </c>
      <c r="H73" s="316"/>
      <c r="I73" s="317" t="str">
        <f t="shared" si="18"/>
        <v>LiveScan 4th Gen Software-Applicant CA TOT Module</v>
      </c>
      <c r="J73" s="317"/>
      <c r="K73" s="317" t="str">
        <f t="shared" si="19"/>
        <v/>
      </c>
      <c r="L73" s="317"/>
      <c r="M73" s="317" t="str">
        <f t="shared" si="20"/>
        <v>LS4G-Applicant-CA</v>
      </c>
      <c r="N73" s="317"/>
      <c r="O73" s="317" t="str">
        <f t="shared" si="21"/>
        <v>LiveScan 4th Gen Software-Applicant CA TOT Module</v>
      </c>
      <c r="P73" s="317"/>
      <c r="Q73" s="99">
        <f t="shared" si="22"/>
        <v>1</v>
      </c>
      <c r="R73" s="318">
        <f>IF(C73="", "",IF(D73&gt;0,D73,
IF($E$54="NY Contract", VLOOKUP(B73,'Raw BOM'!$A$3:$G$495,7,FALSE),
IF($E$54="FL Contract", VLOOKUP(B73,'Raw BOM'!$A$3:$I$495,8,FALSE),
IF($E$54="LA Contract", VLOOKUP(B73,'Raw BOM'!$A$3:$K$495,9,FALSE),
IF($E$54="WA Contract", VLOOKUP(B73,'Raw BOM'!$A$3:$M$495,10,FALSE),
VLOOKUP(B73,'Raw BOM'!$A$3:$D$495,4,FALSE)))))))</f>
        <v>1340</v>
      </c>
      <c r="S73" s="318" t="str">
        <f t="shared" si="23"/>
        <v>LS4G-Applicant-CA</v>
      </c>
      <c r="T73" s="318">
        <f t="shared" si="24"/>
        <v>1340</v>
      </c>
      <c r="U73" s="318"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25">
      <c r="A74" s="184" t="str">
        <f>IF(B74&lt;&gt;"",VLOOKUP(B74,'Raw BOM'!$A$3:$B$495,2,FALSE),IF(E74&lt;&gt;"","Misc",""))</f>
        <v>HW-Scan-200</v>
      </c>
      <c r="B74" s="185" t="s">
        <v>140</v>
      </c>
      <c r="C74" s="186">
        <f>C127</f>
        <v>1</v>
      </c>
      <c r="D74" s="187"/>
      <c r="E74" s="188"/>
      <c r="F74" s="189"/>
      <c r="G74" s="421" t="str">
        <f t="shared" si="17"/>
        <v>HW-Scan-200</v>
      </c>
      <c r="H74" s="422"/>
      <c r="I74" s="423" t="str">
        <f t="shared" si="18"/>
        <v>Hardware-Scanner-Crossmatch Guardian 200</v>
      </c>
      <c r="J74" s="423"/>
      <c r="K74" s="423">
        <f t="shared" si="19"/>
        <v>0</v>
      </c>
      <c r="L74" s="423"/>
      <c r="M74" s="423" t="str">
        <f t="shared" si="20"/>
        <v>HW-Scan-200</v>
      </c>
      <c r="N74" s="423"/>
      <c r="O74" s="423" t="str">
        <f t="shared" si="21"/>
        <v>Hardware-Scanner-Crossmatch Guardian 200</v>
      </c>
      <c r="P74" s="423"/>
      <c r="Q74" s="190">
        <f t="shared" si="22"/>
        <v>1</v>
      </c>
      <c r="R74" s="424">
        <f>IF(C74="", "",IF(D74&gt;0,D74,
IF($E$54="NY Contract", VLOOKUP(B74,'Raw BOM'!$A$3:$G$495,7,FALSE),
IF($E$54="FL Contract", VLOOKUP(B74,'Raw BOM'!$A$3:$I$495,8,FALSE),
IF($E$54="LA Contract", VLOOKUP(B74,'Raw BOM'!$A$3:$K$495,9,FALSE),
IF($E$54="WA Contract", VLOOKUP(B74,'Raw BOM'!$A$3:$M$495,10,FALSE),
VLOOKUP(B74,'Raw BOM'!$A$3:$D$495,4,FALSE)))))))</f>
        <v>3750</v>
      </c>
      <c r="S74" s="424" t="str">
        <f t="shared" si="23"/>
        <v>HW-Scan-200</v>
      </c>
      <c r="T74" s="424">
        <f t="shared" si="24"/>
        <v>3750</v>
      </c>
      <c r="U74" s="424" t="str">
        <f t="shared" si="25"/>
        <v>Hardware-Scanner-Crossmatch Guardian 200</v>
      </c>
      <c r="V74" s="191" t="str">
        <f>IF(C74="","", VLOOKUP(B74,'Raw BOM'!$A$3:$F$495,6,FALSE))</f>
        <v>Yes</v>
      </c>
      <c r="X74" s="47">
        <f t="shared" si="26"/>
        <v>285</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2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15" t="str">
        <f t="shared" si="17"/>
        <v/>
      </c>
      <c r="H75" s="316"/>
      <c r="I75" s="317" t="str">
        <f t="shared" si="18"/>
        <v/>
      </c>
      <c r="J75" s="317"/>
      <c r="K75" s="317" t="str">
        <f t="shared" si="19"/>
        <v/>
      </c>
      <c r="L75" s="317"/>
      <c r="M75" s="317" t="str">
        <f t="shared" si="20"/>
        <v/>
      </c>
      <c r="N75" s="317"/>
      <c r="O75" s="317" t="str">
        <f t="shared" si="21"/>
        <v/>
      </c>
      <c r="P75" s="317"/>
      <c r="Q75" s="99" t="str">
        <f t="shared" si="22"/>
        <v/>
      </c>
      <c r="R75" s="318" t="str">
        <f>IF(C75="", "",IF(D75&gt;0,D75,
IF($E$54="NY Contract", VLOOKUP(B75,'Raw BOM'!$A$3:$G$495,7,FALSE),
IF($E$54="FL Contract", VLOOKUP(B75,'Raw BOM'!$A$3:$I$495,8,FALSE),
IF($E$54="LA Contract", VLOOKUP(B75,'Raw BOM'!$A$3:$K$495,9,FALSE),
IF($E$54="WA Contract", VLOOKUP(B75,'Raw BOM'!$A$3:$M$495,10,FALSE),
VLOOKUP(B75,'Raw BOM'!$A$3:$D$495,4,FALSE)))))))</f>
        <v/>
      </c>
      <c r="S75" s="318" t="str">
        <f t="shared" si="23"/>
        <v/>
      </c>
      <c r="T75" s="318" t="str">
        <f t="shared" si="24"/>
        <v/>
      </c>
      <c r="U75" s="318"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2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15" t="str">
        <f t="shared" si="17"/>
        <v>HW-Magtrip</v>
      </c>
      <c r="H76" s="316"/>
      <c r="I76" s="317" t="str">
        <f t="shared" si="18"/>
        <v>Hardware-Magnetic Strip Reader   *** Auto populate personal information with a swipe of a driver's license from anywhere on the screen</v>
      </c>
      <c r="J76" s="317"/>
      <c r="K76" s="317" t="str">
        <f t="shared" si="19"/>
        <v>Auto populate personal information with a swipe of a driver's license from anywhere on the screen</v>
      </c>
      <c r="L76" s="317"/>
      <c r="M76" s="317" t="str">
        <f t="shared" si="20"/>
        <v>HW-Magtrip</v>
      </c>
      <c r="N76" s="317"/>
      <c r="O76" s="317" t="str">
        <f t="shared" si="21"/>
        <v>Hardware-Magnetic Strip Reader   *** Auto populate personal information with a swipe of a driver's license from anywhere on the screen</v>
      </c>
      <c r="P76" s="317"/>
      <c r="Q76" s="99">
        <f t="shared" si="22"/>
        <v>1</v>
      </c>
      <c r="R76" s="318">
        <f>IF(C76="", "",IF(D76&gt;0,D76,
IF($E$54="NY Contract", VLOOKUP(B76,'Raw BOM'!$A$3:$G$495,7,FALSE),
IF($E$54="FL Contract", VLOOKUP(B76,'Raw BOM'!$A$3:$I$495,8,FALSE),
IF($E$54="LA Contract", VLOOKUP(B76,'Raw BOM'!$A$3:$K$495,9,FALSE),
IF($E$54="WA Contract", VLOOKUP(B76,'Raw BOM'!$A$3:$M$495,10,FALSE),
VLOOKUP(B76,'Raw BOM'!$A$3:$D$495,4,FALSE)))))))</f>
        <v>130</v>
      </c>
      <c r="S76" s="318" t="str">
        <f t="shared" si="23"/>
        <v>HW-Magtrip</v>
      </c>
      <c r="T76" s="318">
        <f t="shared" si="24"/>
        <v>130</v>
      </c>
      <c r="U76" s="318" t="str">
        <f t="shared" si="25"/>
        <v>Hardware-Magnetic Strip Reader   *** Auto populate personal information with a swipe of a driver's license from anywhere on the screen</v>
      </c>
      <c r="V76" s="49" t="str">
        <f>IF(C76="","", VLOOKUP(B76,'Raw BOM'!$A$3:$F$495,6,FALSE))</f>
        <v>Yes</v>
      </c>
      <c r="X76" s="47">
        <f t="shared" si="26"/>
        <v>9.8800000000000008</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2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15" t="str">
        <f t="shared" si="17"/>
        <v>LS4G-IDCard</v>
      </c>
      <c r="H77" s="316"/>
      <c r="I77" s="317" t="str">
        <f t="shared" si="18"/>
        <v>LiveScan 4th Gen Software-Driver License and ID Reading software</v>
      </c>
      <c r="J77" s="317"/>
      <c r="K77" s="317" t="str">
        <f t="shared" si="19"/>
        <v/>
      </c>
      <c r="L77" s="317"/>
      <c r="M77" s="317" t="str">
        <f t="shared" si="20"/>
        <v>LS4G-IDCard</v>
      </c>
      <c r="N77" s="317"/>
      <c r="O77" s="317" t="str">
        <f t="shared" si="21"/>
        <v>LiveScan 4th Gen Software-Driver License and ID Reading software</v>
      </c>
      <c r="P77" s="317"/>
      <c r="Q77" s="99">
        <f t="shared" si="22"/>
        <v>1</v>
      </c>
      <c r="R77" s="318">
        <f>IF(C77="", "",IF(D77&gt;0,D77,
IF($E$54="NY Contract", VLOOKUP(B77,'Raw BOM'!$A$3:$G$495,7,FALSE),
IF($E$54="FL Contract", VLOOKUP(B77,'Raw BOM'!$A$3:$I$495,8,FALSE),
IF($E$54="LA Contract", VLOOKUP(B77,'Raw BOM'!$A$3:$K$495,9,FALSE),
IF($E$54="WA Contract", VLOOKUP(B77,'Raw BOM'!$A$3:$M$495,10,FALSE),
VLOOKUP(B77,'Raw BOM'!$A$3:$D$495,4,FALSE)))))))</f>
        <v>340</v>
      </c>
      <c r="S77" s="318" t="str">
        <f t="shared" si="23"/>
        <v>LS4G-IDCard</v>
      </c>
      <c r="T77" s="318">
        <f t="shared" si="24"/>
        <v>340</v>
      </c>
      <c r="U77" s="318"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2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15" t="str">
        <f t="shared" si="17"/>
        <v/>
      </c>
      <c r="H78" s="316"/>
      <c r="I78" s="317" t="str">
        <f t="shared" si="18"/>
        <v/>
      </c>
      <c r="J78" s="317"/>
      <c r="K78" s="317" t="str">
        <f t="shared" si="19"/>
        <v/>
      </c>
      <c r="L78" s="317"/>
      <c r="M78" s="317" t="str">
        <f t="shared" si="20"/>
        <v/>
      </c>
      <c r="N78" s="317"/>
      <c r="O78" s="317" t="str">
        <f t="shared" si="21"/>
        <v/>
      </c>
      <c r="P78" s="317"/>
      <c r="Q78" s="99" t="str">
        <f t="shared" si="22"/>
        <v/>
      </c>
      <c r="R78" s="318" t="str">
        <f>IF(C78="", "",IF(D78&gt;0,D78,
IF($E$54="NY Contract", VLOOKUP(B78,'Raw BOM'!$A$3:$G$495,7,FALSE),
IF($E$54="FL Contract", VLOOKUP(B78,'Raw BOM'!$A$3:$I$495,8,FALSE),
IF($E$54="LA Contract", VLOOKUP(B78,'Raw BOM'!$A$3:$K$495,9,FALSE),
IF($E$54="WA Contract", VLOOKUP(B78,'Raw BOM'!$A$3:$M$495,10,FALSE),
VLOOKUP(B78,'Raw BOM'!$A$3:$D$495,4,FALSE)))))))</f>
        <v/>
      </c>
      <c r="S78" s="318" t="str">
        <f t="shared" si="23"/>
        <v/>
      </c>
      <c r="T78" s="318" t="str">
        <f t="shared" si="24"/>
        <v/>
      </c>
      <c r="U78" s="318"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2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15" t="str">
        <f t="shared" si="17"/>
        <v>Svcs-Cfg-CAPSP</v>
      </c>
      <c r="H79" s="316"/>
      <c r="I79" s="317" t="str">
        <f t="shared" si="18"/>
        <v>Services-Configuration-CA PSP Setup   *** Pick ONE of the following capture methods at the time of capture (TWO DIFFERENT BUTTONS on the screen):</v>
      </c>
      <c r="J79" s="317"/>
      <c r="K79" s="317" t="str">
        <f t="shared" si="19"/>
        <v>Pick ONE of the following capture methods at the time of capture (TWO DIFFERENT BUTTONS on the screen):</v>
      </c>
      <c r="L79" s="317"/>
      <c r="M79" s="317" t="str">
        <f t="shared" si="20"/>
        <v>Svcs-Cfg-CAPSP</v>
      </c>
      <c r="N79" s="317"/>
      <c r="O79" s="317" t="str">
        <f t="shared" si="21"/>
        <v>Services-Configuration-CA PSP Setup   *** Pick ONE of the following capture methods at the time of capture (TWO DIFFERENT BUTTONS on the screen):</v>
      </c>
      <c r="P79" s="317"/>
      <c r="Q79" s="99">
        <f t="shared" si="22"/>
        <v>1</v>
      </c>
      <c r="R79" s="318">
        <f>IF(C79="", "",IF(D79&gt;0,D79,
IF($E$54="NY Contract", VLOOKUP(B79,'Raw BOM'!$A$3:$G$495,7,FALSE),
IF($E$54="FL Contract", VLOOKUP(B79,'Raw BOM'!$A$3:$I$495,8,FALSE),
IF($E$54="LA Contract", VLOOKUP(B79,'Raw BOM'!$A$3:$K$495,9,FALSE),
IF($E$54="WA Contract", VLOOKUP(B79,'Raw BOM'!$A$3:$M$495,10,FALSE),
VLOOKUP(B79,'Raw BOM'!$A$3:$D$495,4,FALSE)))))))</f>
        <v>500</v>
      </c>
      <c r="S79" s="318" t="str">
        <f t="shared" si="23"/>
        <v>Svcs-Cfg-CAPSP</v>
      </c>
      <c r="T79" s="318">
        <f t="shared" si="24"/>
        <v>500</v>
      </c>
      <c r="U79" s="318"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2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15" t="str">
        <f t="shared" si="17"/>
        <v>Misc</v>
      </c>
      <c r="H80" s="316"/>
      <c r="I80" s="317" t="str">
        <f t="shared" si="18"/>
        <v xml:space="preserve">   *** Transaction Fee - Traditional FLATS and ROLLS Method (1 to 10 minutes method): $0.75 per transaction with $150 per monthly cap</v>
      </c>
      <c r="J80" s="317"/>
      <c r="K80" s="317" t="str">
        <f t="shared" si="19"/>
        <v>Transaction Fee - Traditional FLATS and ROLLS Method (1 to 10 minutes method): $0.75 per transaction with $150 per monthly cap</v>
      </c>
      <c r="L80" s="317"/>
      <c r="M80" s="317" t="str">
        <f t="shared" si="20"/>
        <v>Misc</v>
      </c>
      <c r="N80" s="317"/>
      <c r="O80" s="317" t="str">
        <f t="shared" si="21"/>
        <v xml:space="preserve">   *** Transaction Fee - Traditional FLATS and ROLLS Method (1 to 10 minutes method): $0.75 per transaction with $150 per monthly cap</v>
      </c>
      <c r="P80" s="317"/>
      <c r="Q80" s="99" t="str">
        <f t="shared" si="22"/>
        <v/>
      </c>
      <c r="R80" s="318" t="str">
        <f>IF(C80="", "",IF(D80&gt;0,D80,
IF($E$54="NY Contract", VLOOKUP(B80,'Raw BOM'!$A$3:$G$495,7,FALSE),
IF($E$54="FL Contract", VLOOKUP(B80,'Raw BOM'!$A$3:$I$495,8,FALSE),
IF($E$54="LA Contract", VLOOKUP(B80,'Raw BOM'!$A$3:$K$495,9,FALSE),
IF($E$54="WA Contract", VLOOKUP(B80,'Raw BOM'!$A$3:$M$495,10,FALSE),
VLOOKUP(B80,'Raw BOM'!$A$3:$D$495,4,FALSE)))))))</f>
        <v/>
      </c>
      <c r="S80" s="318" t="str">
        <f t="shared" si="23"/>
        <v>Misc</v>
      </c>
      <c r="T80" s="318" t="str">
        <f t="shared" si="24"/>
        <v/>
      </c>
      <c r="U80" s="318"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2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15" t="str">
        <f t="shared" si="17"/>
        <v>Misc</v>
      </c>
      <c r="H81" s="316"/>
      <c r="I81" s="317" t="str">
        <f t="shared" si="18"/>
        <v xml:space="preserve">   *** Transaction Fee - NEW FLATS ONLY Method (10 to 15 second fingerprinting): $4.00 per transaction with no cap ($2.80 per trans for 501(c)(3) organizations)</v>
      </c>
      <c r="J81" s="317"/>
      <c r="K81" s="317" t="str">
        <f t="shared" si="19"/>
        <v>Transaction Fee - NEW FLATS ONLY Method (10 to 15 second fingerprinting): $4.00 per transaction with no cap ($2.80 per trans for 501(c)(3) organizations)</v>
      </c>
      <c r="L81" s="317"/>
      <c r="M81" s="317" t="str">
        <f t="shared" si="20"/>
        <v>Misc</v>
      </c>
      <c r="N81" s="317"/>
      <c r="O81" s="317" t="str">
        <f t="shared" si="21"/>
        <v xml:space="preserve">   *** Transaction Fee - NEW FLATS ONLY Method (10 to 15 second fingerprinting): $4.00 per transaction with no cap ($2.80 per trans for 501(c)(3) organizations)</v>
      </c>
      <c r="P81" s="317"/>
      <c r="Q81" s="99" t="str">
        <f t="shared" si="22"/>
        <v/>
      </c>
      <c r="R81" s="318" t="str">
        <f>IF(C81="", "",IF(D81&gt;0,D81,
IF($E$54="NY Contract", VLOOKUP(B81,'Raw BOM'!$A$3:$G$495,7,FALSE),
IF($E$54="FL Contract", VLOOKUP(B81,'Raw BOM'!$A$3:$I$495,8,FALSE),
IF($E$54="LA Contract", VLOOKUP(B81,'Raw BOM'!$A$3:$K$495,9,FALSE),
IF($E$54="WA Contract", VLOOKUP(B81,'Raw BOM'!$A$3:$M$495,10,FALSE),
VLOOKUP(B81,'Raw BOM'!$A$3:$D$495,4,FALSE)))))))</f>
        <v/>
      </c>
      <c r="S81" s="318" t="str">
        <f t="shared" si="23"/>
        <v>Misc</v>
      </c>
      <c r="T81" s="318" t="str">
        <f t="shared" si="24"/>
        <v/>
      </c>
      <c r="U81" s="318"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2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15" t="str">
        <f t="shared" si="17"/>
        <v/>
      </c>
      <c r="H82" s="316"/>
      <c r="I82" s="317" t="str">
        <f t="shared" si="18"/>
        <v/>
      </c>
      <c r="J82" s="317"/>
      <c r="K82" s="317" t="str">
        <f t="shared" si="19"/>
        <v/>
      </c>
      <c r="L82" s="317"/>
      <c r="M82" s="317" t="str">
        <f t="shared" si="20"/>
        <v/>
      </c>
      <c r="N82" s="317"/>
      <c r="O82" s="317" t="str">
        <f t="shared" si="21"/>
        <v/>
      </c>
      <c r="P82" s="317"/>
      <c r="Q82" s="99" t="str">
        <f t="shared" si="22"/>
        <v/>
      </c>
      <c r="R82" s="318" t="str">
        <f>IF(C82="", "",IF(D82&gt;0,D82,
IF($E$54="NY Contract", VLOOKUP(B82,'Raw BOM'!$A$3:$G$495,7,FALSE),
IF($E$54="FL Contract", VLOOKUP(B82,'Raw BOM'!$A$3:$I$495,8,FALSE),
IF($E$54="LA Contract", VLOOKUP(B82,'Raw BOM'!$A$3:$K$495,9,FALSE),
IF($E$54="WA Contract", VLOOKUP(B82,'Raw BOM'!$A$3:$M$495,10,FALSE),
VLOOKUP(B82,'Raw BOM'!$A$3:$D$495,4,FALSE)))))))</f>
        <v/>
      </c>
      <c r="S82" s="318" t="str">
        <f t="shared" si="23"/>
        <v/>
      </c>
      <c r="T82" s="318" t="str">
        <f t="shared" si="24"/>
        <v/>
      </c>
      <c r="U82" s="318"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2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15" t="str">
        <f t="shared" si="17"/>
        <v>Svcs-InstallTrain</v>
      </c>
      <c r="H83" s="316"/>
      <c r="I83" s="317" t="str">
        <f t="shared" si="18"/>
        <v>Services-Installation and Training Session 4hrs (see Service Method for price)</v>
      </c>
      <c r="J83" s="317"/>
      <c r="K83" s="317" t="str">
        <f t="shared" si="19"/>
        <v/>
      </c>
      <c r="L83" s="317"/>
      <c r="M83" s="317" t="str">
        <f t="shared" si="20"/>
        <v>Svcs-InstallTrain</v>
      </c>
      <c r="N83" s="317"/>
      <c r="O83" s="317" t="str">
        <f t="shared" si="21"/>
        <v>Services-Installation and Training Session 4hrs (see Service Method for price)</v>
      </c>
      <c r="P83" s="317"/>
      <c r="Q83" s="99">
        <f t="shared" si="22"/>
        <v>1</v>
      </c>
      <c r="R83" s="318">
        <f>IF(C83="", "",IF(D83&gt;0,D83,
IF($E$54="NY Contract", VLOOKUP(B83,'Raw BOM'!$A$3:$G$495,7,FALSE),
IF($E$54="FL Contract", VLOOKUP(B83,'Raw BOM'!$A$3:$I$495,8,FALSE),
IF($E$54="LA Contract", VLOOKUP(B83,'Raw BOM'!$A$3:$K$495,9,FALSE),
IF($E$54="WA Contract", VLOOKUP(B83,'Raw BOM'!$A$3:$M$495,10,FALSE),
VLOOKUP(B83,'Raw BOM'!$A$3:$D$495,4,FALSE)))))))</f>
        <v>0</v>
      </c>
      <c r="S83" s="318" t="str">
        <f t="shared" si="23"/>
        <v>Svcs-InstallTrain</v>
      </c>
      <c r="T83" s="318">
        <f t="shared" si="24"/>
        <v>0</v>
      </c>
      <c r="U83" s="318"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2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15" t="str">
        <f t="shared" si="17"/>
        <v>Svcs-Phone</v>
      </c>
      <c r="H84" s="316"/>
      <c r="I84" s="317" t="str">
        <f t="shared" si="18"/>
        <v xml:space="preserve">Services Method-Remote (Phone)   *** To perform services shown in the line above. </v>
      </c>
      <c r="J84" s="317"/>
      <c r="K84" s="317" t="str">
        <f t="shared" si="19"/>
        <v xml:space="preserve">To perform services shown in the line above. </v>
      </c>
      <c r="L84" s="317"/>
      <c r="M84" s="317" t="str">
        <f t="shared" si="20"/>
        <v>Svcs-Phone</v>
      </c>
      <c r="N84" s="317"/>
      <c r="O84" s="317" t="str">
        <f t="shared" si="21"/>
        <v xml:space="preserve">Services Method-Remote (Phone)   *** To perform services shown in the line above. </v>
      </c>
      <c r="P84" s="317"/>
      <c r="Q84" s="99">
        <f t="shared" si="22"/>
        <v>1</v>
      </c>
      <c r="R84" s="318">
        <f>IF(C84="", "",IF(D84&gt;0,D84,
IF($E$54="NY Contract", VLOOKUP(B84,'Raw BOM'!$A$3:$G$495,7,FALSE),
IF($E$54="FL Contract", VLOOKUP(B84,'Raw BOM'!$A$3:$I$495,8,FALSE),
IF($E$54="LA Contract", VLOOKUP(B84,'Raw BOM'!$A$3:$K$495,9,FALSE),
IF($E$54="WA Contract", VLOOKUP(B84,'Raw BOM'!$A$3:$M$495,10,FALSE),
VLOOKUP(B84,'Raw BOM'!$A$3:$D$495,4,FALSE)))))))</f>
        <v>750</v>
      </c>
      <c r="S84" s="318" t="str">
        <f t="shared" si="23"/>
        <v>Svcs-Phone</v>
      </c>
      <c r="T84" s="318">
        <f t="shared" si="24"/>
        <v>750</v>
      </c>
      <c r="U84" s="318"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2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15" t="str">
        <f t="shared" si="17"/>
        <v/>
      </c>
      <c r="H85" s="316"/>
      <c r="I85" s="317" t="str">
        <f t="shared" si="18"/>
        <v/>
      </c>
      <c r="J85" s="317"/>
      <c r="K85" s="317" t="str">
        <f t="shared" si="19"/>
        <v/>
      </c>
      <c r="L85" s="317"/>
      <c r="M85" s="317" t="str">
        <f t="shared" si="20"/>
        <v/>
      </c>
      <c r="N85" s="317"/>
      <c r="O85" s="317" t="str">
        <f t="shared" si="21"/>
        <v/>
      </c>
      <c r="P85" s="317"/>
      <c r="Q85" s="99" t="str">
        <f t="shared" si="22"/>
        <v/>
      </c>
      <c r="R85" s="318" t="str">
        <f>IF(C85="", "",IF(D85&gt;0,D85,
IF($E$54="NY Contract", VLOOKUP(B85,'Raw BOM'!$A$3:$G$495,7,FALSE),
IF($E$54="FL Contract", VLOOKUP(B85,'Raw BOM'!$A$3:$I$495,8,FALSE),
IF($E$54="LA Contract", VLOOKUP(B85,'Raw BOM'!$A$3:$K$495,9,FALSE),
IF($E$54="WA Contract", VLOOKUP(B85,'Raw BOM'!$A$3:$M$495,10,FALSE),
VLOOKUP(B85,'Raw BOM'!$A$3:$D$495,4,FALSE)))))))</f>
        <v/>
      </c>
      <c r="S85" s="318" t="str">
        <f t="shared" si="23"/>
        <v/>
      </c>
      <c r="T85" s="318" t="str">
        <f t="shared" si="24"/>
        <v/>
      </c>
      <c r="U85" s="318"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2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15" t="str">
        <f t="shared" si="17"/>
        <v>Ship-L</v>
      </c>
      <c r="H86" s="316"/>
      <c r="I86" s="317" t="str">
        <f t="shared" si="18"/>
        <v>Shipping-Ground for Large Package</v>
      </c>
      <c r="J86" s="317"/>
      <c r="K86" s="317" t="str">
        <f t="shared" si="19"/>
        <v/>
      </c>
      <c r="L86" s="317"/>
      <c r="M86" s="317" t="str">
        <f t="shared" si="20"/>
        <v>Ship-L</v>
      </c>
      <c r="N86" s="317"/>
      <c r="O86" s="317" t="str">
        <f t="shared" si="21"/>
        <v>Shipping-Ground for Large Package</v>
      </c>
      <c r="P86" s="317"/>
      <c r="Q86" s="99">
        <f t="shared" si="22"/>
        <v>1</v>
      </c>
      <c r="R86" s="318">
        <f>IF(C86="", "",IF(D86&gt;0,D86,
IF($E$54="NY Contract", VLOOKUP(B86,'Raw BOM'!$A$3:$G$495,7,FALSE),
IF($E$54="FL Contract", VLOOKUP(B86,'Raw BOM'!$A$3:$I$495,8,FALSE),
IF($E$54="LA Contract", VLOOKUP(B86,'Raw BOM'!$A$3:$K$495,9,FALSE),
IF($E$54="WA Contract", VLOOKUP(B86,'Raw BOM'!$A$3:$M$495,10,FALSE),
VLOOKUP(B86,'Raw BOM'!$A$3:$D$495,4,FALSE)))))))</f>
        <v>60</v>
      </c>
      <c r="S86" s="318" t="str">
        <f t="shared" si="23"/>
        <v>Ship-L</v>
      </c>
      <c r="T86" s="318">
        <f t="shared" si="24"/>
        <v>60</v>
      </c>
      <c r="U86" s="318"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2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15" t="str">
        <f t="shared" si="17"/>
        <v>Maint-Warr</v>
      </c>
      <c r="H87" s="316"/>
      <c r="I87" s="317" t="str">
        <f t="shared" si="18"/>
        <v>Maintenance-Initial Year Warranty   *** Cross Ship</v>
      </c>
      <c r="J87" s="317"/>
      <c r="K87" s="317" t="str">
        <f t="shared" si="19"/>
        <v>Cross Ship</v>
      </c>
      <c r="L87" s="317"/>
      <c r="M87" s="317" t="str">
        <f t="shared" si="20"/>
        <v>Maint-Warr</v>
      </c>
      <c r="N87" s="317"/>
      <c r="O87" s="317" t="str">
        <f t="shared" si="21"/>
        <v>Maintenance-Initial Year Warranty   *** Cross Ship</v>
      </c>
      <c r="P87" s="317"/>
      <c r="Q87" s="99">
        <f t="shared" si="22"/>
        <v>1</v>
      </c>
      <c r="R87" s="318">
        <f>IF(C87="", "",IF(D87&gt;0,D87,
IF($E$54="NY Contract", VLOOKUP(B87,'Raw BOM'!$A$3:$G$495,7,FALSE),
IF($E$54="FL Contract", VLOOKUP(B87,'Raw BOM'!$A$3:$I$495,8,FALSE),
IF($E$54="LA Contract", VLOOKUP(B87,'Raw BOM'!$A$3:$K$495,9,FALSE),
IF($E$54="WA Contract", VLOOKUP(B87,'Raw BOM'!$A$3:$M$495,10,FALSE),
VLOOKUP(B87,'Raw BOM'!$A$3:$D$495,4,FALSE)))))))</f>
        <v>0</v>
      </c>
      <c r="S87" s="318" t="str">
        <f t="shared" si="23"/>
        <v>Maint-Warr</v>
      </c>
      <c r="T87" s="318">
        <f t="shared" si="24"/>
        <v>0</v>
      </c>
      <c r="U87" s="318"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2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15" t="str">
        <f t="shared" si="17"/>
        <v>Misc</v>
      </c>
      <c r="H88" s="316"/>
      <c r="I88" s="317" t="str">
        <f t="shared" si="18"/>
        <v xml:space="preserve">   *** Pick one of the following 2 Maintenance options in the 12th month.  We recommend picking 2nd line if processing more than 1,200 transactions per year.</v>
      </c>
      <c r="J88" s="317"/>
      <c r="K88" s="317" t="str">
        <f t="shared" si="19"/>
        <v>Pick one of the following 2 Maintenance options in the 12th month.  We recommend picking 2nd line if processing more than 1,200 transactions per year.</v>
      </c>
      <c r="L88" s="317"/>
      <c r="M88" s="317" t="str">
        <f t="shared" si="20"/>
        <v>Misc</v>
      </c>
      <c r="N88" s="317"/>
      <c r="O88" s="317" t="str">
        <f t="shared" si="21"/>
        <v xml:space="preserve">   *** Pick one of the following 2 Maintenance options in the 12th month.  We recommend picking 2nd line if processing more than 1,200 transactions per year.</v>
      </c>
      <c r="P88" s="317"/>
      <c r="Q88" s="99" t="str">
        <f t="shared" si="22"/>
        <v/>
      </c>
      <c r="R88" s="318" t="str">
        <f>IF(C88="", "",IF(D88&gt;0,D88,
IF($E$54="NY Contract", VLOOKUP(B88,'Raw BOM'!$A$3:$G$495,7,FALSE),
IF($E$54="FL Contract", VLOOKUP(B88,'Raw BOM'!$A$3:$I$495,8,FALSE),
IF($E$54="LA Contract", VLOOKUP(B88,'Raw BOM'!$A$3:$K$495,9,FALSE),
IF($E$54="WA Contract", VLOOKUP(B88,'Raw BOM'!$A$3:$M$495,10,FALSE),
VLOOKUP(B88,'Raw BOM'!$A$3:$D$495,4,FALSE)))))))</f>
        <v/>
      </c>
      <c r="S88" s="318" t="str">
        <f t="shared" si="23"/>
        <v>Misc</v>
      </c>
      <c r="T88" s="318" t="str">
        <f t="shared" si="24"/>
        <v/>
      </c>
      <c r="U88" s="318"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25">
      <c r="A89" s="41" t="str">
        <f>IF(B89&lt;&gt;"",VLOOKUP(B89,'Raw BOM'!$A$3:$B$495,2,FALSE),IF(E89&lt;&gt;"","Misc",""))</f>
        <v>Maint-9X5-SW-App</v>
      </c>
      <c r="B89" s="42" t="s">
        <v>125</v>
      </c>
      <c r="C89" s="43">
        <f>IF('Blank Quote'!C36&lt;&gt;"", 'Blank Quote'!C36, "")</f>
        <v>0</v>
      </c>
      <c r="D89" s="44">
        <v>495</v>
      </c>
      <c r="E89" s="50" t="str">
        <f>IF('Blank Quote'!E36&lt;&gt;"", 'Blank Quote'!E36, "")</f>
        <v>Software Only coverage, per system</v>
      </c>
      <c r="F89" s="251">
        <f>ROUND(S94*0.08,-1)</f>
        <v>610</v>
      </c>
      <c r="G89" s="315" t="str">
        <f t="shared" si="17"/>
        <v>Maint-9X5-SW-App</v>
      </c>
      <c r="H89" s="316"/>
      <c r="I89" s="317" t="str">
        <f t="shared" si="18"/>
        <v>Maintenance-9X5 Software Only Support Applicant   *** Software Only coverage, per system</v>
      </c>
      <c r="J89" s="317"/>
      <c r="K89" s="317" t="str">
        <f t="shared" si="19"/>
        <v>Software Only coverage, per system</v>
      </c>
      <c r="L89" s="317"/>
      <c r="M89" s="317" t="str">
        <f t="shared" si="20"/>
        <v>Maint-9X5-SW-App</v>
      </c>
      <c r="N89" s="317"/>
      <c r="O89" s="317" t="str">
        <f t="shared" si="21"/>
        <v>Maintenance-9X5 Software Only Support Applicant   *** Software Only coverage, per system</v>
      </c>
      <c r="P89" s="317"/>
      <c r="Q89" s="99">
        <f t="shared" si="22"/>
        <v>0</v>
      </c>
      <c r="R89" s="414">
        <f>D89</f>
        <v>495</v>
      </c>
      <c r="S89" s="318" t="str">
        <f t="shared" si="23"/>
        <v>Maint-9X5-SW-App</v>
      </c>
      <c r="T89" s="318">
        <f t="shared" si="24"/>
        <v>0</v>
      </c>
      <c r="U89" s="318"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25">
      <c r="A90" s="41" t="str">
        <f>IF(B90&lt;&gt;"",VLOOKUP(B90,'Raw BOM'!$A$3:$B$495,2,FALSE),IF(E90&lt;&gt;"","Misc",""))</f>
        <v>Maint-9X5-Remote</v>
      </c>
      <c r="B90" s="42" t="s">
        <v>127</v>
      </c>
      <c r="C90" s="43">
        <f>IF('Blank Quote'!C37&lt;&gt;"", 'Blank Quote'!C37, "")</f>
        <v>0</v>
      </c>
      <c r="D90" s="44">
        <v>960</v>
      </c>
      <c r="E90" s="50" t="str">
        <f>IF('Blank Quote'!E37&lt;&gt;"", 'Blank Quote'!E37, "")</f>
        <v>Software and Hardware Coverage, per system</v>
      </c>
      <c r="F90" s="251">
        <f>ROUND(S94*0.12,-1)</f>
        <v>910</v>
      </c>
      <c r="G90" s="315" t="str">
        <f t="shared" si="17"/>
        <v>Maint-9X5-Remote</v>
      </c>
      <c r="H90" s="316"/>
      <c r="I90" s="317" t="str">
        <f t="shared" ref="I90:I92" si="29">IF(B90&lt;&gt;"", B90, "")&amp;IF(E90&lt;&gt;"", "   *** "&amp;E90, "")</f>
        <v>Maintenance-9 X 5 (8am - 5pm, M-F) Remote with Cross Ship   *** Software and Hardware Coverage, per system</v>
      </c>
      <c r="J90" s="317"/>
      <c r="K90" s="317" t="str">
        <f t="shared" ref="K90:K92" si="30">E90</f>
        <v>Software and Hardware Coverage, per system</v>
      </c>
      <c r="L90" s="317"/>
      <c r="M90" s="317" t="str">
        <f t="shared" ref="M90:M92" si="31">G90</f>
        <v>Maint-9X5-Remote</v>
      </c>
      <c r="N90" s="317"/>
      <c r="O90" s="317" t="str">
        <f t="shared" ref="O90:O92" si="32">I90</f>
        <v>Maintenance-9 X 5 (8am - 5pm, M-F) Remote with Cross Ship   *** Software and Hardware Coverage, per system</v>
      </c>
      <c r="P90" s="317"/>
      <c r="Q90" s="99">
        <f t="shared" si="22"/>
        <v>0</v>
      </c>
      <c r="R90" s="318">
        <f t="shared" ref="R90:R92" si="33">D90</f>
        <v>960</v>
      </c>
      <c r="S90" s="318" t="str">
        <f t="shared" si="23"/>
        <v>Maint-9X5-Remote</v>
      </c>
      <c r="T90" s="318">
        <f t="shared" si="24"/>
        <v>0</v>
      </c>
      <c r="U90" s="318"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2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15" t="str">
        <f t="shared" si="17"/>
        <v/>
      </c>
      <c r="H91" s="316"/>
      <c r="I91" s="317" t="str">
        <f t="shared" si="29"/>
        <v/>
      </c>
      <c r="J91" s="317"/>
      <c r="K91" s="317" t="str">
        <f t="shared" si="30"/>
        <v/>
      </c>
      <c r="L91" s="317"/>
      <c r="M91" s="317" t="str">
        <f t="shared" si="31"/>
        <v/>
      </c>
      <c r="N91" s="317"/>
      <c r="O91" s="317" t="str">
        <f t="shared" si="32"/>
        <v/>
      </c>
      <c r="P91" s="317"/>
      <c r="Q91" s="99" t="str">
        <f t="shared" si="22"/>
        <v/>
      </c>
      <c r="R91" s="318" t="str">
        <f t="shared" si="33"/>
        <v/>
      </c>
      <c r="S91" s="318" t="str">
        <f t="shared" si="23"/>
        <v/>
      </c>
      <c r="T91" s="318" t="str">
        <f t="shared" si="24"/>
        <v/>
      </c>
      <c r="U91" s="318" t="str">
        <f t="shared" si="25"/>
        <v/>
      </c>
      <c r="V91" s="49" t="str">
        <f>IF(C91="","", VLOOKUP(B91,'Raw BOM'!$A$3:$F$495,6,FALSE))</f>
        <v/>
      </c>
      <c r="X91" s="47">
        <f t="shared" si="26"/>
        <v>0</v>
      </c>
      <c r="Y91" s="179"/>
      <c r="Z91" s="47"/>
      <c r="AA91" s="48"/>
      <c r="AB91" s="48"/>
    </row>
    <row r="92" spans="1:28" s="1" customFormat="1" ht="30" customHeight="1" thickBot="1" x14ac:dyDescent="0.3">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369" t="str">
        <f t="shared" si="17"/>
        <v/>
      </c>
      <c r="H92" s="370"/>
      <c r="I92" s="371" t="str">
        <f t="shared" si="29"/>
        <v/>
      </c>
      <c r="J92" s="371"/>
      <c r="K92" s="371" t="str">
        <f t="shared" si="30"/>
        <v/>
      </c>
      <c r="L92" s="371"/>
      <c r="M92" s="371" t="str">
        <f t="shared" si="31"/>
        <v/>
      </c>
      <c r="N92" s="371"/>
      <c r="O92" s="371" t="str">
        <f t="shared" si="32"/>
        <v/>
      </c>
      <c r="P92" s="371"/>
      <c r="Q92" s="96" t="str">
        <f t="shared" si="22"/>
        <v/>
      </c>
      <c r="R92" s="373" t="str">
        <f t="shared" si="33"/>
        <v/>
      </c>
      <c r="S92" s="373" t="str">
        <f t="shared" si="23"/>
        <v/>
      </c>
      <c r="T92" s="373" t="str">
        <f t="shared" si="24"/>
        <v/>
      </c>
      <c r="U92" s="373" t="str">
        <f t="shared" si="25"/>
        <v/>
      </c>
      <c r="V92" s="55" t="str">
        <f>IF(C92="","", VLOOKUP(B92,'Raw BOM'!$A$3:$F$495,6,FALSE))</f>
        <v/>
      </c>
      <c r="X92" s="47">
        <f t="shared" si="26"/>
        <v>0</v>
      </c>
      <c r="Y92" s="179"/>
      <c r="Z92" s="47"/>
      <c r="AA92" s="48"/>
      <c r="AB92" s="48"/>
    </row>
    <row r="93" spans="1:28" ht="5.25" customHeight="1" thickTop="1" thickBot="1" x14ac:dyDescent="0.3">
      <c r="D93" s="35"/>
    </row>
    <row r="94" spans="1:28" ht="15" customHeight="1" outlineLevel="1" thickBot="1" x14ac:dyDescent="0.3">
      <c r="A94" s="249"/>
      <c r="B94" s="249"/>
      <c r="C94" s="249"/>
      <c r="D94" s="249"/>
      <c r="E94" s="249"/>
      <c r="G94" s="329" t="s">
        <v>129</v>
      </c>
      <c r="H94" s="330"/>
      <c r="I94" s="330"/>
      <c r="J94" s="330"/>
      <c r="K94" s="330"/>
      <c r="L94" s="330"/>
      <c r="M94" s="331"/>
      <c r="N94" s="338" t="str">
        <f>'Blank Quote'!$N$41:$O$41</f>
        <v>QS: 20191222</v>
      </c>
      <c r="O94" s="339"/>
      <c r="P94" s="57"/>
      <c r="Q94" s="57"/>
      <c r="R94" s="58" t="s">
        <v>131</v>
      </c>
      <c r="S94" s="323">
        <f>SUMIF(T72:U88,"&gt;0")</f>
        <v>7620</v>
      </c>
      <c r="T94" s="324"/>
      <c r="U94" s="325"/>
      <c r="V94" s="59"/>
    </row>
    <row r="95" spans="1:28" ht="15" customHeight="1" outlineLevel="1" thickBot="1" x14ac:dyDescent="0.3">
      <c r="A95" s="249"/>
      <c r="B95" s="249"/>
      <c r="C95" s="249"/>
      <c r="D95" s="249"/>
      <c r="E95" s="249"/>
      <c r="G95" s="332"/>
      <c r="H95" s="333"/>
      <c r="I95" s="333"/>
      <c r="J95" s="333"/>
      <c r="K95" s="333"/>
      <c r="L95" s="333"/>
      <c r="M95" s="334"/>
      <c r="N95" s="338" t="str">
        <f>'Blank Quote'!$N$42:$O$42</f>
        <v>PT: Apte</v>
      </c>
      <c r="O95" s="339"/>
      <c r="P95" s="57"/>
      <c r="Q95" s="57"/>
      <c r="R95" s="58" t="str">
        <f>IF(X95&gt;0,"Discount on Taxable Items:", "")</f>
        <v>Discount on Taxable Items:</v>
      </c>
      <c r="S95" s="326">
        <f>IF(X95&gt;0, -X95, 0)</f>
        <v>-926</v>
      </c>
      <c r="T95" s="327"/>
      <c r="U95" s="328"/>
      <c r="V95" s="258">
        <f>S95/S94</f>
        <v>-0.12152230971128609</v>
      </c>
      <c r="X95" s="61">
        <f>SUM(AA72:AA92)</f>
        <v>926</v>
      </c>
    </row>
    <row r="96" spans="1:28" ht="15" customHeight="1" outlineLevel="1" thickBot="1" x14ac:dyDescent="0.3">
      <c r="A96" s="249"/>
      <c r="B96" s="249"/>
      <c r="C96" s="249"/>
      <c r="D96" s="249"/>
      <c r="E96" s="249"/>
      <c r="G96" s="332"/>
      <c r="H96" s="333"/>
      <c r="I96" s="333"/>
      <c r="J96" s="333"/>
      <c r="K96" s="333"/>
      <c r="L96" s="333"/>
      <c r="M96" s="334"/>
      <c r="N96" s="56"/>
      <c r="P96" s="57"/>
      <c r="R96" s="58" t="str">
        <f>IF(X96&gt;0,"Discount on Non-Taxable Items:", "")</f>
        <v>Discount on Non-Taxable Items:</v>
      </c>
      <c r="S96" s="323">
        <f>IF(X96&gt;0, -X96, 0)+SUMIF(T72:U88,"&lt;0")</f>
        <v>-1289.2</v>
      </c>
      <c r="T96" s="324"/>
      <c r="U96" s="325"/>
      <c r="V96" s="256">
        <f>S96/S94</f>
        <v>-0.16918635170603674</v>
      </c>
      <c r="X96" s="61">
        <f>SUM(AB72:AB92)</f>
        <v>1289.2</v>
      </c>
    </row>
    <row r="97" spans="1:24" ht="15" customHeight="1" outlineLevel="1" thickBot="1" x14ac:dyDescent="0.3">
      <c r="A97" s="249"/>
      <c r="B97" s="249"/>
      <c r="C97" s="249"/>
      <c r="D97" s="249"/>
      <c r="E97" s="249"/>
      <c r="G97" s="332"/>
      <c r="H97" s="333"/>
      <c r="I97" s="333"/>
      <c r="J97" s="333"/>
      <c r="K97" s="333"/>
      <c r="L97" s="333"/>
      <c r="M97" s="334"/>
      <c r="N97" s="56"/>
      <c r="P97" s="57"/>
      <c r="R97" s="58" t="s">
        <v>132</v>
      </c>
      <c r="S97" s="323">
        <f>SUM(T89:U92)</f>
        <v>0</v>
      </c>
      <c r="T97" s="324"/>
      <c r="U97" s="325"/>
      <c r="V97" s="201"/>
      <c r="X97" s="61"/>
    </row>
    <row r="98" spans="1:24" ht="15" customHeight="1" outlineLevel="1" thickBot="1" x14ac:dyDescent="0.3">
      <c r="A98" s="249"/>
      <c r="B98" s="249"/>
      <c r="C98" s="249"/>
      <c r="D98" s="249"/>
      <c r="E98" s="249"/>
      <c r="G98" s="332"/>
      <c r="H98" s="333"/>
      <c r="I98" s="333"/>
      <c r="J98" s="333"/>
      <c r="K98" s="333"/>
      <c r="L98" s="333"/>
      <c r="M98" s="334"/>
      <c r="N98" s="56"/>
      <c r="P98" s="57"/>
      <c r="Q98" s="57"/>
      <c r="R98" s="58" t="s">
        <v>133</v>
      </c>
      <c r="S98" s="326">
        <f>IF(B64=0, "Tax Exempt", X98)</f>
        <v>351.88</v>
      </c>
      <c r="T98" s="327"/>
      <c r="U98" s="327"/>
      <c r="V98" s="257">
        <f>B64</f>
        <v>9.5000000000000001E-2</v>
      </c>
      <c r="X98" s="61">
        <f>SUM(X72:X92)</f>
        <v>351.88</v>
      </c>
    </row>
    <row r="99" spans="1:24" ht="15" customHeight="1" outlineLevel="1" thickBot="1" x14ac:dyDescent="0.3">
      <c r="A99" s="249"/>
      <c r="B99" s="249"/>
      <c r="C99" s="249"/>
      <c r="D99" s="249"/>
      <c r="E99" s="249"/>
      <c r="G99" s="335"/>
      <c r="H99" s="336"/>
      <c r="I99" s="336"/>
      <c r="J99" s="336"/>
      <c r="K99" s="336"/>
      <c r="L99" s="336"/>
      <c r="M99" s="337"/>
      <c r="N99" s="56"/>
      <c r="P99" s="57"/>
      <c r="Q99" s="57"/>
      <c r="R99" s="58" t="s">
        <v>134</v>
      </c>
      <c r="S99" s="320">
        <f>SUM(S94:U98)</f>
        <v>5756.68</v>
      </c>
      <c r="T99" s="321"/>
      <c r="U99" s="322"/>
      <c r="V99" s="62"/>
    </row>
    <row r="100" spans="1:24" ht="5.25" customHeight="1" thickBot="1" x14ac:dyDescent="0.3">
      <c r="A100" s="249"/>
      <c r="B100" s="249"/>
      <c r="C100" s="249"/>
      <c r="D100" s="249"/>
      <c r="E100" s="249"/>
    </row>
    <row r="101" spans="1:24" ht="6.75" customHeight="1" outlineLevel="1" x14ac:dyDescent="0.25">
      <c r="A101" s="249"/>
      <c r="B101" s="249"/>
      <c r="C101" s="249"/>
      <c r="D101" s="249"/>
      <c r="E101" s="249"/>
      <c r="G101" s="415"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416"/>
      <c r="I101" s="416"/>
      <c r="J101" s="416"/>
      <c r="K101" s="416"/>
      <c r="L101" s="416"/>
      <c r="M101" s="416"/>
      <c r="N101" s="416"/>
      <c r="O101" s="416"/>
      <c r="P101" s="416"/>
      <c r="Q101" s="416"/>
      <c r="R101" s="416"/>
      <c r="S101" s="416"/>
      <c r="T101" s="416"/>
      <c r="U101" s="416"/>
      <c r="V101" s="417"/>
    </row>
    <row r="102" spans="1:24" ht="9.75" customHeight="1" outlineLevel="1" x14ac:dyDescent="0.25">
      <c r="A102" s="249"/>
      <c r="B102" s="249"/>
      <c r="C102" s="249"/>
      <c r="D102" s="249"/>
      <c r="E102" s="249"/>
      <c r="G102" s="418"/>
      <c r="H102" s="419"/>
      <c r="I102" s="419"/>
      <c r="J102" s="419"/>
      <c r="K102" s="419"/>
      <c r="L102" s="419"/>
      <c r="M102" s="419"/>
      <c r="N102" s="419"/>
      <c r="O102" s="419"/>
      <c r="P102" s="419"/>
      <c r="Q102" s="419"/>
      <c r="R102" s="419"/>
      <c r="S102" s="419"/>
      <c r="T102" s="419"/>
      <c r="U102" s="419"/>
      <c r="V102" s="420"/>
    </row>
    <row r="103" spans="1:24" ht="13.5" customHeight="1" outlineLevel="1" x14ac:dyDescent="0.25">
      <c r="A103" s="249"/>
      <c r="B103" s="249"/>
      <c r="C103" s="249"/>
      <c r="D103" s="249"/>
      <c r="E103" s="249"/>
      <c r="G103" s="418"/>
      <c r="H103" s="419"/>
      <c r="I103" s="419"/>
      <c r="J103" s="419"/>
      <c r="K103" s="419"/>
      <c r="L103" s="419"/>
      <c r="M103" s="419"/>
      <c r="N103" s="419"/>
      <c r="O103" s="419"/>
      <c r="P103" s="419"/>
      <c r="Q103" s="419"/>
      <c r="R103" s="419"/>
      <c r="S103" s="419"/>
      <c r="T103" s="419"/>
      <c r="U103" s="419"/>
      <c r="V103" s="420"/>
    </row>
    <row r="104" spans="1:24" ht="13.5" customHeight="1" outlineLevel="1" x14ac:dyDescent="0.25">
      <c r="A104" s="249"/>
      <c r="B104" s="249"/>
      <c r="C104" s="249"/>
      <c r="D104" s="249"/>
      <c r="E104" s="249"/>
      <c r="G104" s="418"/>
      <c r="H104" s="419"/>
      <c r="I104" s="419"/>
      <c r="J104" s="419"/>
      <c r="K104" s="419"/>
      <c r="L104" s="419"/>
      <c r="M104" s="419"/>
      <c r="N104" s="419"/>
      <c r="O104" s="419"/>
      <c r="P104" s="419"/>
      <c r="Q104" s="419"/>
      <c r="R104" s="419"/>
      <c r="S104" s="419"/>
      <c r="T104" s="419"/>
      <c r="U104" s="419"/>
      <c r="V104" s="420"/>
    </row>
    <row r="105" spans="1:24" ht="13.5" customHeight="1" outlineLevel="1" x14ac:dyDescent="0.25">
      <c r="A105" s="249"/>
      <c r="B105" s="249"/>
      <c r="C105" s="249"/>
      <c r="D105" s="249"/>
      <c r="E105" s="249"/>
      <c r="G105" s="418"/>
      <c r="H105" s="419"/>
      <c r="I105" s="419"/>
      <c r="J105" s="419"/>
      <c r="K105" s="419"/>
      <c r="L105" s="419"/>
      <c r="M105" s="419"/>
      <c r="N105" s="419"/>
      <c r="O105" s="419"/>
      <c r="P105" s="419"/>
      <c r="Q105" s="419"/>
      <c r="R105" s="419"/>
      <c r="S105" s="419"/>
      <c r="T105" s="419"/>
      <c r="U105" s="419"/>
      <c r="V105" s="420"/>
    </row>
    <row r="106" spans="1:24" ht="6" customHeight="1" outlineLevel="1" thickBot="1" x14ac:dyDescent="0.3">
      <c r="A106" s="249"/>
      <c r="B106" s="249"/>
      <c r="C106" s="249"/>
      <c r="D106" s="249"/>
      <c r="E106" s="249"/>
      <c r="G106" s="425"/>
      <c r="H106" s="426"/>
      <c r="I106" s="426"/>
      <c r="J106" s="426"/>
      <c r="K106" s="426"/>
      <c r="L106" s="426"/>
      <c r="M106" s="426"/>
      <c r="N106" s="426"/>
      <c r="O106" s="426"/>
      <c r="P106" s="426"/>
      <c r="Q106" s="426"/>
      <c r="R106" s="426"/>
      <c r="S106" s="426"/>
      <c r="T106" s="426"/>
      <c r="U106" s="426"/>
      <c r="V106" s="427"/>
    </row>
    <row r="107" spans="1:24" ht="23.45" customHeight="1" outlineLevel="1" thickTop="1" thickBot="1" x14ac:dyDescent="0.3">
      <c r="A107" s="13" t="str">
        <f>'Blank Quote'!$A1</f>
        <v>Pricing Type</v>
      </c>
      <c r="B107" s="14" t="str">
        <f>'Blank Quote'!B1</f>
        <v>App CA Private</v>
      </c>
      <c r="C107" s="396" t="s">
        <v>57</v>
      </c>
      <c r="D107" s="392"/>
      <c r="E107" s="15" t="str">
        <f>VLOOKUP(B107,'Pricing Model'!A1:C21,3)</f>
        <v>Discount Based</v>
      </c>
    </row>
    <row r="108" spans="1:24" ht="18" customHeight="1" outlineLevel="1" thickBot="1" x14ac:dyDescent="0.3">
      <c r="A108" s="17" t="str">
        <f>'Blank Quote'!$A2</f>
        <v>Company / Agency</v>
      </c>
      <c r="B108" s="18" t="str">
        <f>'Blank Quote'!B2</f>
        <v>Winston Mobile Notary LLC</v>
      </c>
      <c r="C108" s="397" t="s">
        <v>59</v>
      </c>
      <c r="D108" s="394"/>
      <c r="E108" s="252">
        <f>IF(E107="Discount Based", VLOOKUP(B107,'Pricing Model'!A1:D21,4), "")</f>
        <v>0.2</v>
      </c>
      <c r="P108" s="398" t="s">
        <v>139</v>
      </c>
      <c r="Q108" s="398"/>
      <c r="R108" s="398"/>
      <c r="S108" s="398"/>
      <c r="T108" s="398"/>
      <c r="U108" s="398"/>
    </row>
    <row r="109" spans="1:24" ht="18" customHeight="1" outlineLevel="1" x14ac:dyDescent="0.25">
      <c r="A109" s="17" t="str">
        <f>'Blank Quote'!$A3</f>
        <v>Billing Contact</v>
      </c>
      <c r="B109" s="18" t="str">
        <f>'Blank Quote'!B3</f>
        <v>SUSAN E THOMPSON</v>
      </c>
      <c r="C109" s="397" t="s">
        <v>62</v>
      </c>
      <c r="D109" s="394"/>
      <c r="E109" s="252">
        <f>IF(E107="Discount Based", VLOOKUP(B107,'Pricing Model'!A1:E21,5), "")</f>
        <v>0.44</v>
      </c>
      <c r="N109" s="265" t="str">
        <f>IF('Blank Quote'!$E$7&lt;&gt;"", "REPLACING", "")</f>
        <v/>
      </c>
    </row>
    <row r="110" spans="1:24" ht="18" customHeight="1" outlineLevel="1" x14ac:dyDescent="0.25">
      <c r="A110" s="20" t="str">
        <f>'Blank Quote'!$A4</f>
        <v>Contact Email | Phone</v>
      </c>
      <c r="B110" s="21" t="str">
        <f>'Blank Quote'!B4</f>
        <v>(760) 677-8594 | winstonmobilenotary@gmail.com</v>
      </c>
      <c r="C110" s="397" t="s">
        <v>64</v>
      </c>
      <c r="D110" s="394"/>
      <c r="E110" s="19" t="str">
        <f>IF(E107="Cost Based", VLOOKUP(B107,'Pricing Model'!A1:F21,6), "")</f>
        <v/>
      </c>
      <c r="G110" s="368" t="s">
        <v>65</v>
      </c>
      <c r="H110" s="368"/>
      <c r="I110" s="368"/>
      <c r="J110" s="368"/>
      <c r="K110" s="368"/>
      <c r="L110" s="368"/>
      <c r="M110" s="22"/>
      <c r="N110" s="264" t="str">
        <f>IF('Blank Quote'!$E$7&lt;&gt;"","LSID: "&amp;'Blank Quote'!$E$7, "")</f>
        <v/>
      </c>
      <c r="P110" s="367" t="s">
        <v>66</v>
      </c>
      <c r="Q110" s="367"/>
      <c r="R110" s="367"/>
      <c r="S110" s="367"/>
      <c r="T110" s="367"/>
      <c r="U110" s="367"/>
    </row>
    <row r="111" spans="1:24" ht="18" customHeight="1" outlineLevel="1" thickBot="1" x14ac:dyDescent="0.3">
      <c r="A111" s="20" t="str">
        <f>'Blank Quote'!$A5</f>
        <v>Bill To Address</v>
      </c>
      <c r="B111" s="21" t="str">
        <f>'Blank Quote'!B5</f>
        <v>9454 Wilshire Blvd Suite 208</v>
      </c>
      <c r="C111" s="399" t="s">
        <v>68</v>
      </c>
      <c r="D111" s="391"/>
      <c r="E111" s="23" t="str">
        <f>IF(E107="Cost Based", VLOOKUP(B107,'Pricing Model'!A1:G21,7), "")</f>
        <v/>
      </c>
      <c r="G111" s="368" t="s">
        <v>69</v>
      </c>
      <c r="H111" s="368"/>
      <c r="I111" s="368"/>
      <c r="J111" s="368"/>
      <c r="K111" s="368"/>
      <c r="L111" s="368"/>
      <c r="M111" s="22"/>
    </row>
    <row r="112" spans="1:24" ht="18" customHeight="1" outlineLevel="1" thickBot="1" x14ac:dyDescent="0.3">
      <c r="A112" s="20" t="str">
        <f>'Blank Quote'!$A6</f>
        <v>City, State Zip</v>
      </c>
      <c r="B112" s="24" t="str">
        <f>'Blank Quote'!B6</f>
        <v>Beverly Hills, CA 90212</v>
      </c>
      <c r="C112" s="25"/>
      <c r="D112" s="25"/>
      <c r="E112" s="25"/>
      <c r="G112" s="368" t="s">
        <v>70</v>
      </c>
      <c r="H112" s="368"/>
      <c r="I112" s="368"/>
      <c r="J112" s="368"/>
      <c r="K112" s="368"/>
      <c r="L112" s="368"/>
      <c r="M112" s="22"/>
      <c r="P112" s="367" t="s">
        <v>71</v>
      </c>
      <c r="Q112" s="367"/>
      <c r="R112" s="367"/>
      <c r="S112" s="367"/>
      <c r="T112" s="367"/>
      <c r="U112" s="367"/>
    </row>
    <row r="113" spans="1:28" ht="18" customHeight="1" outlineLevel="1" thickBot="1" x14ac:dyDescent="0.4">
      <c r="A113" s="17" t="str">
        <f>'Blank Quote'!$A7</f>
        <v>Shipping Contact</v>
      </c>
      <c r="B113" s="18" t="str">
        <f>'Blank Quote'!B7</f>
        <v>SUSAN E THOMPSON</v>
      </c>
      <c r="C113" s="25"/>
      <c r="D113" s="25"/>
      <c r="E113" s="25"/>
      <c r="G113" s="26"/>
    </row>
    <row r="114" spans="1:28" ht="18" customHeight="1" outlineLevel="1" thickBot="1" x14ac:dyDescent="0.35">
      <c r="A114" s="20" t="str">
        <f>'Blank Quote'!$A8</f>
        <v>Ship Email | Phone</v>
      </c>
      <c r="B114" s="21" t="str">
        <f>'Blank Quote'!B8</f>
        <v>(760) 677-8594 | winstonmobilenotary@gmail.com</v>
      </c>
      <c r="C114" s="25"/>
      <c r="D114" s="25"/>
      <c r="E114" s="25"/>
      <c r="G114" s="350" t="s">
        <v>75</v>
      </c>
      <c r="H114" s="351"/>
      <c r="I114" s="351"/>
      <c r="J114" s="351"/>
      <c r="K114" s="351"/>
      <c r="L114" s="351"/>
      <c r="M114" s="352"/>
      <c r="O114" s="350" t="s">
        <v>76</v>
      </c>
      <c r="P114" s="351"/>
      <c r="Q114" s="351"/>
      <c r="R114" s="351"/>
      <c r="S114" s="351"/>
      <c r="T114" s="351"/>
      <c r="U114" s="351"/>
      <c r="V114" s="352"/>
    </row>
    <row r="115" spans="1:28" ht="18" customHeight="1" outlineLevel="1" x14ac:dyDescent="0.25">
      <c r="A115" s="20" t="str">
        <f>'Blank Quote'!$A9</f>
        <v>Ship To Address</v>
      </c>
      <c r="B115" s="21" t="str">
        <f>'Blank Quote'!B9</f>
        <v>9454 Wilshire Blvd Suite 208</v>
      </c>
      <c r="C115" s="25"/>
      <c r="D115" s="25"/>
      <c r="E115" s="25"/>
      <c r="G115" s="353" t="str">
        <f>IF('Blank Quote'!B2="", "", 'Blank Quote'!B2)</f>
        <v>Winston Mobile Notary LLC</v>
      </c>
      <c r="H115" s="354"/>
      <c r="I115" s="354"/>
      <c r="J115" s="354"/>
      <c r="K115" s="354"/>
      <c r="L115" s="354"/>
      <c r="M115" s="355"/>
      <c r="O115" s="340" t="str">
        <f>IF('Blank Quote'!B2="", "", 'Blank Quote'!B2)</f>
        <v>Winston Mobile Notary LLC</v>
      </c>
      <c r="P115" s="341"/>
      <c r="Q115" s="341"/>
      <c r="R115" s="341"/>
      <c r="S115" s="341"/>
      <c r="T115" s="341"/>
      <c r="U115" s="341"/>
      <c r="V115" s="342"/>
    </row>
    <row r="116" spans="1:28" ht="18" customHeight="1" outlineLevel="1" thickBot="1" x14ac:dyDescent="0.3">
      <c r="A116" s="27" t="str">
        <f>'Blank Quote'!$A10</f>
        <v>City, State Zip</v>
      </c>
      <c r="B116" s="24" t="str">
        <f>'Blank Quote'!B10</f>
        <v>Beverly Hills, CA 90212</v>
      </c>
      <c r="C116" s="25"/>
      <c r="D116" s="25"/>
      <c r="E116" s="25"/>
      <c r="G116" s="340" t="str">
        <f>IF('Blank Quote'!B3="", "", 'Blank Quote'!B3)</f>
        <v>SUSAN E THOMPSON</v>
      </c>
      <c r="H116" s="341"/>
      <c r="I116" s="341"/>
      <c r="J116" s="341"/>
      <c r="K116" s="341"/>
      <c r="L116" s="341"/>
      <c r="M116" s="342"/>
      <c r="O116" s="340" t="str">
        <f>IF('Blank Quote'!B7="", "", 'Blank Quote'!B7)</f>
        <v>SUSAN E THOMPSON</v>
      </c>
      <c r="P116" s="341"/>
      <c r="Q116" s="341"/>
      <c r="R116" s="341"/>
      <c r="S116" s="341"/>
      <c r="T116" s="341"/>
      <c r="U116" s="341"/>
      <c r="V116" s="342"/>
    </row>
    <row r="117" spans="1:28" ht="18" customHeight="1" outlineLevel="1" thickBot="1" x14ac:dyDescent="0.3">
      <c r="A117" s="27" t="str">
        <f>'Blank Quote'!$A11</f>
        <v>Sales Tax Rate</v>
      </c>
      <c r="B117" s="28">
        <f>'Blank Quote'!B11</f>
        <v>9.5000000000000001E-2</v>
      </c>
      <c r="C117" s="25"/>
      <c r="D117" s="25"/>
      <c r="E117" s="25"/>
      <c r="G117" s="340" t="str">
        <f>IF('Blank Quote'!B4="", "", 'Blank Quote'!B4)</f>
        <v>(760) 677-8594 | winstonmobilenotary@gmail.com</v>
      </c>
      <c r="H117" s="341"/>
      <c r="I117" s="341"/>
      <c r="J117" s="341"/>
      <c r="K117" s="341"/>
      <c r="L117" s="341"/>
      <c r="M117" s="342"/>
      <c r="O117" s="340" t="str">
        <f>IF('Blank Quote'!B8="", "", 'Blank Quote'!B8)</f>
        <v>(760) 677-8594 | winstonmobilenotary@gmail.com</v>
      </c>
      <c r="P117" s="341"/>
      <c r="Q117" s="341"/>
      <c r="R117" s="341"/>
      <c r="S117" s="341"/>
      <c r="T117" s="341"/>
      <c r="U117" s="341"/>
      <c r="V117" s="342"/>
    </row>
    <row r="118" spans="1:28" ht="18" customHeight="1" outlineLevel="1" thickBot="1" x14ac:dyDescent="0.3">
      <c r="A118" s="13" t="str">
        <f>'Blank Quote'!$A12</f>
        <v>Sales Rep</v>
      </c>
      <c r="B118" s="29" t="str">
        <f>'Blank Quote'!B12</f>
        <v>EC</v>
      </c>
      <c r="C118" s="25"/>
      <c r="D118" s="25"/>
      <c r="E118" s="25"/>
      <c r="G118" s="340" t="str">
        <f>IF('Blank Quote'!B5="", "", 'Blank Quote'!B5)</f>
        <v>9454 Wilshire Blvd Suite 208</v>
      </c>
      <c r="H118" s="341"/>
      <c r="I118" s="341"/>
      <c r="J118" s="341"/>
      <c r="K118" s="341"/>
      <c r="L118" s="341"/>
      <c r="M118" s="342"/>
      <c r="O118" s="340" t="str">
        <f>IF('Blank Quote'!B9="", "", 'Blank Quote'!B9)</f>
        <v>9454 Wilshire Blvd Suite 208</v>
      </c>
      <c r="P118" s="341"/>
      <c r="Q118" s="341"/>
      <c r="R118" s="341"/>
      <c r="S118" s="341"/>
      <c r="T118" s="341"/>
      <c r="U118" s="341"/>
      <c r="V118" s="342"/>
    </row>
    <row r="119" spans="1:28" ht="18" customHeight="1" outlineLevel="1" thickBot="1" x14ac:dyDescent="0.3">
      <c r="A119" s="13" t="str">
        <f>'Blank Quote'!$A13</f>
        <v>Shipping Method</v>
      </c>
      <c r="B119" s="30" t="str">
        <f>'Blank Quote'!B13</f>
        <v>Ground</v>
      </c>
      <c r="C119" s="25"/>
      <c r="D119" s="25"/>
      <c r="E119" s="25"/>
      <c r="G119" s="295" t="str">
        <f>IF('Blank Quote'!B6="", "", 'Blank Quote'!B6)</f>
        <v>Beverly Hills, CA 90212</v>
      </c>
      <c r="H119" s="296"/>
      <c r="I119" s="296"/>
      <c r="J119" s="296"/>
      <c r="K119" s="296"/>
      <c r="L119" s="296"/>
      <c r="M119" s="297"/>
      <c r="O119" s="295" t="str">
        <f>IF('Blank Quote'!B10="", "", 'Blank Quote'!B10)</f>
        <v>Beverly Hills, CA 90212</v>
      </c>
      <c r="P119" s="296"/>
      <c r="Q119" s="296"/>
      <c r="R119" s="296"/>
      <c r="S119" s="296"/>
      <c r="T119" s="296"/>
      <c r="U119" s="296"/>
      <c r="V119" s="297"/>
    </row>
    <row r="120" spans="1:28" ht="5.25" customHeight="1" outlineLevel="1" thickBot="1" x14ac:dyDescent="0.3">
      <c r="A120">
        <f>'Blank Quote'!$A14</f>
        <v>0</v>
      </c>
      <c r="B120" s="31"/>
      <c r="C120" s="25"/>
      <c r="D120" s="25"/>
      <c r="E120" s="25"/>
    </row>
    <row r="121" spans="1:28" ht="16.5" outlineLevel="1" thickBot="1" x14ac:dyDescent="0.3">
      <c r="A121" s="32" t="str">
        <f>'Blank Quote'!$A15</f>
        <v>T&amp;C</v>
      </c>
      <c r="B121" s="33" t="str">
        <f>VLOOKUP(B107,'Pricing Model'!A1:J21,10)</f>
        <v>Private</v>
      </c>
      <c r="C121" s="25"/>
      <c r="D121" s="25"/>
      <c r="E121" s="25"/>
      <c r="G121" s="293" t="s">
        <v>85</v>
      </c>
      <c r="H121" s="294"/>
      <c r="I121" s="293" t="s">
        <v>86</v>
      </c>
      <c r="J121" s="361"/>
      <c r="K121" s="294"/>
      <c r="L121" s="293" t="s">
        <v>87</v>
      </c>
      <c r="M121" s="361"/>
      <c r="N121" s="294"/>
      <c r="O121" s="293" t="s">
        <v>88</v>
      </c>
      <c r="P121" s="294"/>
      <c r="Q121" s="293" t="s">
        <v>89</v>
      </c>
      <c r="R121" s="294"/>
      <c r="S121" s="298" t="s">
        <v>90</v>
      </c>
      <c r="T121" s="299"/>
      <c r="U121" s="299"/>
      <c r="V121" s="300"/>
    </row>
    <row r="122" spans="1:28" ht="15.75" outlineLevel="1" thickBot="1" x14ac:dyDescent="0.3">
      <c r="A122" s="34" t="str">
        <f>'Blank Quote'!$A16</f>
        <v>Contract Number</v>
      </c>
      <c r="B122" s="33">
        <f>VLOOKUP(B107,'Pricing Model'!A1:H21,8)</f>
        <v>0</v>
      </c>
      <c r="C122" s="25"/>
      <c r="D122" s="25"/>
      <c r="E122" s="25"/>
      <c r="G122" s="362">
        <f ca="1">TODAY()</f>
        <v>45142</v>
      </c>
      <c r="H122" s="363"/>
      <c r="I122" s="364">
        <f ca="1">NOW()</f>
        <v>45142.380975</v>
      </c>
      <c r="J122" s="365"/>
      <c r="K122" s="366"/>
      <c r="L122" s="301" t="str">
        <f>'CA Multi Tenprint'!B118</f>
        <v>EC</v>
      </c>
      <c r="M122" s="302"/>
      <c r="N122" s="303"/>
      <c r="O122" s="301" t="str">
        <f>VLOOKUP(B107,'Pricing Model'!A1:I21,9)</f>
        <v>Due on Rcpt</v>
      </c>
      <c r="P122" s="303"/>
      <c r="Q122" s="301" t="str">
        <f>B119</f>
        <v>Ground</v>
      </c>
      <c r="R122" s="302"/>
      <c r="S122" s="301" t="str">
        <f>IF(B122&lt;&gt;0,B122,"")</f>
        <v/>
      </c>
      <c r="T122" s="302"/>
      <c r="U122" s="302"/>
      <c r="V122" s="303"/>
    </row>
    <row r="123" spans="1:28" ht="5.25" customHeight="1" outlineLevel="1" thickBot="1" x14ac:dyDescent="0.3">
      <c r="D123" s="35"/>
    </row>
    <row r="124" spans="1:28" ht="17.25" thickTop="1" thickBot="1" x14ac:dyDescent="0.3">
      <c r="A124" s="36" t="s">
        <v>92</v>
      </c>
      <c r="B124" s="37" t="s">
        <v>93</v>
      </c>
      <c r="C124" s="38" t="s">
        <v>94</v>
      </c>
      <c r="D124" s="38" t="s">
        <v>95</v>
      </c>
      <c r="E124" s="39" t="s">
        <v>96</v>
      </c>
      <c r="G124" s="347" t="s">
        <v>92</v>
      </c>
      <c r="H124" s="348"/>
      <c r="I124" s="349" t="s">
        <v>93</v>
      </c>
      <c r="J124" s="349"/>
      <c r="K124" s="349"/>
      <c r="L124" s="349"/>
      <c r="M124" s="349"/>
      <c r="N124" s="349"/>
      <c r="O124" s="349"/>
      <c r="P124" s="349"/>
      <c r="Q124" s="97" t="s">
        <v>94</v>
      </c>
      <c r="R124" s="349" t="s">
        <v>97</v>
      </c>
      <c r="S124" s="349"/>
      <c r="T124" s="349" t="s">
        <v>98</v>
      </c>
      <c r="U124" s="349"/>
      <c r="V124" s="40" t="s">
        <v>99</v>
      </c>
      <c r="X124" s="97" t="s">
        <v>100</v>
      </c>
      <c r="Y124" s="97" t="s">
        <v>101</v>
      </c>
      <c r="Z124" s="97" t="s">
        <v>102</v>
      </c>
      <c r="AA124" s="97" t="s">
        <v>103</v>
      </c>
      <c r="AB124" s="97" t="s">
        <v>104</v>
      </c>
    </row>
    <row r="125" spans="1:28" s="1" customFormat="1" ht="30" customHeight="1" x14ac:dyDescent="0.2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74" t="str">
        <f t="shared" ref="G125:G145" si="34">A125</f>
        <v>HW-LT-Std-Home</v>
      </c>
      <c r="H125" s="375"/>
      <c r="I125" s="376" t="str">
        <f t="shared" ref="I125:I139" si="35">IF(B125&lt;&gt;"", B125, "")&amp;IF(E125&lt;&gt;"", "   *** "&amp;E125, "")</f>
        <v>Hardware-Laptop-Standard with Windows Home Edition   *** Standard with Windows 11</v>
      </c>
      <c r="J125" s="376"/>
      <c r="K125" s="376" t="str">
        <f t="shared" ref="K125:K145" si="36">E125</f>
        <v>Standard with Windows 11</v>
      </c>
      <c r="L125" s="376"/>
      <c r="M125" s="376" t="str">
        <f t="shared" ref="M125:M145" si="37">G125</f>
        <v>HW-LT-Std-Home</v>
      </c>
      <c r="N125" s="376"/>
      <c r="O125" s="376" t="str">
        <f t="shared" ref="O125:O145" si="38">I125</f>
        <v>Hardware-Laptop-Standard with Windows Home Edition   *** Standard with Windows 11</v>
      </c>
      <c r="P125" s="376"/>
      <c r="Q125" s="98">
        <f t="shared" ref="Q125:Q145" si="39">IF(C125="", "", C125)</f>
        <v>1</v>
      </c>
      <c r="R125" s="319">
        <f>IF(C125="", "",IF(D125&gt;0,D125,
IF($E$107="NY Contract", VLOOKUP(B125,'Raw BOM'!$A$3:$G$495,7,FALSE),
IF($E$107="FL Contract", VLOOKUP(B125,'Raw BOM'!$A$3:$I$495,8,FALSE),
IF($E$107="LA Contract", VLOOKUP(B125,'Raw BOM'!$A$3:$K$495,9,FALSE),
IF($E$107="WA Contract", VLOOKUP(B125,'Raw BOM'!$A$3:$M$495,10,FALSE),
VLOOKUP(B125,'Raw BOM'!$A$3:$D$495,4,FALSE)))))))</f>
        <v>750</v>
      </c>
      <c r="S125" s="319" t="str">
        <f t="shared" ref="S125:S145" si="40">M125</f>
        <v>HW-LT-Std-Home</v>
      </c>
      <c r="T125" s="319">
        <f t="shared" ref="T125:T145" si="41">IF(C125="", "", Q125*R125)</f>
        <v>750</v>
      </c>
      <c r="U125" s="319" t="str">
        <f t="shared" ref="U125:U145" si="42">O125</f>
        <v>Hardware-Laptop-Standard with Windows Home Edition   *** Standard with Windows 11</v>
      </c>
      <c r="V125" s="46" t="str">
        <f>IF(C125="","", VLOOKUP(B125,'Raw BOM'!$A$3:$F$495,6,FALSE))</f>
        <v>Yes</v>
      </c>
      <c r="X125" s="47">
        <f t="shared" ref="X125:X145" si="43">IF(AND(V125="Yes", Q125&lt;&gt;0), (T125-Y125)*$B$117, 0)</f>
        <v>57</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2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15" t="str">
        <f t="shared" si="34"/>
        <v>LS4G-Applicant-CA</v>
      </c>
      <c r="H126" s="316"/>
      <c r="I126" s="317" t="str">
        <f t="shared" si="35"/>
        <v>LiveScan 4th Gen Software-Applicant CA TOT Module</v>
      </c>
      <c r="J126" s="317"/>
      <c r="K126" s="317" t="str">
        <f t="shared" si="36"/>
        <v/>
      </c>
      <c r="L126" s="317"/>
      <c r="M126" s="317" t="str">
        <f t="shared" si="37"/>
        <v>LS4G-Applicant-CA</v>
      </c>
      <c r="N126" s="317"/>
      <c r="O126" s="317" t="str">
        <f t="shared" si="38"/>
        <v>LiveScan 4th Gen Software-Applicant CA TOT Module</v>
      </c>
      <c r="P126" s="317"/>
      <c r="Q126" s="99">
        <f t="shared" si="39"/>
        <v>1</v>
      </c>
      <c r="R126" s="318">
        <f>IF(C126="", "",IF(D126&gt;0,D126,
IF($E$107="NY Contract", VLOOKUP(B126,'Raw BOM'!$A$3:$G$495,7,FALSE),
IF($E$107="FL Contract", VLOOKUP(B126,'Raw BOM'!$A$3:$I$495,8,FALSE),
IF($E$107="LA Contract", VLOOKUP(B126,'Raw BOM'!$A$3:$K$495,9,FALSE),
IF($E$107="WA Contract", VLOOKUP(B126,'Raw BOM'!$A$3:$M$495,10,FALSE),
VLOOKUP(B126,'Raw BOM'!$A$3:$D$495,4,FALSE)))))))</f>
        <v>1340</v>
      </c>
      <c r="S126" s="318" t="str">
        <f t="shared" si="40"/>
        <v>LS4G-Applicant-CA</v>
      </c>
      <c r="T126" s="318">
        <f t="shared" si="41"/>
        <v>1340</v>
      </c>
      <c r="U126" s="318"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25">
      <c r="A127" s="184" t="str">
        <f>IF(B127&lt;&gt;"",VLOOKUP(B127,'Raw BOM'!$A$3:$B$495,2,FALSE),IF(E127&lt;&gt;"","Misc",""))</f>
        <v>HW-Scan-Kojak</v>
      </c>
      <c r="B127" s="185" t="s">
        <v>141</v>
      </c>
      <c r="C127" s="186">
        <f>IF('Blank Quote'!C21&lt;&gt;"", 'Blank Quote'!C21, "")</f>
        <v>1</v>
      </c>
      <c r="D127" s="187"/>
      <c r="E127" s="188" t="str">
        <f>IF('Blank Quote'!E21&lt;&gt;"", 'Blank Quote'!E21, "")</f>
        <v/>
      </c>
      <c r="F127" s="189"/>
      <c r="G127" s="407" t="str">
        <f t="shared" si="34"/>
        <v>HW-Scan-Kojak</v>
      </c>
      <c r="H127" s="408"/>
      <c r="I127" s="409" t="str">
        <f t="shared" si="35"/>
        <v>Hardware-Scanner-IBT Kojak</v>
      </c>
      <c r="J127" s="410"/>
      <c r="K127" s="410" t="str">
        <f t="shared" si="36"/>
        <v/>
      </c>
      <c r="L127" s="410"/>
      <c r="M127" s="410" t="str">
        <f t="shared" si="37"/>
        <v>HW-Scan-Kojak</v>
      </c>
      <c r="N127" s="410"/>
      <c r="O127" s="410" t="str">
        <f t="shared" si="38"/>
        <v>Hardware-Scanner-IBT Kojak</v>
      </c>
      <c r="P127" s="411"/>
      <c r="Q127" s="190">
        <f t="shared" si="39"/>
        <v>1</v>
      </c>
      <c r="R127" s="412">
        <f>IF(C127="", "",IF(D127&gt;0,D127,
IF($E$107="NY Contract", VLOOKUP(B127,'Raw BOM'!$A$3:$G$495,7,FALSE),
IF($E$107="FL Contract", VLOOKUP(B127,'Raw BOM'!$A$3:$I$495,8,FALSE),
IF($E$107="LA Contract", VLOOKUP(B127,'Raw BOM'!$A$3:$K$495,9,FALSE),
IF($E$107="WA Contract", VLOOKUP(B127,'Raw BOM'!$A$3:$M$495,10,FALSE),
VLOOKUP(B127,'Raw BOM'!$A$3:$D$495,4,FALSE)))))))</f>
        <v>1220</v>
      </c>
      <c r="S127" s="413" t="str">
        <f t="shared" si="40"/>
        <v>HW-Scan-Kojak</v>
      </c>
      <c r="T127" s="412">
        <f t="shared" si="41"/>
        <v>1220</v>
      </c>
      <c r="U127" s="413" t="str">
        <f t="shared" si="42"/>
        <v>Hardware-Scanner-IBT Kojak</v>
      </c>
      <c r="V127" s="191" t="str">
        <f>IF(C127="","", VLOOKUP(B127,'Raw BOM'!$A$3:$F$495,6,FALSE))</f>
        <v>Yes</v>
      </c>
      <c r="X127" s="47">
        <f t="shared" si="43"/>
        <v>92.72</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2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00" t="str">
        <f t="shared" si="34"/>
        <v/>
      </c>
      <c r="H128" s="401"/>
      <c r="I128" s="402" t="str">
        <f t="shared" si="35"/>
        <v/>
      </c>
      <c r="J128" s="403"/>
      <c r="K128" s="403" t="str">
        <f t="shared" si="36"/>
        <v/>
      </c>
      <c r="L128" s="403"/>
      <c r="M128" s="403" t="str">
        <f t="shared" si="37"/>
        <v/>
      </c>
      <c r="N128" s="403"/>
      <c r="O128" s="403" t="str">
        <f t="shared" si="38"/>
        <v/>
      </c>
      <c r="P128" s="404"/>
      <c r="Q128" s="99" t="str">
        <f t="shared" si="39"/>
        <v/>
      </c>
      <c r="R128" s="405" t="str">
        <f>IF(C128="", "",IF(D128&gt;0,D128,
IF($E$107="NY Contract", VLOOKUP(B128,'Raw BOM'!$A$3:$G$495,7,FALSE),
IF($E$107="FL Contract", VLOOKUP(B128,'Raw BOM'!$A$3:$I$495,8,FALSE),
IF($E$107="LA Contract", VLOOKUP(B128,'Raw BOM'!$A$3:$K$495,9,FALSE),
IF($E$107="WA Contract", VLOOKUP(B128,'Raw BOM'!$A$3:$M$495,10,FALSE),
VLOOKUP(B128,'Raw BOM'!$A$3:$D$495,4,FALSE)))))))</f>
        <v/>
      </c>
      <c r="S128" s="406" t="str">
        <f t="shared" si="40"/>
        <v/>
      </c>
      <c r="T128" s="405" t="str">
        <f t="shared" si="41"/>
        <v/>
      </c>
      <c r="U128" s="406"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2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00" t="str">
        <f t="shared" si="34"/>
        <v>HW-Magtrip</v>
      </c>
      <c r="H129" s="401"/>
      <c r="I129" s="402" t="str">
        <f t="shared" si="35"/>
        <v>Hardware-Magnetic Strip Reader   *** Auto populate personal information with a swipe of a driver's license from anywhere on the screen</v>
      </c>
      <c r="J129" s="403"/>
      <c r="K129" s="403" t="str">
        <f t="shared" si="36"/>
        <v>Auto populate personal information with a swipe of a driver's license from anywhere on the screen</v>
      </c>
      <c r="L129" s="403"/>
      <c r="M129" s="403" t="str">
        <f t="shared" si="37"/>
        <v>HW-Magtrip</v>
      </c>
      <c r="N129" s="403"/>
      <c r="O129" s="403" t="str">
        <f t="shared" si="38"/>
        <v>Hardware-Magnetic Strip Reader   *** Auto populate personal information with a swipe of a driver's license from anywhere on the screen</v>
      </c>
      <c r="P129" s="404"/>
      <c r="Q129" s="99">
        <f t="shared" si="39"/>
        <v>1</v>
      </c>
      <c r="R129" s="405">
        <f>IF(C129="", "",IF(D129&gt;0,D129,
IF($E$107="NY Contract", VLOOKUP(B129,'Raw BOM'!$A$3:$G$495,7,FALSE),
IF($E$107="FL Contract", VLOOKUP(B129,'Raw BOM'!$A$3:$I$495,8,FALSE),
IF($E$107="LA Contract", VLOOKUP(B129,'Raw BOM'!$A$3:$K$495,9,FALSE),
IF($E$107="WA Contract", VLOOKUP(B129,'Raw BOM'!$A$3:$M$495,10,FALSE),
VLOOKUP(B129,'Raw BOM'!$A$3:$D$495,4,FALSE)))))))</f>
        <v>130</v>
      </c>
      <c r="S129" s="406" t="str">
        <f t="shared" si="40"/>
        <v>HW-Magtrip</v>
      </c>
      <c r="T129" s="405">
        <f t="shared" si="41"/>
        <v>130</v>
      </c>
      <c r="U129" s="406" t="str">
        <f t="shared" si="42"/>
        <v>Hardware-Magnetic Strip Reader   *** Auto populate personal information with a swipe of a driver's license from anywhere on the screen</v>
      </c>
      <c r="V129" s="49" t="str">
        <f>IF(C129="","", VLOOKUP(B129,'Raw BOM'!$A$3:$F$495,6,FALSE))</f>
        <v>Yes</v>
      </c>
      <c r="X129" s="47">
        <f t="shared" si="43"/>
        <v>9.8800000000000008</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2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00" t="str">
        <f t="shared" si="34"/>
        <v>LS4G-IDCard</v>
      </c>
      <c r="H130" s="401"/>
      <c r="I130" s="402" t="str">
        <f t="shared" si="35"/>
        <v>LiveScan 4th Gen Software-Driver License and ID Reading software</v>
      </c>
      <c r="J130" s="403"/>
      <c r="K130" s="403" t="str">
        <f t="shared" si="36"/>
        <v/>
      </c>
      <c r="L130" s="403"/>
      <c r="M130" s="403" t="str">
        <f t="shared" si="37"/>
        <v>LS4G-IDCard</v>
      </c>
      <c r="N130" s="403"/>
      <c r="O130" s="403" t="str">
        <f t="shared" si="38"/>
        <v>LiveScan 4th Gen Software-Driver License and ID Reading software</v>
      </c>
      <c r="P130" s="404"/>
      <c r="Q130" s="99">
        <f t="shared" si="39"/>
        <v>1</v>
      </c>
      <c r="R130" s="405">
        <f>IF(C130="", "",IF(D130&gt;0,D130,
IF($E$107="NY Contract", VLOOKUP(B130,'Raw BOM'!$A$3:$G$495,7,FALSE),
IF($E$107="FL Contract", VLOOKUP(B130,'Raw BOM'!$A$3:$I$495,8,FALSE),
IF($E$107="LA Contract", VLOOKUP(B130,'Raw BOM'!$A$3:$K$495,9,FALSE),
IF($E$107="WA Contract", VLOOKUP(B130,'Raw BOM'!$A$3:$M$495,10,FALSE),
VLOOKUP(B130,'Raw BOM'!$A$3:$D$495,4,FALSE)))))))</f>
        <v>340</v>
      </c>
      <c r="S130" s="406" t="str">
        <f t="shared" si="40"/>
        <v>LS4G-IDCard</v>
      </c>
      <c r="T130" s="405">
        <f t="shared" si="41"/>
        <v>340</v>
      </c>
      <c r="U130" s="406"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2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00" t="str">
        <f t="shared" si="34"/>
        <v/>
      </c>
      <c r="H131" s="401"/>
      <c r="I131" s="402" t="str">
        <f t="shared" si="35"/>
        <v/>
      </c>
      <c r="J131" s="403"/>
      <c r="K131" s="403" t="str">
        <f t="shared" si="36"/>
        <v/>
      </c>
      <c r="L131" s="403"/>
      <c r="M131" s="403" t="str">
        <f t="shared" si="37"/>
        <v/>
      </c>
      <c r="N131" s="403"/>
      <c r="O131" s="403" t="str">
        <f t="shared" si="38"/>
        <v/>
      </c>
      <c r="P131" s="404"/>
      <c r="Q131" s="99" t="str">
        <f t="shared" si="39"/>
        <v/>
      </c>
      <c r="R131" s="405" t="str">
        <f>IF(C131="", "",IF(D131&gt;0,D131,
IF($E$107="NY Contract", VLOOKUP(B131,'Raw BOM'!$A$3:$G$495,7,FALSE),
IF($E$107="FL Contract", VLOOKUP(B131,'Raw BOM'!$A$3:$I$495,8,FALSE),
IF($E$107="LA Contract", VLOOKUP(B131,'Raw BOM'!$A$3:$K$495,9,FALSE),
IF($E$107="WA Contract", VLOOKUP(B131,'Raw BOM'!$A$3:$M$495,10,FALSE),
VLOOKUP(B131,'Raw BOM'!$A$3:$D$495,4,FALSE)))))))</f>
        <v/>
      </c>
      <c r="S131" s="406" t="str">
        <f t="shared" si="40"/>
        <v/>
      </c>
      <c r="T131" s="405" t="str">
        <f t="shared" si="41"/>
        <v/>
      </c>
      <c r="U131" s="406"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2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00" t="str">
        <f t="shared" si="34"/>
        <v>Svcs-Cfg-CAPSP</v>
      </c>
      <c r="H132" s="401"/>
      <c r="I132" s="402" t="str">
        <f t="shared" si="35"/>
        <v>Services-Configuration-CA PSP Setup   *** Pick ONE of the following capture methods at the time of capture (TWO DIFFERENT BUTTONS on the screen):</v>
      </c>
      <c r="J132" s="403"/>
      <c r="K132" s="403" t="str">
        <f t="shared" si="36"/>
        <v>Pick ONE of the following capture methods at the time of capture (TWO DIFFERENT BUTTONS on the screen):</v>
      </c>
      <c r="L132" s="403"/>
      <c r="M132" s="403" t="str">
        <f t="shared" si="37"/>
        <v>Svcs-Cfg-CAPSP</v>
      </c>
      <c r="N132" s="403"/>
      <c r="O132" s="403" t="str">
        <f t="shared" si="38"/>
        <v>Services-Configuration-CA PSP Setup   *** Pick ONE of the following capture methods at the time of capture (TWO DIFFERENT BUTTONS on the screen):</v>
      </c>
      <c r="P132" s="404"/>
      <c r="Q132" s="99">
        <f t="shared" si="39"/>
        <v>1</v>
      </c>
      <c r="R132" s="405">
        <f>IF(C132="", "",IF(D132&gt;0,D132,
IF($E$107="NY Contract", VLOOKUP(B132,'Raw BOM'!$A$3:$G$495,7,FALSE),
IF($E$107="FL Contract", VLOOKUP(B132,'Raw BOM'!$A$3:$I$495,8,FALSE),
IF($E$107="LA Contract", VLOOKUP(B132,'Raw BOM'!$A$3:$K$495,9,FALSE),
IF($E$107="WA Contract", VLOOKUP(B132,'Raw BOM'!$A$3:$M$495,10,FALSE),
VLOOKUP(B132,'Raw BOM'!$A$3:$D$495,4,FALSE)))))))</f>
        <v>500</v>
      </c>
      <c r="S132" s="406" t="str">
        <f t="shared" si="40"/>
        <v>Svcs-Cfg-CAPSP</v>
      </c>
      <c r="T132" s="405">
        <f t="shared" si="41"/>
        <v>500</v>
      </c>
      <c r="U132" s="406"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2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00" t="str">
        <f t="shared" si="34"/>
        <v>Misc</v>
      </c>
      <c r="H133" s="401"/>
      <c r="I133" s="402" t="str">
        <f t="shared" si="35"/>
        <v xml:space="preserve">   *** Transaction Fee - Traditional FLATS and ROLLS Method (1 to 10 minutes method): $0.75 per transaction with $150 per monthly cap</v>
      </c>
      <c r="J133" s="403"/>
      <c r="K133" s="403" t="str">
        <f t="shared" si="36"/>
        <v>Transaction Fee - Traditional FLATS and ROLLS Method (1 to 10 minutes method): $0.75 per transaction with $150 per monthly cap</v>
      </c>
      <c r="L133" s="403"/>
      <c r="M133" s="403" t="str">
        <f t="shared" si="37"/>
        <v>Misc</v>
      </c>
      <c r="N133" s="403"/>
      <c r="O133" s="403" t="str">
        <f t="shared" si="38"/>
        <v xml:space="preserve">   *** Transaction Fee - Traditional FLATS and ROLLS Method (1 to 10 minutes method): $0.75 per transaction with $150 per monthly cap</v>
      </c>
      <c r="P133" s="404"/>
      <c r="Q133" s="99" t="str">
        <f t="shared" si="39"/>
        <v/>
      </c>
      <c r="R133" s="405" t="str">
        <f>IF(C133="", "",IF(D133&gt;0,D133,
IF($E$107="NY Contract", VLOOKUP(B133,'Raw BOM'!$A$3:$G$495,7,FALSE),
IF($E$107="FL Contract", VLOOKUP(B133,'Raw BOM'!$A$3:$I$495,8,FALSE),
IF($E$107="LA Contract", VLOOKUP(B133,'Raw BOM'!$A$3:$K$495,9,FALSE),
IF($E$107="WA Contract", VLOOKUP(B133,'Raw BOM'!$A$3:$M$495,10,FALSE),
VLOOKUP(B133,'Raw BOM'!$A$3:$D$495,4,FALSE)))))))</f>
        <v/>
      </c>
      <c r="S133" s="406" t="str">
        <f t="shared" si="40"/>
        <v>Misc</v>
      </c>
      <c r="T133" s="405" t="str">
        <f t="shared" si="41"/>
        <v/>
      </c>
      <c r="U133" s="406"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2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00" t="str">
        <f t="shared" si="34"/>
        <v>Misc</v>
      </c>
      <c r="H134" s="401"/>
      <c r="I134" s="402" t="str">
        <f t="shared" si="35"/>
        <v xml:space="preserve">   *** Transaction Fee - NEW FLATS ONLY Method (10 to 15 second fingerprinting): $4.00 per transaction with no cap ($2.80 per trans for 501(c)(3) organizations)</v>
      </c>
      <c r="J134" s="403"/>
      <c r="K134" s="403" t="str">
        <f t="shared" si="36"/>
        <v>Transaction Fee - NEW FLATS ONLY Method (10 to 15 second fingerprinting): $4.00 per transaction with no cap ($2.80 per trans for 501(c)(3) organizations)</v>
      </c>
      <c r="L134" s="403"/>
      <c r="M134" s="403" t="str">
        <f t="shared" si="37"/>
        <v>Misc</v>
      </c>
      <c r="N134" s="403"/>
      <c r="O134" s="403" t="str">
        <f t="shared" si="38"/>
        <v xml:space="preserve">   *** Transaction Fee - NEW FLATS ONLY Method (10 to 15 second fingerprinting): $4.00 per transaction with no cap ($2.80 per trans for 501(c)(3) organizations)</v>
      </c>
      <c r="P134" s="404"/>
      <c r="Q134" s="99" t="str">
        <f t="shared" si="39"/>
        <v/>
      </c>
      <c r="R134" s="405" t="str">
        <f>IF(C134="", "",IF(D134&gt;0,D134,
IF($E$107="NY Contract", VLOOKUP(B134,'Raw BOM'!$A$3:$G$495,7,FALSE),
IF($E$107="FL Contract", VLOOKUP(B134,'Raw BOM'!$A$3:$I$495,8,FALSE),
IF($E$107="LA Contract", VLOOKUP(B134,'Raw BOM'!$A$3:$K$495,9,FALSE),
IF($E$107="WA Contract", VLOOKUP(B134,'Raw BOM'!$A$3:$M$495,10,FALSE),
VLOOKUP(B134,'Raw BOM'!$A$3:$D$495,4,FALSE)))))))</f>
        <v/>
      </c>
      <c r="S134" s="406" t="str">
        <f t="shared" si="40"/>
        <v>Misc</v>
      </c>
      <c r="T134" s="405" t="str">
        <f t="shared" si="41"/>
        <v/>
      </c>
      <c r="U134" s="406"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2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00" t="str">
        <f t="shared" si="34"/>
        <v/>
      </c>
      <c r="H135" s="401"/>
      <c r="I135" s="402" t="str">
        <f t="shared" si="35"/>
        <v/>
      </c>
      <c r="J135" s="403"/>
      <c r="K135" s="403" t="str">
        <f t="shared" si="36"/>
        <v/>
      </c>
      <c r="L135" s="403"/>
      <c r="M135" s="403" t="str">
        <f t="shared" si="37"/>
        <v/>
      </c>
      <c r="N135" s="403"/>
      <c r="O135" s="403" t="str">
        <f t="shared" si="38"/>
        <v/>
      </c>
      <c r="P135" s="404"/>
      <c r="Q135" s="99" t="str">
        <f t="shared" si="39"/>
        <v/>
      </c>
      <c r="R135" s="405" t="str">
        <f>IF(C135="", "",IF(D135&gt;0,D135,
IF($E$107="NY Contract", VLOOKUP(B135,'Raw BOM'!$A$3:$G$495,7,FALSE),
IF($E$107="FL Contract", VLOOKUP(B135,'Raw BOM'!$A$3:$I$495,8,FALSE),
IF($E$107="LA Contract", VLOOKUP(B135,'Raw BOM'!$A$3:$K$495,9,FALSE),
IF($E$107="WA Contract", VLOOKUP(B135,'Raw BOM'!$A$3:$M$495,10,FALSE),
VLOOKUP(B135,'Raw BOM'!$A$3:$D$495,4,FALSE)))))))</f>
        <v/>
      </c>
      <c r="S135" s="406" t="str">
        <f t="shared" si="40"/>
        <v/>
      </c>
      <c r="T135" s="405" t="str">
        <f t="shared" si="41"/>
        <v/>
      </c>
      <c r="U135" s="406"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2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00" t="str">
        <f t="shared" si="34"/>
        <v>Svcs-InstallTrain</v>
      </c>
      <c r="H136" s="401"/>
      <c r="I136" s="402" t="str">
        <f t="shared" si="35"/>
        <v>Services-Installation and Training Session 4hrs (see Service Method for price)</v>
      </c>
      <c r="J136" s="403"/>
      <c r="K136" s="403" t="str">
        <f t="shared" si="36"/>
        <v/>
      </c>
      <c r="L136" s="403"/>
      <c r="M136" s="403" t="str">
        <f t="shared" si="37"/>
        <v>Svcs-InstallTrain</v>
      </c>
      <c r="N136" s="403"/>
      <c r="O136" s="403" t="str">
        <f t="shared" si="38"/>
        <v>Services-Installation and Training Session 4hrs (see Service Method for price)</v>
      </c>
      <c r="P136" s="404"/>
      <c r="Q136" s="99">
        <f t="shared" si="39"/>
        <v>1</v>
      </c>
      <c r="R136" s="405">
        <f>IF(C136="", "",IF(D136&gt;0,D136,
IF($E$107="NY Contract", VLOOKUP(B136,'Raw BOM'!$A$3:$G$495,7,FALSE),
IF($E$107="FL Contract", VLOOKUP(B136,'Raw BOM'!$A$3:$I$495,8,FALSE),
IF($E$107="LA Contract", VLOOKUP(B136,'Raw BOM'!$A$3:$K$495,9,FALSE),
IF($E$107="WA Contract", VLOOKUP(B136,'Raw BOM'!$A$3:$M$495,10,FALSE),
VLOOKUP(B136,'Raw BOM'!$A$3:$D$495,4,FALSE)))))))</f>
        <v>0</v>
      </c>
      <c r="S136" s="406" t="str">
        <f t="shared" si="40"/>
        <v>Svcs-InstallTrain</v>
      </c>
      <c r="T136" s="405">
        <f t="shared" si="41"/>
        <v>0</v>
      </c>
      <c r="U136" s="406"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2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00" t="str">
        <f t="shared" si="34"/>
        <v>Svcs-Phone</v>
      </c>
      <c r="H137" s="401"/>
      <c r="I137" s="402" t="str">
        <f t="shared" si="35"/>
        <v xml:space="preserve">Services Method-Remote (Phone)   *** To perform services shown in the line above. </v>
      </c>
      <c r="J137" s="403"/>
      <c r="K137" s="403" t="str">
        <f t="shared" si="36"/>
        <v xml:space="preserve">To perform services shown in the line above. </v>
      </c>
      <c r="L137" s="403"/>
      <c r="M137" s="403" t="str">
        <f t="shared" si="37"/>
        <v>Svcs-Phone</v>
      </c>
      <c r="N137" s="403"/>
      <c r="O137" s="403" t="str">
        <f t="shared" si="38"/>
        <v xml:space="preserve">Services Method-Remote (Phone)   *** To perform services shown in the line above. </v>
      </c>
      <c r="P137" s="404"/>
      <c r="Q137" s="99">
        <f t="shared" si="39"/>
        <v>1</v>
      </c>
      <c r="R137" s="405">
        <f>IF(C137="", "",IF(D137&gt;0,D137,
IF($E$107="NY Contract", VLOOKUP(B137,'Raw BOM'!$A$3:$G$495,7,FALSE),
IF($E$107="FL Contract", VLOOKUP(B137,'Raw BOM'!$A$3:$I$495,8,FALSE),
IF($E$107="LA Contract", VLOOKUP(B137,'Raw BOM'!$A$3:$K$495,9,FALSE),
IF($E$107="WA Contract", VLOOKUP(B137,'Raw BOM'!$A$3:$M$495,10,FALSE),
VLOOKUP(B137,'Raw BOM'!$A$3:$D$495,4,FALSE)))))))</f>
        <v>750</v>
      </c>
      <c r="S137" s="406" t="str">
        <f t="shared" si="40"/>
        <v>Svcs-Phone</v>
      </c>
      <c r="T137" s="405">
        <f t="shared" si="41"/>
        <v>750</v>
      </c>
      <c r="U137" s="406"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2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00" t="str">
        <f t="shared" si="34"/>
        <v/>
      </c>
      <c r="H138" s="401"/>
      <c r="I138" s="402" t="str">
        <f t="shared" si="35"/>
        <v/>
      </c>
      <c r="J138" s="403"/>
      <c r="K138" s="403" t="str">
        <f t="shared" si="36"/>
        <v/>
      </c>
      <c r="L138" s="403"/>
      <c r="M138" s="403" t="str">
        <f t="shared" si="37"/>
        <v/>
      </c>
      <c r="N138" s="403"/>
      <c r="O138" s="403" t="str">
        <f t="shared" si="38"/>
        <v/>
      </c>
      <c r="P138" s="404"/>
      <c r="Q138" s="99" t="str">
        <f t="shared" si="39"/>
        <v/>
      </c>
      <c r="R138" s="405" t="str">
        <f>IF(C138="", "",IF(D138&gt;0,D138,
IF($E$107="NY Contract", VLOOKUP(B138,'Raw BOM'!$A$3:$G$495,7,FALSE),
IF($E$107="FL Contract", VLOOKUP(B138,'Raw BOM'!$A$3:$I$495,8,FALSE),
IF($E$107="LA Contract", VLOOKUP(B138,'Raw BOM'!$A$3:$K$495,9,FALSE),
IF($E$107="WA Contract", VLOOKUP(B138,'Raw BOM'!$A$3:$M$495,10,FALSE),
VLOOKUP(B138,'Raw BOM'!$A$3:$D$495,4,FALSE)))))))</f>
        <v/>
      </c>
      <c r="S138" s="406" t="str">
        <f t="shared" si="40"/>
        <v/>
      </c>
      <c r="T138" s="405" t="str">
        <f t="shared" si="41"/>
        <v/>
      </c>
      <c r="U138" s="406"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2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00" t="str">
        <f t="shared" si="34"/>
        <v>Ship-L</v>
      </c>
      <c r="H139" s="401"/>
      <c r="I139" s="402" t="str">
        <f t="shared" si="35"/>
        <v>Shipping-Ground for Large Package</v>
      </c>
      <c r="J139" s="403"/>
      <c r="K139" s="403" t="str">
        <f t="shared" si="36"/>
        <v/>
      </c>
      <c r="L139" s="403"/>
      <c r="M139" s="403" t="str">
        <f t="shared" si="37"/>
        <v>Ship-L</v>
      </c>
      <c r="N139" s="403"/>
      <c r="O139" s="403" t="str">
        <f t="shared" si="38"/>
        <v>Shipping-Ground for Large Package</v>
      </c>
      <c r="P139" s="404"/>
      <c r="Q139" s="99">
        <f t="shared" si="39"/>
        <v>1</v>
      </c>
      <c r="R139" s="405">
        <f>IF(C139="", "",IF(D139&gt;0,D139,
IF($E$107="NY Contract", VLOOKUP(B139,'Raw BOM'!$A$3:$G$495,7,FALSE),
IF($E$107="FL Contract", VLOOKUP(B139,'Raw BOM'!$A$3:$I$495,8,FALSE),
IF($E$107="LA Contract", VLOOKUP(B139,'Raw BOM'!$A$3:$K$495,9,FALSE),
IF($E$107="WA Contract", VLOOKUP(B139,'Raw BOM'!$A$3:$M$495,10,FALSE),
VLOOKUP(B139,'Raw BOM'!$A$3:$D$495,4,FALSE)))))))</f>
        <v>60</v>
      </c>
      <c r="S139" s="406" t="str">
        <f t="shared" si="40"/>
        <v>Ship-L</v>
      </c>
      <c r="T139" s="405">
        <f t="shared" si="41"/>
        <v>60</v>
      </c>
      <c r="U139" s="406"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2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00" t="str">
        <f t="shared" si="34"/>
        <v>Maint-Warr</v>
      </c>
      <c r="H140" s="401"/>
      <c r="I140" s="402"/>
      <c r="J140" s="403"/>
      <c r="K140" s="403" t="str">
        <f t="shared" si="36"/>
        <v>Cross Ship</v>
      </c>
      <c r="L140" s="403"/>
      <c r="M140" s="403" t="str">
        <f t="shared" si="37"/>
        <v>Maint-Warr</v>
      </c>
      <c r="N140" s="403"/>
      <c r="O140" s="403">
        <f t="shared" si="38"/>
        <v>0</v>
      </c>
      <c r="P140" s="404"/>
      <c r="Q140" s="99">
        <f t="shared" si="39"/>
        <v>1</v>
      </c>
      <c r="R140" s="405">
        <f>IF(C140="", "",IF(D140&gt;0,D140,
IF($E$107="NY Contract", VLOOKUP(B140,'Raw BOM'!$A$3:$G$495,7,FALSE),
IF($E$107="FL Contract", VLOOKUP(B140,'Raw BOM'!$A$3:$I$495,8,FALSE),
IF($E$107="LA Contract", VLOOKUP(B140,'Raw BOM'!$A$3:$K$495,9,FALSE),
IF($E$107="WA Contract", VLOOKUP(B140,'Raw BOM'!$A$3:$M$495,10,FALSE),
VLOOKUP(B140,'Raw BOM'!$A$3:$D$495,4,FALSE)))))))</f>
        <v>0</v>
      </c>
      <c r="S140" s="406" t="str">
        <f t="shared" si="40"/>
        <v>Maint-Warr</v>
      </c>
      <c r="T140" s="405">
        <f t="shared" si="41"/>
        <v>0</v>
      </c>
      <c r="U140" s="406">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2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00" t="str">
        <f t="shared" si="34"/>
        <v>Misc</v>
      </c>
      <c r="H141" s="401"/>
      <c r="I141" s="402" t="str">
        <f>IF(B141&lt;&gt;"", B141, "")&amp;IF(E141&lt;&gt;"", "   *** "&amp;E141, "")</f>
        <v xml:space="preserve">   *** Pick one of the following 2 Maintenance options in the 12th month.  We recommend picking 2nd line if processing more than 1,200 transactions per year.</v>
      </c>
      <c r="J141" s="403"/>
      <c r="K141" s="403" t="str">
        <f t="shared" si="36"/>
        <v>Pick one of the following 2 Maintenance options in the 12th month.  We recommend picking 2nd line if processing more than 1,200 transactions per year.</v>
      </c>
      <c r="L141" s="403"/>
      <c r="M141" s="403" t="str">
        <f t="shared" si="37"/>
        <v>Misc</v>
      </c>
      <c r="N141" s="403"/>
      <c r="O141" s="403" t="str">
        <f t="shared" si="38"/>
        <v xml:space="preserve">   *** Pick one of the following 2 Maintenance options in the 12th month.  We recommend picking 2nd line if processing more than 1,200 transactions per year.</v>
      </c>
      <c r="P141" s="404"/>
      <c r="Q141" s="99" t="str">
        <f t="shared" si="39"/>
        <v/>
      </c>
      <c r="R141" s="405" t="str">
        <f>IF(C141="", "",IF(D141&gt;0,D141,
IF($E$107="NY Contract", VLOOKUP(B141,'Raw BOM'!$A$3:$G$495,7,FALSE),
IF($E$107="FL Contract", VLOOKUP(B141,'Raw BOM'!$A$3:$I$495,8,FALSE),
IF($E$107="LA Contract", VLOOKUP(B141,'Raw BOM'!$A$3:$K$495,9,FALSE),
IF($E$107="WA Contract", VLOOKUP(B141,'Raw BOM'!$A$3:$M$495,10,FALSE),
VLOOKUP(B141,'Raw BOM'!$A$3:$D$495,4,FALSE)))))))</f>
        <v/>
      </c>
      <c r="S141" s="406" t="str">
        <f t="shared" si="40"/>
        <v>Misc</v>
      </c>
      <c r="T141" s="405" t="str">
        <f t="shared" si="41"/>
        <v/>
      </c>
      <c r="U141" s="406"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25">
      <c r="A142" s="41" t="str">
        <f>IF(B142&lt;&gt;"",VLOOKUP(B142,'Raw BOM'!$A$3:$B$495,2,FALSE),IF(E142&lt;&gt;"","Misc",""))</f>
        <v>Maint-9X5-SW-App</v>
      </c>
      <c r="B142" s="42" t="s">
        <v>125</v>
      </c>
      <c r="C142" s="43">
        <f>IF('Blank Quote'!C36&lt;&gt;"", 'Blank Quote'!C36, "")</f>
        <v>0</v>
      </c>
      <c r="D142" s="44">
        <v>495</v>
      </c>
      <c r="E142" s="50" t="str">
        <f>IF('Blank Quote'!E36&lt;&gt;"", 'Blank Quote'!E36, "")</f>
        <v>Software Only coverage, per system</v>
      </c>
      <c r="F142" s="251">
        <f>ROUND(S147*0.08,-1)</f>
        <v>410</v>
      </c>
      <c r="G142" s="315" t="str">
        <f t="shared" si="34"/>
        <v>Maint-9X5-SW-App</v>
      </c>
      <c r="H142" s="316"/>
      <c r="I142" s="317" t="str">
        <f>IF(B142&lt;&gt;"", B142, "")&amp;IF(E142&lt;&gt;"", "   *** "&amp;E142, "")</f>
        <v>Maintenance-9X5 Software Only Support Applicant   *** Software Only coverage, per system</v>
      </c>
      <c r="J142" s="317"/>
      <c r="K142" s="317" t="str">
        <f t="shared" si="36"/>
        <v>Software Only coverage, per system</v>
      </c>
      <c r="L142" s="317"/>
      <c r="M142" s="317" t="str">
        <f t="shared" si="37"/>
        <v>Maint-9X5-SW-App</v>
      </c>
      <c r="N142" s="317"/>
      <c r="O142" s="317" t="str">
        <f t="shared" si="38"/>
        <v>Maintenance-9X5 Software Only Support Applicant   *** Software Only coverage, per system</v>
      </c>
      <c r="P142" s="317"/>
      <c r="Q142" s="99">
        <f t="shared" si="39"/>
        <v>0</v>
      </c>
      <c r="R142" s="414">
        <f>D142</f>
        <v>495</v>
      </c>
      <c r="S142" s="318" t="str">
        <f t="shared" si="40"/>
        <v>Maint-9X5-SW-App</v>
      </c>
      <c r="T142" s="318">
        <f t="shared" si="41"/>
        <v>0</v>
      </c>
      <c r="U142" s="318"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25">
      <c r="A143" s="41" t="str">
        <f>IF(B143&lt;&gt;"",VLOOKUP(B143,'Raw BOM'!$A$3:$B$495,2,FALSE),IF(E143&lt;&gt;"","Misc",""))</f>
        <v>Maint-9X5-Remote</v>
      </c>
      <c r="B143" s="42" t="s">
        <v>127</v>
      </c>
      <c r="C143" s="43">
        <f>IF('Blank Quote'!C37&lt;&gt;"", 'Blank Quote'!C37, "")</f>
        <v>0</v>
      </c>
      <c r="D143" s="44">
        <v>720</v>
      </c>
      <c r="E143" s="50" t="str">
        <f>IF('Blank Quote'!E37&lt;&gt;"", 'Blank Quote'!E37, "")</f>
        <v>Software and Hardware Coverage, per system</v>
      </c>
      <c r="F143" s="251">
        <f>ROUND(S147*0.12,-1)</f>
        <v>610</v>
      </c>
      <c r="G143" s="315" t="str">
        <f t="shared" si="34"/>
        <v>Maint-9X5-Remote</v>
      </c>
      <c r="H143" s="316"/>
      <c r="I143" s="317" t="str">
        <f>IF(B143&lt;&gt;"", B143, "")&amp;IF(E143&lt;&gt;"", "   *** "&amp;E143, "")</f>
        <v>Maintenance-9 X 5 (8am - 5pm, M-F) Remote with Cross Ship   *** Software and Hardware Coverage, per system</v>
      </c>
      <c r="J143" s="317"/>
      <c r="K143" s="317" t="str">
        <f t="shared" si="36"/>
        <v>Software and Hardware Coverage, per system</v>
      </c>
      <c r="L143" s="317"/>
      <c r="M143" s="317" t="str">
        <f t="shared" si="37"/>
        <v>Maint-9X5-Remote</v>
      </c>
      <c r="N143" s="317"/>
      <c r="O143" s="317" t="str">
        <f t="shared" si="38"/>
        <v>Maintenance-9 X 5 (8am - 5pm, M-F) Remote with Cross Ship   *** Software and Hardware Coverage, per system</v>
      </c>
      <c r="P143" s="317"/>
      <c r="Q143" s="99">
        <f t="shared" si="39"/>
        <v>0</v>
      </c>
      <c r="R143" s="318">
        <f>D143</f>
        <v>720</v>
      </c>
      <c r="S143" s="318" t="str">
        <f t="shared" si="40"/>
        <v>Maint-9X5-Remote</v>
      </c>
      <c r="T143" s="318">
        <f t="shared" si="41"/>
        <v>0</v>
      </c>
      <c r="U143" s="318"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2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15" t="str">
        <f t="shared" si="34"/>
        <v/>
      </c>
      <c r="H144" s="316"/>
      <c r="I144" s="317" t="str">
        <f>IF(B144&lt;&gt;"", B144, "")&amp;IF(E144&lt;&gt;"", "   *** "&amp;E144, "")</f>
        <v/>
      </c>
      <c r="J144" s="317"/>
      <c r="K144" s="317" t="str">
        <f t="shared" si="36"/>
        <v/>
      </c>
      <c r="L144" s="317"/>
      <c r="M144" s="317" t="str">
        <f t="shared" si="37"/>
        <v/>
      </c>
      <c r="N144" s="317"/>
      <c r="O144" s="317" t="str">
        <f t="shared" si="38"/>
        <v/>
      </c>
      <c r="P144" s="317"/>
      <c r="Q144" s="99" t="str">
        <f t="shared" si="39"/>
        <v/>
      </c>
      <c r="R144" s="318" t="str">
        <f>D144</f>
        <v/>
      </c>
      <c r="S144" s="318" t="str">
        <f t="shared" si="40"/>
        <v/>
      </c>
      <c r="T144" s="318" t="str">
        <f t="shared" si="41"/>
        <v/>
      </c>
      <c r="U144" s="318" t="str">
        <f t="shared" si="42"/>
        <v/>
      </c>
      <c r="V144" s="49" t="str">
        <f>IF(C144="","", VLOOKUP(B144,'Raw BOM'!$A$3:$F$495,6,FALSE))</f>
        <v/>
      </c>
      <c r="X144" s="47">
        <f t="shared" si="43"/>
        <v>0</v>
      </c>
      <c r="Y144" s="179"/>
      <c r="Z144" s="47"/>
      <c r="AA144" s="48"/>
      <c r="AB144" s="48"/>
    </row>
    <row r="145" spans="1:28" s="1" customFormat="1" ht="30" customHeight="1" thickBot="1" x14ac:dyDescent="0.3">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369" t="str">
        <f t="shared" si="34"/>
        <v/>
      </c>
      <c r="H145" s="370"/>
      <c r="I145" s="371" t="str">
        <f>IF(B145&lt;&gt;"", B145, "")&amp;IF(E145&lt;&gt;"", "   *** "&amp;E145, "")</f>
        <v/>
      </c>
      <c r="J145" s="371"/>
      <c r="K145" s="371" t="str">
        <f t="shared" si="36"/>
        <v/>
      </c>
      <c r="L145" s="371"/>
      <c r="M145" s="371" t="str">
        <f t="shared" si="37"/>
        <v/>
      </c>
      <c r="N145" s="371"/>
      <c r="O145" s="371" t="str">
        <f t="shared" si="38"/>
        <v/>
      </c>
      <c r="P145" s="371"/>
      <c r="Q145" s="96" t="str">
        <f t="shared" si="39"/>
        <v/>
      </c>
      <c r="R145" s="373" t="str">
        <f>D145</f>
        <v/>
      </c>
      <c r="S145" s="373" t="str">
        <f t="shared" si="40"/>
        <v/>
      </c>
      <c r="T145" s="373" t="str">
        <f t="shared" si="41"/>
        <v/>
      </c>
      <c r="U145" s="373" t="str">
        <f t="shared" si="42"/>
        <v/>
      </c>
      <c r="V145" s="55" t="str">
        <f>IF(C145="","", VLOOKUP(B145,'Raw BOM'!$A$3:$F$495,6,FALSE))</f>
        <v/>
      </c>
      <c r="X145" s="47">
        <f t="shared" si="43"/>
        <v>0</v>
      </c>
      <c r="Y145" s="179"/>
      <c r="Z145" s="47"/>
      <c r="AA145" s="48"/>
      <c r="AB145" s="48"/>
    </row>
    <row r="146" spans="1:28" ht="5.25" customHeight="1" thickTop="1" thickBot="1" x14ac:dyDescent="0.3">
      <c r="D146" s="35"/>
    </row>
    <row r="147" spans="1:28" ht="15" customHeight="1" outlineLevel="1" thickBot="1" x14ac:dyDescent="0.3">
      <c r="A147" s="249"/>
      <c r="B147" s="249"/>
      <c r="C147" s="249"/>
      <c r="D147" s="249"/>
      <c r="E147" s="249"/>
      <c r="G147" s="329" t="s">
        <v>129</v>
      </c>
      <c r="H147" s="330"/>
      <c r="I147" s="330"/>
      <c r="J147" s="330"/>
      <c r="K147" s="330"/>
      <c r="L147" s="330"/>
      <c r="M147" s="331"/>
      <c r="N147" s="338" t="str">
        <f>'Blank Quote'!$N$41:$O$41</f>
        <v>QS: 20191222</v>
      </c>
      <c r="O147" s="339"/>
      <c r="P147" s="57"/>
      <c r="Q147" s="57"/>
      <c r="R147" s="58" t="s">
        <v>131</v>
      </c>
      <c r="S147" s="323">
        <f>SUMIF(T125:U141,"&gt;0")</f>
        <v>5090</v>
      </c>
      <c r="T147" s="324"/>
      <c r="U147" s="325"/>
      <c r="V147" s="59"/>
    </row>
    <row r="148" spans="1:28" ht="15" customHeight="1" outlineLevel="1" thickBot="1" x14ac:dyDescent="0.3">
      <c r="A148" s="249"/>
      <c r="B148" s="249"/>
      <c r="C148" s="249"/>
      <c r="D148" s="249"/>
      <c r="E148" s="249"/>
      <c r="G148" s="332"/>
      <c r="H148" s="333"/>
      <c r="I148" s="333"/>
      <c r="J148" s="333"/>
      <c r="K148" s="333"/>
      <c r="L148" s="333"/>
      <c r="M148" s="334"/>
      <c r="N148" s="338" t="str">
        <f>'Blank Quote'!$N$42:$O$42</f>
        <v>PT: Apte</v>
      </c>
      <c r="O148" s="339"/>
      <c r="P148" s="57"/>
      <c r="Q148" s="57"/>
      <c r="R148" s="58" t="str">
        <f>IF(X148&gt;0,"Discount on Taxable Items:", "")</f>
        <v>Discount on Taxable Items:</v>
      </c>
      <c r="S148" s="326">
        <f>IF(X148&gt;0, -X148, 0)</f>
        <v>-420</v>
      </c>
      <c r="T148" s="327"/>
      <c r="U148" s="328"/>
      <c r="V148" s="258">
        <f>S148/S147</f>
        <v>-8.2514734774066803E-2</v>
      </c>
      <c r="X148" s="61">
        <f>SUM(AA125:AA145)</f>
        <v>420</v>
      </c>
    </row>
    <row r="149" spans="1:28" ht="15" customHeight="1" outlineLevel="1" thickBot="1" x14ac:dyDescent="0.3">
      <c r="A149" s="249"/>
      <c r="B149" s="249"/>
      <c r="C149" s="249"/>
      <c r="D149" s="249"/>
      <c r="E149" s="249"/>
      <c r="G149" s="332"/>
      <c r="H149" s="333"/>
      <c r="I149" s="333"/>
      <c r="J149" s="333"/>
      <c r="K149" s="333"/>
      <c r="L149" s="333"/>
      <c r="M149" s="334"/>
      <c r="N149" s="56"/>
      <c r="P149" s="57"/>
      <c r="R149" s="58" t="str">
        <f>IF(X149&gt;0,"Discount on Non-Taxable Items:", "")</f>
        <v>Discount on Non-Taxable Items:</v>
      </c>
      <c r="S149" s="323">
        <f>IF(X149&gt;0, -X149, 0)+SUMIF(T125:U141,"&lt;0")</f>
        <v>-1289.2</v>
      </c>
      <c r="T149" s="324"/>
      <c r="U149" s="325"/>
      <c r="V149" s="256">
        <f>S149/S147</f>
        <v>-0.25328094302554027</v>
      </c>
      <c r="X149" s="61">
        <f>SUM(AB125:AB145)</f>
        <v>1289.2</v>
      </c>
    </row>
    <row r="150" spans="1:28" ht="15" customHeight="1" outlineLevel="1" thickBot="1" x14ac:dyDescent="0.3">
      <c r="A150" s="249"/>
      <c r="B150" s="249"/>
      <c r="C150" s="249"/>
      <c r="D150" s="249"/>
      <c r="E150" s="249"/>
      <c r="G150" s="332"/>
      <c r="H150" s="333"/>
      <c r="I150" s="333"/>
      <c r="J150" s="333"/>
      <c r="K150" s="333"/>
      <c r="L150" s="333"/>
      <c r="M150" s="334"/>
      <c r="N150" s="56"/>
      <c r="P150" s="57"/>
      <c r="R150" s="58" t="s">
        <v>132</v>
      </c>
      <c r="S150" s="323">
        <f>SUM(T142:U145)</f>
        <v>0</v>
      </c>
      <c r="T150" s="324"/>
      <c r="U150" s="325"/>
      <c r="V150" s="201"/>
      <c r="X150" s="61"/>
    </row>
    <row r="151" spans="1:28" ht="15" customHeight="1" outlineLevel="1" thickBot="1" x14ac:dyDescent="0.3">
      <c r="A151" s="249"/>
      <c r="B151" s="249"/>
      <c r="C151" s="249"/>
      <c r="D151" s="249"/>
      <c r="E151" s="249"/>
      <c r="G151" s="332"/>
      <c r="H151" s="333"/>
      <c r="I151" s="333"/>
      <c r="J151" s="333"/>
      <c r="K151" s="333"/>
      <c r="L151" s="333"/>
      <c r="M151" s="334"/>
      <c r="N151" s="56"/>
      <c r="P151" s="57"/>
      <c r="Q151" s="57"/>
      <c r="R151" s="58" t="s">
        <v>133</v>
      </c>
      <c r="S151" s="326">
        <f>IF(B117=0, "Tax Exempt", X151)</f>
        <v>159.6</v>
      </c>
      <c r="T151" s="327"/>
      <c r="U151" s="327"/>
      <c r="V151" s="257">
        <f>B117</f>
        <v>9.5000000000000001E-2</v>
      </c>
      <c r="X151" s="61">
        <f>SUM(X125:X145)</f>
        <v>159.6</v>
      </c>
    </row>
    <row r="152" spans="1:28" ht="24" customHeight="1" outlineLevel="1" thickBot="1" x14ac:dyDescent="0.3">
      <c r="A152" s="249"/>
      <c r="B152" s="249"/>
      <c r="C152" s="249"/>
      <c r="D152" s="249"/>
      <c r="E152" s="249"/>
      <c r="G152" s="335"/>
      <c r="H152" s="336"/>
      <c r="I152" s="336"/>
      <c r="J152" s="336"/>
      <c r="K152" s="336"/>
      <c r="L152" s="336"/>
      <c r="M152" s="337"/>
      <c r="N152" s="66"/>
      <c r="O152" s="65"/>
      <c r="P152" s="57"/>
      <c r="Q152" s="57"/>
      <c r="R152" s="58" t="s">
        <v>134</v>
      </c>
      <c r="S152" s="320">
        <f>SUM(S147:U151)</f>
        <v>3540.4</v>
      </c>
      <c r="T152" s="321"/>
      <c r="U152" s="322"/>
      <c r="V152" s="62"/>
    </row>
    <row r="153" spans="1:28" ht="5.25" customHeight="1" thickBot="1" x14ac:dyDescent="0.3">
      <c r="A153" s="249"/>
      <c r="B153" s="249"/>
      <c r="C153" s="249"/>
      <c r="D153" s="249"/>
      <c r="E153" s="249"/>
    </row>
    <row r="154" spans="1:28" ht="5.85" customHeight="1" outlineLevel="1" x14ac:dyDescent="0.25">
      <c r="A154" s="249"/>
      <c r="B154" s="249"/>
      <c r="C154" s="249"/>
      <c r="D154" s="249"/>
      <c r="E154" s="249"/>
      <c r="G154" s="415"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416"/>
      <c r="I154" s="416"/>
      <c r="J154" s="416"/>
      <c r="K154" s="416"/>
      <c r="L154" s="416"/>
      <c r="M154" s="416"/>
      <c r="N154" s="416"/>
      <c r="O154" s="416"/>
      <c r="P154" s="416"/>
      <c r="Q154" s="416"/>
      <c r="R154" s="416"/>
      <c r="S154" s="416"/>
      <c r="T154" s="416"/>
      <c r="U154" s="416"/>
      <c r="V154" s="417"/>
    </row>
    <row r="155" spans="1:28" ht="6.2" customHeight="1" outlineLevel="1" x14ac:dyDescent="0.25">
      <c r="A155" s="249"/>
      <c r="B155" s="249"/>
      <c r="C155" s="249"/>
      <c r="D155" s="249"/>
      <c r="E155" s="249"/>
      <c r="G155" s="418"/>
      <c r="H155" s="419"/>
      <c r="I155" s="419"/>
      <c r="J155" s="419"/>
      <c r="K155" s="419"/>
      <c r="L155" s="419"/>
      <c r="M155" s="419"/>
      <c r="N155" s="419"/>
      <c r="O155" s="419"/>
      <c r="P155" s="419"/>
      <c r="Q155" s="419"/>
      <c r="R155" s="419"/>
      <c r="S155" s="419"/>
      <c r="T155" s="419"/>
      <c r="U155" s="419"/>
      <c r="V155" s="420"/>
    </row>
    <row r="156" spans="1:28" ht="13.5" customHeight="1" outlineLevel="1" x14ac:dyDescent="0.25">
      <c r="A156" s="249"/>
      <c r="B156" s="249"/>
      <c r="C156" s="249"/>
      <c r="D156" s="249"/>
      <c r="E156" s="249"/>
      <c r="G156" s="418"/>
      <c r="H156" s="419"/>
      <c r="I156" s="419"/>
      <c r="J156" s="419"/>
      <c r="K156" s="419"/>
      <c r="L156" s="419"/>
      <c r="M156" s="419"/>
      <c r="N156" s="419"/>
      <c r="O156" s="419"/>
      <c r="P156" s="419"/>
      <c r="Q156" s="419"/>
      <c r="R156" s="419"/>
      <c r="S156" s="419"/>
      <c r="T156" s="419"/>
      <c r="U156" s="419"/>
      <c r="V156" s="420"/>
    </row>
    <row r="157" spans="1:28" ht="22.35" customHeight="1" outlineLevel="1" x14ac:dyDescent="0.25">
      <c r="A157" s="249"/>
      <c r="B157" s="249"/>
      <c r="C157" s="249"/>
      <c r="D157" s="249"/>
      <c r="E157" s="249"/>
      <c r="G157" s="418"/>
      <c r="H157" s="419"/>
      <c r="I157" s="419"/>
      <c r="J157" s="419"/>
      <c r="K157" s="419"/>
      <c r="L157" s="419"/>
      <c r="M157" s="419"/>
      <c r="N157" s="419"/>
      <c r="O157" s="419"/>
      <c r="P157" s="419"/>
      <c r="Q157" s="419"/>
      <c r="R157" s="419"/>
      <c r="S157" s="419"/>
      <c r="T157" s="419"/>
      <c r="U157" s="419"/>
      <c r="V157" s="420"/>
    </row>
    <row r="158" spans="1:28" ht="8.85" customHeight="1" outlineLevel="1" x14ac:dyDescent="0.25">
      <c r="A158" s="249"/>
      <c r="B158" s="249"/>
      <c r="C158" s="249"/>
      <c r="D158" s="249"/>
      <c r="E158" s="249"/>
      <c r="G158" s="418"/>
      <c r="H158" s="419"/>
      <c r="I158" s="419"/>
      <c r="J158" s="419"/>
      <c r="K158" s="419"/>
      <c r="L158" s="419"/>
      <c r="M158" s="419"/>
      <c r="N158" s="419"/>
      <c r="O158" s="419"/>
      <c r="P158" s="419"/>
      <c r="Q158" s="419"/>
      <c r="R158" s="419"/>
      <c r="S158" s="419"/>
      <c r="T158" s="419"/>
      <c r="U158" s="419"/>
      <c r="V158" s="420"/>
    </row>
    <row r="159" spans="1:28" ht="1.7" customHeight="1" outlineLevel="1" thickBot="1" x14ac:dyDescent="0.3">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25">
      <c r="D160" s="63"/>
    </row>
    <row r="161" spans="4:4" x14ac:dyDescent="0.25">
      <c r="D161" s="64"/>
    </row>
    <row r="162" spans="4:4" x14ac:dyDescent="0.25">
      <c r="D162" s="35"/>
    </row>
    <row r="163" spans="4:4" x14ac:dyDescent="0.25">
      <c r="D163" s="63"/>
    </row>
    <row r="164" spans="4:4" x14ac:dyDescent="0.25">
      <c r="D164" s="64"/>
    </row>
    <row r="165" spans="4:4" x14ac:dyDescent="0.25">
      <c r="D165" s="35"/>
    </row>
    <row r="166" spans="4:4" x14ac:dyDescent="0.25">
      <c r="D166" s="63"/>
    </row>
    <row r="167" spans="4:4" x14ac:dyDescent="0.25">
      <c r="D167" s="64"/>
    </row>
    <row r="168" spans="4:4" x14ac:dyDescent="0.25">
      <c r="D168" s="35"/>
    </row>
    <row r="169" spans="4:4" x14ac:dyDescent="0.25">
      <c r="D169" s="63"/>
    </row>
    <row r="170" spans="4:4" x14ac:dyDescent="0.25">
      <c r="D170" s="64"/>
    </row>
    <row r="171" spans="4:4" x14ac:dyDescent="0.25">
      <c r="D171" s="35"/>
    </row>
    <row r="172" spans="4:4" x14ac:dyDescent="0.25">
      <c r="D172" s="63"/>
    </row>
    <row r="173" spans="4:4" x14ac:dyDescent="0.25">
      <c r="D173" s="64"/>
    </row>
    <row r="174" spans="4:4" x14ac:dyDescent="0.25">
      <c r="D174" s="35"/>
    </row>
    <row r="175" spans="4:4" x14ac:dyDescent="0.25">
      <c r="D175" s="63"/>
    </row>
    <row r="176" spans="4:4" x14ac:dyDescent="0.25">
      <c r="D176" s="64"/>
    </row>
    <row r="177" spans="4:4" x14ac:dyDescent="0.25">
      <c r="D177" s="35"/>
    </row>
    <row r="178" spans="4:4" x14ac:dyDescent="0.25">
      <c r="D178" s="63"/>
    </row>
    <row r="179" spans="4:4" x14ac:dyDescent="0.25">
      <c r="D179" s="64"/>
    </row>
    <row r="180" spans="4:4" x14ac:dyDescent="0.25">
      <c r="D180" s="35"/>
    </row>
    <row r="181" spans="4:4" x14ac:dyDescent="0.25">
      <c r="D181" s="63"/>
    </row>
    <row r="182" spans="4:4" x14ac:dyDescent="0.25">
      <c r="D182" s="64"/>
    </row>
    <row r="183" spans="4:4" x14ac:dyDescent="0.25">
      <c r="D183" s="35"/>
    </row>
    <row r="184" spans="4:4" x14ac:dyDescent="0.25">
      <c r="D184" s="63"/>
    </row>
    <row r="185" spans="4:4" x14ac:dyDescent="0.25">
      <c r="D185" s="64"/>
    </row>
    <row r="186" spans="4:4" x14ac:dyDescent="0.25">
      <c r="D186" s="35"/>
    </row>
    <row r="187" spans="4:4" x14ac:dyDescent="0.25">
      <c r="D187" s="63"/>
    </row>
    <row r="188" spans="4:4" x14ac:dyDescent="0.25">
      <c r="D188" s="64"/>
    </row>
    <row r="189" spans="4:4" x14ac:dyDescent="0.25">
      <c r="D189" s="35"/>
    </row>
    <row r="190" spans="4:4" x14ac:dyDescent="0.25">
      <c r="D190" s="63"/>
    </row>
    <row r="191" spans="4:4" x14ac:dyDescent="0.25">
      <c r="D191" s="64"/>
    </row>
    <row r="192" spans="4:4" x14ac:dyDescent="0.25">
      <c r="D192" s="35"/>
    </row>
    <row r="193" spans="4:4" x14ac:dyDescent="0.25">
      <c r="D193" s="63"/>
    </row>
    <row r="194" spans="4:4" x14ac:dyDescent="0.25">
      <c r="D194" s="64"/>
    </row>
    <row r="195" spans="4:4" x14ac:dyDescent="0.25">
      <c r="D195" s="35"/>
    </row>
    <row r="196" spans="4:4" x14ac:dyDescent="0.25">
      <c r="D196" s="63"/>
    </row>
    <row r="197" spans="4:4" x14ac:dyDescent="0.25">
      <c r="D197" s="64"/>
    </row>
    <row r="198" spans="4:4" x14ac:dyDescent="0.25">
      <c r="D198" s="35"/>
    </row>
    <row r="199" spans="4:4" x14ac:dyDescent="0.25">
      <c r="D199" s="63"/>
    </row>
    <row r="200" spans="4:4" x14ac:dyDescent="0.25">
      <c r="D200" s="64"/>
    </row>
    <row r="201" spans="4:4" x14ac:dyDescent="0.25">
      <c r="D201" s="35"/>
    </row>
    <row r="202" spans="4:4" x14ac:dyDescent="0.25">
      <c r="D202" s="63"/>
    </row>
    <row r="203" spans="4:4" x14ac:dyDescent="0.25">
      <c r="D203" s="64"/>
    </row>
    <row r="204" spans="4:4" x14ac:dyDescent="0.25">
      <c r="D204" s="35"/>
    </row>
    <row r="205" spans="4:4" x14ac:dyDescent="0.25">
      <c r="D205" s="63"/>
    </row>
    <row r="206" spans="4:4" x14ac:dyDescent="0.25">
      <c r="D206" s="64"/>
    </row>
    <row r="207" spans="4:4" x14ac:dyDescent="0.25">
      <c r="D207" s="35"/>
    </row>
    <row r="208" spans="4:4" x14ac:dyDescent="0.25">
      <c r="D208" s="63"/>
    </row>
    <row r="209" spans="4:4" x14ac:dyDescent="0.25">
      <c r="D209" s="64"/>
    </row>
    <row r="210" spans="4:4" x14ac:dyDescent="0.25">
      <c r="D210" s="35"/>
    </row>
    <row r="211" spans="4:4" x14ac:dyDescent="0.25">
      <c r="D211" s="63"/>
    </row>
    <row r="212" spans="4:4" x14ac:dyDescent="0.25">
      <c r="D212" s="64"/>
    </row>
    <row r="213" spans="4:4" x14ac:dyDescent="0.25">
      <c r="D213" s="35"/>
    </row>
    <row r="214" spans="4:4" x14ac:dyDescent="0.25">
      <c r="D214" s="63"/>
    </row>
    <row r="215" spans="4:4" x14ac:dyDescent="0.25">
      <c r="D215" s="64"/>
    </row>
    <row r="216" spans="4:4" x14ac:dyDescent="0.25">
      <c r="D216" s="35"/>
    </row>
    <row r="217" spans="4:4" x14ac:dyDescent="0.25">
      <c r="D217" s="63"/>
    </row>
    <row r="218" spans="4:4" x14ac:dyDescent="0.25">
      <c r="D218" s="64"/>
    </row>
    <row r="219" spans="4:4" x14ac:dyDescent="0.25">
      <c r="D219" s="35"/>
    </row>
    <row r="220" spans="4:4" x14ac:dyDescent="0.25">
      <c r="D220" s="63"/>
    </row>
    <row r="221" spans="4:4" x14ac:dyDescent="0.25">
      <c r="D221" s="64"/>
    </row>
    <row r="222" spans="4:4" x14ac:dyDescent="0.25">
      <c r="D222" s="35"/>
    </row>
    <row r="223" spans="4:4" x14ac:dyDescent="0.25">
      <c r="D223" s="63"/>
    </row>
    <row r="224" spans="4:4" x14ac:dyDescent="0.25">
      <c r="D224" s="64"/>
    </row>
    <row r="225" spans="4:4" x14ac:dyDescent="0.25">
      <c r="D225" s="35"/>
    </row>
    <row r="226" spans="4:4" x14ac:dyDescent="0.25">
      <c r="D226" s="63"/>
    </row>
    <row r="227" spans="4:4" x14ac:dyDescent="0.25">
      <c r="D227" s="64"/>
    </row>
    <row r="228" spans="4:4" x14ac:dyDescent="0.25">
      <c r="D228" s="35"/>
    </row>
    <row r="229" spans="4:4" x14ac:dyDescent="0.25">
      <c r="D229" s="63"/>
    </row>
    <row r="230" spans="4:4" x14ac:dyDescent="0.25">
      <c r="D230" s="64"/>
    </row>
    <row r="231" spans="4:4" x14ac:dyDescent="0.25">
      <c r="D231" s="35"/>
    </row>
    <row r="232" spans="4:4" x14ac:dyDescent="0.25">
      <c r="D232" s="63"/>
    </row>
    <row r="233" spans="4:4" x14ac:dyDescent="0.25">
      <c r="D233" s="64"/>
    </row>
    <row r="234" spans="4:4" x14ac:dyDescent="0.25">
      <c r="D234" s="35"/>
    </row>
    <row r="235" spans="4:4" x14ac:dyDescent="0.25">
      <c r="D235" s="63"/>
    </row>
    <row r="236" spans="4:4" x14ac:dyDescent="0.25">
      <c r="D236" s="64"/>
    </row>
    <row r="237" spans="4:4" x14ac:dyDescent="0.25">
      <c r="D237" s="35"/>
    </row>
    <row r="238" spans="4:4" x14ac:dyDescent="0.25">
      <c r="D238" s="63"/>
    </row>
    <row r="239" spans="4:4" x14ac:dyDescent="0.25">
      <c r="D239" s="64"/>
    </row>
    <row r="240" spans="4:4" x14ac:dyDescent="0.25">
      <c r="D240" s="35"/>
    </row>
    <row r="241" spans="4:4" x14ac:dyDescent="0.25">
      <c r="D241" s="63"/>
    </row>
    <row r="242" spans="4:4" x14ac:dyDescent="0.25">
      <c r="D242" s="64"/>
    </row>
    <row r="243" spans="4:4" x14ac:dyDescent="0.25">
      <c r="D243" s="35"/>
    </row>
    <row r="244" spans="4:4" x14ac:dyDescent="0.25">
      <c r="D244" s="63"/>
    </row>
    <row r="245" spans="4:4" x14ac:dyDescent="0.25">
      <c r="D245" s="64"/>
    </row>
    <row r="246" spans="4:4" x14ac:dyDescent="0.25">
      <c r="D246" s="35"/>
    </row>
    <row r="247" spans="4:4" x14ac:dyDescent="0.25">
      <c r="D247" s="63"/>
    </row>
    <row r="248" spans="4:4" x14ac:dyDescent="0.25">
      <c r="D248" s="64"/>
    </row>
    <row r="249" spans="4:4" x14ac:dyDescent="0.25">
      <c r="D249" s="35"/>
    </row>
    <row r="250" spans="4:4" x14ac:dyDescent="0.25">
      <c r="D250" s="63"/>
    </row>
    <row r="251" spans="4:4" x14ac:dyDescent="0.25">
      <c r="D251" s="64"/>
    </row>
    <row r="252" spans="4:4" x14ac:dyDescent="0.25">
      <c r="D252" s="35"/>
    </row>
    <row r="253" spans="4:4" x14ac:dyDescent="0.25">
      <c r="D253" s="63"/>
    </row>
    <row r="254" spans="4:4" x14ac:dyDescent="0.25">
      <c r="D254" s="64"/>
    </row>
    <row r="255" spans="4:4" x14ac:dyDescent="0.25">
      <c r="D255" s="35"/>
    </row>
    <row r="256" spans="4:4" x14ac:dyDescent="0.25">
      <c r="D256" s="63"/>
    </row>
    <row r="257" spans="4:4" x14ac:dyDescent="0.25">
      <c r="D257" s="64"/>
    </row>
    <row r="258" spans="4:4" x14ac:dyDescent="0.25">
      <c r="D258" s="35"/>
    </row>
    <row r="259" spans="4:4" x14ac:dyDescent="0.25">
      <c r="D259" s="63"/>
    </row>
    <row r="260" spans="4:4" x14ac:dyDescent="0.25">
      <c r="D260" s="64"/>
    </row>
    <row r="261" spans="4:4" x14ac:dyDescent="0.25">
      <c r="D261" s="35"/>
    </row>
    <row r="262" spans="4:4" x14ac:dyDescent="0.25">
      <c r="D262" s="63"/>
    </row>
    <row r="263" spans="4:4" x14ac:dyDescent="0.25">
      <c r="D263" s="64"/>
    </row>
    <row r="264" spans="4:4" x14ac:dyDescent="0.25">
      <c r="D264" s="35"/>
    </row>
    <row r="265" spans="4:4" x14ac:dyDescent="0.25">
      <c r="D265" s="63"/>
    </row>
    <row r="266" spans="4:4" x14ac:dyDescent="0.25">
      <c r="D266" s="64"/>
    </row>
    <row r="267" spans="4:4" x14ac:dyDescent="0.25">
      <c r="D267" s="35"/>
    </row>
    <row r="268" spans="4:4" x14ac:dyDescent="0.25">
      <c r="D268" s="63"/>
    </row>
    <row r="269" spans="4:4" x14ac:dyDescent="0.25">
      <c r="D269" s="64"/>
    </row>
    <row r="270" spans="4:4" x14ac:dyDescent="0.25">
      <c r="D270" s="35"/>
    </row>
    <row r="271" spans="4:4" x14ac:dyDescent="0.25">
      <c r="D271" s="63"/>
    </row>
    <row r="272" spans="4:4" x14ac:dyDescent="0.25">
      <c r="D272" s="64"/>
    </row>
    <row r="273" spans="4:4" x14ac:dyDescent="0.25">
      <c r="D273" s="35"/>
    </row>
    <row r="274" spans="4:4" x14ac:dyDescent="0.25">
      <c r="D274" s="63"/>
    </row>
    <row r="275" spans="4:4" x14ac:dyDescent="0.25">
      <c r="D275" s="64"/>
    </row>
    <row r="276" spans="4:4" x14ac:dyDescent="0.25">
      <c r="D276" s="35"/>
    </row>
    <row r="277" spans="4:4" x14ac:dyDescent="0.25">
      <c r="D277" s="63"/>
    </row>
    <row r="278" spans="4:4" x14ac:dyDescent="0.25">
      <c r="D278" s="64"/>
    </row>
    <row r="279" spans="4:4" x14ac:dyDescent="0.25">
      <c r="D279" s="35"/>
    </row>
    <row r="280" spans="4:4" x14ac:dyDescent="0.25">
      <c r="D280" s="63"/>
    </row>
    <row r="281" spans="4:4" x14ac:dyDescent="0.25">
      <c r="D281" s="64"/>
    </row>
    <row r="282" spans="4:4" x14ac:dyDescent="0.25">
      <c r="D282" s="35"/>
    </row>
    <row r="283" spans="4:4" x14ac:dyDescent="0.25">
      <c r="D283" s="63"/>
    </row>
    <row r="284" spans="4:4" x14ac:dyDescent="0.25">
      <c r="D284" s="64"/>
    </row>
    <row r="285" spans="4:4" x14ac:dyDescent="0.25">
      <c r="D285" s="35"/>
    </row>
    <row r="286" spans="4:4" x14ac:dyDescent="0.25">
      <c r="D286" s="63"/>
    </row>
    <row r="287" spans="4:4" x14ac:dyDescent="0.25">
      <c r="D287" s="64"/>
    </row>
    <row r="288" spans="4:4" x14ac:dyDescent="0.25">
      <c r="D288" s="35"/>
    </row>
    <row r="289" spans="4:4" x14ac:dyDescent="0.25">
      <c r="D289" s="63"/>
    </row>
    <row r="290" spans="4:4" x14ac:dyDescent="0.25">
      <c r="D290" s="64"/>
    </row>
    <row r="291" spans="4:4" x14ac:dyDescent="0.25">
      <c r="D291" s="35"/>
    </row>
    <row r="292" spans="4:4" x14ac:dyDescent="0.25">
      <c r="D292" s="63"/>
    </row>
    <row r="293" spans="4:4" x14ac:dyDescent="0.25">
      <c r="D293" s="64"/>
    </row>
    <row r="294" spans="4:4" x14ac:dyDescent="0.25">
      <c r="D294" s="35"/>
    </row>
    <row r="295" spans="4:4" x14ac:dyDescent="0.25">
      <c r="D295" s="63"/>
    </row>
    <row r="296" spans="4:4" x14ac:dyDescent="0.25">
      <c r="D296" s="64"/>
    </row>
    <row r="297" spans="4:4" x14ac:dyDescent="0.25">
      <c r="D297" s="35"/>
    </row>
    <row r="298" spans="4:4" x14ac:dyDescent="0.25">
      <c r="D298" s="63"/>
    </row>
    <row r="299" spans="4:4" x14ac:dyDescent="0.25">
      <c r="D299" s="64"/>
    </row>
    <row r="300" spans="4:4" x14ac:dyDescent="0.25">
      <c r="D300" s="35"/>
    </row>
    <row r="301" spans="4:4" x14ac:dyDescent="0.25">
      <c r="D301" s="63"/>
    </row>
    <row r="302" spans="4:4" x14ac:dyDescent="0.25">
      <c r="D302" s="64"/>
    </row>
    <row r="303" spans="4:4" x14ac:dyDescent="0.25">
      <c r="D303" s="35"/>
    </row>
    <row r="304" spans="4:4" x14ac:dyDescent="0.25">
      <c r="D304" s="63"/>
    </row>
    <row r="305" spans="4:4" x14ac:dyDescent="0.25">
      <c r="D305" s="64"/>
    </row>
    <row r="306" spans="4:4" x14ac:dyDescent="0.25">
      <c r="D306" s="35"/>
    </row>
    <row r="307" spans="4:4" x14ac:dyDescent="0.25">
      <c r="D307" s="63"/>
    </row>
    <row r="308" spans="4:4" x14ac:dyDescent="0.25">
      <c r="D308" s="64"/>
    </row>
    <row r="309" spans="4:4" x14ac:dyDescent="0.25">
      <c r="D309" s="35"/>
    </row>
    <row r="310" spans="4:4" x14ac:dyDescent="0.25">
      <c r="D310" s="63"/>
    </row>
    <row r="311" spans="4:4" x14ac:dyDescent="0.25">
      <c r="D311" s="64"/>
    </row>
    <row r="312" spans="4:4" x14ac:dyDescent="0.25">
      <c r="D312" s="35"/>
    </row>
    <row r="313" spans="4:4" x14ac:dyDescent="0.25">
      <c r="D313" s="63"/>
    </row>
    <row r="314" spans="4:4" x14ac:dyDescent="0.25">
      <c r="D314" s="64"/>
    </row>
    <row r="315" spans="4:4" x14ac:dyDescent="0.25">
      <c r="D315" s="35"/>
    </row>
    <row r="316" spans="4:4" x14ac:dyDescent="0.25">
      <c r="D316" s="63"/>
    </row>
    <row r="317" spans="4:4" x14ac:dyDescent="0.25">
      <c r="D317" s="64"/>
    </row>
    <row r="318" spans="4:4" x14ac:dyDescent="0.25">
      <c r="D318" s="35"/>
    </row>
    <row r="319" spans="4:4" x14ac:dyDescent="0.25">
      <c r="D319" s="63"/>
    </row>
    <row r="320" spans="4:4" x14ac:dyDescent="0.25">
      <c r="D320" s="64"/>
    </row>
    <row r="321" spans="4:4" x14ac:dyDescent="0.25">
      <c r="D321" s="35"/>
    </row>
    <row r="322" spans="4:4" x14ac:dyDescent="0.25">
      <c r="D322" s="63"/>
    </row>
    <row r="323" spans="4:4" x14ac:dyDescent="0.25">
      <c r="D323" s="64"/>
    </row>
    <row r="324" spans="4:4" x14ac:dyDescent="0.25">
      <c r="D324" s="35"/>
    </row>
    <row r="325" spans="4:4" x14ac:dyDescent="0.25">
      <c r="D325" s="63"/>
    </row>
    <row r="326" spans="4:4" x14ac:dyDescent="0.25">
      <c r="D326" s="64"/>
    </row>
    <row r="327" spans="4:4" x14ac:dyDescent="0.25">
      <c r="D327" s="35"/>
    </row>
    <row r="328" spans="4:4" x14ac:dyDescent="0.25">
      <c r="D328" s="63"/>
    </row>
    <row r="329" spans="4:4" x14ac:dyDescent="0.25">
      <c r="D329" s="64"/>
    </row>
    <row r="330" spans="4:4" x14ac:dyDescent="0.25">
      <c r="D330" s="35"/>
    </row>
    <row r="331" spans="4:4" x14ac:dyDescent="0.25">
      <c r="D331" s="63"/>
    </row>
    <row r="332" spans="4:4" x14ac:dyDescent="0.25">
      <c r="D332" s="64"/>
    </row>
    <row r="333" spans="4:4" x14ac:dyDescent="0.25">
      <c r="D333" s="35"/>
    </row>
    <row r="334" spans="4:4" x14ac:dyDescent="0.25">
      <c r="D334" s="63"/>
    </row>
    <row r="335" spans="4:4" x14ac:dyDescent="0.25">
      <c r="D335" s="64"/>
    </row>
    <row r="336" spans="4:4" x14ac:dyDescent="0.25">
      <c r="D336" s="35"/>
    </row>
    <row r="337" spans="4:4" x14ac:dyDescent="0.25">
      <c r="D337" s="63"/>
    </row>
    <row r="338" spans="4:4" x14ac:dyDescent="0.25">
      <c r="D338" s="64"/>
    </row>
    <row r="339" spans="4:4" x14ac:dyDescent="0.25">
      <c r="D339" s="35"/>
    </row>
    <row r="340" spans="4:4" x14ac:dyDescent="0.25">
      <c r="D340" s="63"/>
    </row>
    <row r="341" spans="4:4" x14ac:dyDescent="0.25">
      <c r="D341" s="64"/>
    </row>
    <row r="342" spans="4:4" x14ac:dyDescent="0.25">
      <c r="D342" s="35"/>
    </row>
    <row r="343" spans="4:4" x14ac:dyDescent="0.25">
      <c r="D343" s="63"/>
    </row>
    <row r="344" spans="4:4" x14ac:dyDescent="0.25">
      <c r="D344" s="64"/>
    </row>
    <row r="345" spans="4:4" x14ac:dyDescent="0.25">
      <c r="D345" s="35"/>
    </row>
    <row r="346" spans="4:4" x14ac:dyDescent="0.25">
      <c r="D346" s="63"/>
    </row>
    <row r="347" spans="4:4" x14ac:dyDescent="0.25">
      <c r="D347" s="64"/>
    </row>
    <row r="348" spans="4:4" x14ac:dyDescent="0.25">
      <c r="D348" s="35"/>
    </row>
    <row r="349" spans="4:4" x14ac:dyDescent="0.25">
      <c r="D349" s="63"/>
    </row>
    <row r="350" spans="4:4" x14ac:dyDescent="0.25">
      <c r="D350" s="64"/>
    </row>
    <row r="351" spans="4:4" x14ac:dyDescent="0.25">
      <c r="D351" s="35"/>
    </row>
    <row r="352" spans="4:4" x14ac:dyDescent="0.25">
      <c r="D352" s="63"/>
    </row>
    <row r="353" spans="4:4" x14ac:dyDescent="0.25">
      <c r="D353" s="64"/>
    </row>
    <row r="354" spans="4:4" x14ac:dyDescent="0.25">
      <c r="D354" s="35"/>
    </row>
    <row r="355" spans="4:4" x14ac:dyDescent="0.25">
      <c r="D355" s="63"/>
    </row>
    <row r="356" spans="4:4" x14ac:dyDescent="0.25">
      <c r="D356" s="64"/>
    </row>
    <row r="357" spans="4:4" x14ac:dyDescent="0.25">
      <c r="D357" s="35"/>
    </row>
    <row r="358" spans="4:4" x14ac:dyDescent="0.25">
      <c r="D358" s="63"/>
    </row>
    <row r="359" spans="4:4" x14ac:dyDescent="0.25">
      <c r="D359" s="64"/>
    </row>
    <row r="360" spans="4:4" x14ac:dyDescent="0.25">
      <c r="D360" s="35"/>
    </row>
    <row r="361" spans="4:4" x14ac:dyDescent="0.25">
      <c r="D361" s="63"/>
    </row>
    <row r="362" spans="4:4" x14ac:dyDescent="0.25">
      <c r="D362" s="64"/>
    </row>
    <row r="363" spans="4:4" x14ac:dyDescent="0.25">
      <c r="D363" s="35"/>
    </row>
    <row r="364" spans="4:4" x14ac:dyDescent="0.25">
      <c r="D364" s="63"/>
    </row>
    <row r="365" spans="4:4" x14ac:dyDescent="0.25">
      <c r="D365" s="64"/>
    </row>
    <row r="366" spans="4:4" x14ac:dyDescent="0.25">
      <c r="D366" s="35"/>
    </row>
    <row r="367" spans="4:4" x14ac:dyDescent="0.25">
      <c r="D367" s="63"/>
    </row>
    <row r="368" spans="4:4" x14ac:dyDescent="0.25">
      <c r="D368" s="64"/>
    </row>
    <row r="369" spans="4:4" x14ac:dyDescent="0.25">
      <c r="D369" s="35"/>
    </row>
    <row r="370" spans="4:4" x14ac:dyDescent="0.25">
      <c r="D370" s="63"/>
    </row>
    <row r="371" spans="4:4" x14ac:dyDescent="0.25">
      <c r="D371" s="64"/>
    </row>
    <row r="372" spans="4:4" x14ac:dyDescent="0.25">
      <c r="D372" s="35"/>
    </row>
    <row r="373" spans="4:4" x14ac:dyDescent="0.25">
      <c r="D373" s="63"/>
    </row>
    <row r="374" spans="4:4" x14ac:dyDescent="0.25">
      <c r="D374" s="64"/>
    </row>
    <row r="375" spans="4:4" x14ac:dyDescent="0.25">
      <c r="D375" s="35"/>
    </row>
    <row r="376" spans="4:4" x14ac:dyDescent="0.25">
      <c r="D376" s="63"/>
    </row>
    <row r="377" spans="4:4" x14ac:dyDescent="0.25">
      <c r="D377" s="64"/>
    </row>
    <row r="378" spans="4:4" x14ac:dyDescent="0.25">
      <c r="D378" s="35"/>
    </row>
    <row r="379" spans="4:4" x14ac:dyDescent="0.25">
      <c r="D379" s="63"/>
    </row>
    <row r="380" spans="4:4" x14ac:dyDescent="0.25">
      <c r="D380" s="64"/>
    </row>
    <row r="381" spans="4:4" x14ac:dyDescent="0.25">
      <c r="D381" s="35"/>
    </row>
    <row r="382" spans="4:4" x14ac:dyDescent="0.25">
      <c r="D382" s="63"/>
    </row>
    <row r="383" spans="4:4" x14ac:dyDescent="0.25">
      <c r="D383" s="64"/>
    </row>
    <row r="384" spans="4:4" x14ac:dyDescent="0.25">
      <c r="D384" s="35"/>
    </row>
    <row r="385" spans="4:4" x14ac:dyDescent="0.25">
      <c r="D385" s="63"/>
    </row>
    <row r="386" spans="4:4" x14ac:dyDescent="0.25">
      <c r="D386" s="64"/>
    </row>
    <row r="387" spans="4:4" x14ac:dyDescent="0.25">
      <c r="D387" s="35"/>
    </row>
    <row r="388" spans="4:4" x14ac:dyDescent="0.25">
      <c r="D388" s="63"/>
    </row>
    <row r="389" spans="4:4" x14ac:dyDescent="0.25">
      <c r="D389" s="64"/>
    </row>
    <row r="390" spans="4:4" x14ac:dyDescent="0.25">
      <c r="D390" s="35"/>
    </row>
    <row r="391" spans="4:4" x14ac:dyDescent="0.25">
      <c r="D391" s="64"/>
    </row>
    <row r="392" spans="4:4" x14ac:dyDescent="0.25">
      <c r="D392" s="35"/>
    </row>
    <row r="393" spans="4:4" x14ac:dyDescent="0.25">
      <c r="D393" s="63"/>
    </row>
    <row r="394" spans="4:4" x14ac:dyDescent="0.25">
      <c r="D394" s="64"/>
    </row>
    <row r="395" spans="4:4" x14ac:dyDescent="0.25">
      <c r="D395" s="35"/>
    </row>
    <row r="396" spans="4:4" x14ac:dyDescent="0.25">
      <c r="D396" s="63"/>
    </row>
    <row r="397" spans="4:4" x14ac:dyDescent="0.25">
      <c r="D397" s="64"/>
    </row>
    <row r="398" spans="4:4" x14ac:dyDescent="0.25">
      <c r="D398" s="35"/>
    </row>
    <row r="399" spans="4:4" x14ac:dyDescent="0.25">
      <c r="D399" s="63"/>
    </row>
    <row r="400" spans="4:4" x14ac:dyDescent="0.25">
      <c r="D400" s="64"/>
    </row>
    <row r="401" spans="4:4" x14ac:dyDescent="0.25">
      <c r="D401" s="35"/>
    </row>
    <row r="402" spans="4:4" x14ac:dyDescent="0.25">
      <c r="D402" s="63"/>
    </row>
    <row r="403" spans="4:4" x14ac:dyDescent="0.25">
      <c r="D403" s="64"/>
    </row>
    <row r="404" spans="4:4" x14ac:dyDescent="0.25">
      <c r="D404" s="35"/>
    </row>
    <row r="405" spans="4:4" x14ac:dyDescent="0.25">
      <c r="D405" s="63"/>
    </row>
    <row r="406" spans="4:4" x14ac:dyDescent="0.25">
      <c r="D406" s="64"/>
    </row>
    <row r="407" spans="4:4" x14ac:dyDescent="0.25">
      <c r="D407" s="35"/>
    </row>
    <row r="408" spans="4:4" x14ac:dyDescent="0.25">
      <c r="D408" s="63"/>
    </row>
    <row r="409" spans="4:4" x14ac:dyDescent="0.25">
      <c r="D409" s="64"/>
    </row>
    <row r="410" spans="4:4" x14ac:dyDescent="0.25">
      <c r="D410" s="35"/>
    </row>
    <row r="411" spans="4:4" x14ac:dyDescent="0.25">
      <c r="D411" s="63"/>
    </row>
    <row r="412" spans="4:4" x14ac:dyDescent="0.25">
      <c r="D412" s="64"/>
    </row>
    <row r="413" spans="4:4" x14ac:dyDescent="0.25">
      <c r="D413" s="35"/>
    </row>
    <row r="414" spans="4:4" x14ac:dyDescent="0.25">
      <c r="D414" s="63"/>
    </row>
    <row r="415" spans="4:4" x14ac:dyDescent="0.25">
      <c r="D415" s="64"/>
    </row>
    <row r="416" spans="4:4" x14ac:dyDescent="0.25">
      <c r="D416" s="35"/>
    </row>
    <row r="417" spans="4:4" x14ac:dyDescent="0.25">
      <c r="D417" s="63"/>
    </row>
    <row r="418" spans="4:4" x14ac:dyDescent="0.25">
      <c r="D418" s="64"/>
    </row>
    <row r="419" spans="4:4" x14ac:dyDescent="0.25">
      <c r="D419" s="35"/>
    </row>
    <row r="420" spans="4:4" x14ac:dyDescent="0.25">
      <c r="D420" s="63"/>
    </row>
    <row r="421" spans="4:4" x14ac:dyDescent="0.25">
      <c r="D421" s="64"/>
    </row>
    <row r="422" spans="4:4" x14ac:dyDescent="0.25">
      <c r="D422" s="35"/>
    </row>
    <row r="423" spans="4:4" x14ac:dyDescent="0.25">
      <c r="D423" s="63"/>
    </row>
    <row r="424" spans="4:4" x14ac:dyDescent="0.25">
      <c r="D424" s="64"/>
    </row>
    <row r="425" spans="4:4" x14ac:dyDescent="0.25">
      <c r="D425" s="35"/>
    </row>
    <row r="426" spans="4:4" x14ac:dyDescent="0.25">
      <c r="D426" s="63"/>
    </row>
    <row r="427" spans="4:4" x14ac:dyDescent="0.25">
      <c r="D427" s="64"/>
    </row>
    <row r="428" spans="4:4" x14ac:dyDescent="0.25">
      <c r="D428" s="35"/>
    </row>
    <row r="429" spans="4:4" x14ac:dyDescent="0.25">
      <c r="D429" s="63"/>
    </row>
    <row r="430" spans="4:4" x14ac:dyDescent="0.25">
      <c r="D430" s="64"/>
    </row>
    <row r="431" spans="4:4" x14ac:dyDescent="0.25">
      <c r="D431" s="35"/>
    </row>
    <row r="432" spans="4:4" x14ac:dyDescent="0.25">
      <c r="D432" s="63"/>
    </row>
    <row r="433" spans="4:4" x14ac:dyDescent="0.25">
      <c r="D433" s="64"/>
    </row>
    <row r="434" spans="4:4" x14ac:dyDescent="0.25">
      <c r="D434" s="35"/>
    </row>
    <row r="435" spans="4:4" x14ac:dyDescent="0.25">
      <c r="D435" s="63"/>
    </row>
    <row r="436" spans="4:4" x14ac:dyDescent="0.25">
      <c r="D436" s="64"/>
    </row>
    <row r="437" spans="4:4" x14ac:dyDescent="0.25">
      <c r="D437" s="35"/>
    </row>
    <row r="438" spans="4:4" x14ac:dyDescent="0.25">
      <c r="D438" s="63"/>
    </row>
    <row r="439" spans="4:4" x14ac:dyDescent="0.25">
      <c r="D439" s="64"/>
    </row>
    <row r="440" spans="4:4" x14ac:dyDescent="0.25">
      <c r="D440" s="35"/>
    </row>
    <row r="441" spans="4:4" x14ac:dyDescent="0.25">
      <c r="D441" s="63"/>
    </row>
    <row r="442" spans="4:4" x14ac:dyDescent="0.25">
      <c r="D442" s="64"/>
    </row>
    <row r="443" spans="4:4" x14ac:dyDescent="0.25">
      <c r="D443" s="35"/>
    </row>
    <row r="444" spans="4:4" x14ac:dyDescent="0.25">
      <c r="D444" s="63"/>
    </row>
    <row r="445" spans="4:4" x14ac:dyDescent="0.25">
      <c r="D445" s="64"/>
    </row>
    <row r="446" spans="4:4" x14ac:dyDescent="0.25">
      <c r="D446" s="35"/>
    </row>
    <row r="447" spans="4:4" x14ac:dyDescent="0.25">
      <c r="D447" s="63"/>
    </row>
    <row r="448" spans="4:4" x14ac:dyDescent="0.25">
      <c r="D448" s="64"/>
    </row>
    <row r="449" spans="4:4" x14ac:dyDescent="0.25">
      <c r="D449" s="35"/>
    </row>
    <row r="450" spans="4:4" x14ac:dyDescent="0.25">
      <c r="D450" s="63"/>
    </row>
    <row r="451" spans="4:4" x14ac:dyDescent="0.25">
      <c r="D451" s="64"/>
    </row>
    <row r="452" spans="4:4" x14ac:dyDescent="0.25">
      <c r="D452" s="35"/>
    </row>
    <row r="453" spans="4:4" x14ac:dyDescent="0.25">
      <c r="D453" s="63"/>
    </row>
    <row r="454" spans="4:4" x14ac:dyDescent="0.25">
      <c r="D454" s="64"/>
    </row>
    <row r="455" spans="4:4" x14ac:dyDescent="0.25">
      <c r="D455" s="35"/>
    </row>
    <row r="456" spans="4:4" x14ac:dyDescent="0.25">
      <c r="D456" s="63"/>
    </row>
    <row r="457" spans="4:4" x14ac:dyDescent="0.25">
      <c r="D457" s="64"/>
    </row>
    <row r="458" spans="4:4" x14ac:dyDescent="0.25">
      <c r="D458" s="35"/>
    </row>
    <row r="459" spans="4:4" x14ac:dyDescent="0.25">
      <c r="D459" s="63"/>
    </row>
    <row r="460" spans="4:4" x14ac:dyDescent="0.25">
      <c r="D460" s="64"/>
    </row>
    <row r="461" spans="4:4" x14ac:dyDescent="0.25">
      <c r="D461" s="35"/>
    </row>
    <row r="462" spans="4:4" x14ac:dyDescent="0.25">
      <c r="D462" s="63"/>
    </row>
    <row r="463" spans="4:4" x14ac:dyDescent="0.25">
      <c r="D463" s="64"/>
    </row>
    <row r="464" spans="4:4" x14ac:dyDescent="0.25">
      <c r="D464" s="35"/>
    </row>
    <row r="465" spans="4:4" x14ac:dyDescent="0.25">
      <c r="D465" s="63"/>
    </row>
    <row r="466" spans="4:4" x14ac:dyDescent="0.25">
      <c r="D466" s="64"/>
    </row>
    <row r="467" spans="4:4" x14ac:dyDescent="0.25">
      <c r="D467" s="35"/>
    </row>
    <row r="468" spans="4:4" x14ac:dyDescent="0.25">
      <c r="D468" s="63"/>
    </row>
    <row r="469" spans="4:4" x14ac:dyDescent="0.25">
      <c r="D469" s="64"/>
    </row>
    <row r="470" spans="4:4" x14ac:dyDescent="0.25">
      <c r="D470" s="35"/>
    </row>
    <row r="471" spans="4:4" x14ac:dyDescent="0.25">
      <c r="D471" s="63"/>
    </row>
    <row r="472" spans="4:4" x14ac:dyDescent="0.25">
      <c r="D472" s="64"/>
    </row>
    <row r="473" spans="4:4" x14ac:dyDescent="0.25">
      <c r="D473" s="35"/>
    </row>
    <row r="474" spans="4:4" x14ac:dyDescent="0.25">
      <c r="D474" s="63"/>
    </row>
    <row r="475" spans="4:4" x14ac:dyDescent="0.25">
      <c r="D475" s="64"/>
    </row>
    <row r="476" spans="4:4" x14ac:dyDescent="0.25">
      <c r="D476" s="35"/>
    </row>
    <row r="477" spans="4:4" x14ac:dyDescent="0.25">
      <c r="D477" s="63"/>
    </row>
    <row r="478" spans="4:4" x14ac:dyDescent="0.25">
      <c r="D478" s="64"/>
    </row>
    <row r="479" spans="4:4" x14ac:dyDescent="0.25">
      <c r="D479" s="35"/>
    </row>
    <row r="480" spans="4:4" x14ac:dyDescent="0.25">
      <c r="D480" s="63"/>
    </row>
    <row r="481" spans="4:4" x14ac:dyDescent="0.25">
      <c r="D481" s="64"/>
    </row>
    <row r="482" spans="4:4" x14ac:dyDescent="0.25">
      <c r="D482" s="35"/>
    </row>
    <row r="483" spans="4:4" x14ac:dyDescent="0.25">
      <c r="D483" s="63"/>
    </row>
    <row r="484" spans="4:4" x14ac:dyDescent="0.25">
      <c r="D484" s="64"/>
    </row>
    <row r="485" spans="4:4" x14ac:dyDescent="0.25">
      <c r="D485" s="35"/>
    </row>
    <row r="486" spans="4:4" x14ac:dyDescent="0.25">
      <c r="D486" s="63"/>
    </row>
    <row r="487" spans="4:4" x14ac:dyDescent="0.25">
      <c r="D487" s="64"/>
    </row>
    <row r="488" spans="4:4" x14ac:dyDescent="0.25">
      <c r="D488" s="35"/>
    </row>
    <row r="489" spans="4:4" x14ac:dyDescent="0.25">
      <c r="D489" s="63"/>
    </row>
    <row r="490" spans="4:4" x14ac:dyDescent="0.25">
      <c r="D490" s="64"/>
    </row>
    <row r="491" spans="4:4" x14ac:dyDescent="0.25">
      <c r="D491" s="35"/>
    </row>
    <row r="492" spans="4:4" x14ac:dyDescent="0.25">
      <c r="D492" s="63"/>
    </row>
    <row r="493" spans="4:4" x14ac:dyDescent="0.25">
      <c r="D493" s="64"/>
    </row>
    <row r="494" spans="4:4" x14ac:dyDescent="0.25">
      <c r="D494" s="35"/>
    </row>
    <row r="495" spans="4:4" x14ac:dyDescent="0.25">
      <c r="D495" s="63"/>
    </row>
    <row r="496" spans="4:4" x14ac:dyDescent="0.25">
      <c r="D496" s="64"/>
    </row>
    <row r="497" spans="4:4" x14ac:dyDescent="0.25">
      <c r="D497" s="35"/>
    </row>
    <row r="498" spans="4:4" x14ac:dyDescent="0.25">
      <c r="D498" s="63"/>
    </row>
    <row r="499" spans="4:4" x14ac:dyDescent="0.25">
      <c r="D499" s="64"/>
    </row>
    <row r="500" spans="4:4" x14ac:dyDescent="0.25">
      <c r="D500" s="35"/>
    </row>
    <row r="501" spans="4:4" x14ac:dyDescent="0.25">
      <c r="D501" s="63"/>
    </row>
    <row r="502" spans="4:4" x14ac:dyDescent="0.25">
      <c r="D502" s="64"/>
    </row>
    <row r="503" spans="4:4" x14ac:dyDescent="0.25">
      <c r="D503" s="35"/>
    </row>
    <row r="504" spans="4:4" x14ac:dyDescent="0.25">
      <c r="D504" s="63"/>
    </row>
    <row r="505" spans="4:4" x14ac:dyDescent="0.25">
      <c r="D505" s="64"/>
    </row>
    <row r="506" spans="4:4" x14ac:dyDescent="0.25">
      <c r="D506" s="35"/>
    </row>
    <row r="507" spans="4:4" x14ac:dyDescent="0.25">
      <c r="D507" s="63"/>
    </row>
    <row r="508" spans="4:4" x14ac:dyDescent="0.25">
      <c r="D508" s="64"/>
    </row>
    <row r="509" spans="4:4" x14ac:dyDescent="0.25">
      <c r="D509" s="35"/>
    </row>
    <row r="510" spans="4:4" x14ac:dyDescent="0.25">
      <c r="D510" s="63"/>
    </row>
    <row r="511" spans="4:4" x14ac:dyDescent="0.25">
      <c r="D511" s="64"/>
    </row>
    <row r="512" spans="4:4" x14ac:dyDescent="0.25">
      <c r="D512" s="35"/>
    </row>
    <row r="513" spans="4:4" x14ac:dyDescent="0.25">
      <c r="D513" s="63"/>
    </row>
    <row r="514" spans="4:4" x14ac:dyDescent="0.25">
      <c r="D514" s="64"/>
    </row>
    <row r="515" spans="4:4" x14ac:dyDescent="0.25">
      <c r="D515" s="35"/>
    </row>
    <row r="516" spans="4:4" x14ac:dyDescent="0.25">
      <c r="D516" s="63"/>
    </row>
    <row r="517" spans="4:4" x14ac:dyDescent="0.25">
      <c r="D517" s="64"/>
    </row>
    <row r="518" spans="4:4" x14ac:dyDescent="0.25">
      <c r="D518" s="35"/>
    </row>
    <row r="519" spans="4:4" x14ac:dyDescent="0.25">
      <c r="D519" s="63"/>
    </row>
    <row r="520" spans="4:4" x14ac:dyDescent="0.25">
      <c r="D520" s="64"/>
    </row>
    <row r="521" spans="4:4" x14ac:dyDescent="0.25">
      <c r="D521" s="35"/>
    </row>
    <row r="522" spans="4:4" x14ac:dyDescent="0.25">
      <c r="D522" s="63"/>
    </row>
    <row r="523" spans="4:4" x14ac:dyDescent="0.25">
      <c r="D523" s="64"/>
    </row>
    <row r="524" spans="4:4" x14ac:dyDescent="0.25">
      <c r="D524" s="35"/>
    </row>
    <row r="525" spans="4:4" x14ac:dyDescent="0.25">
      <c r="D525" s="63"/>
    </row>
    <row r="526" spans="4:4" x14ac:dyDescent="0.25">
      <c r="D526" s="64"/>
    </row>
    <row r="527" spans="4:4" x14ac:dyDescent="0.25">
      <c r="D527" s="35"/>
    </row>
    <row r="528" spans="4:4" x14ac:dyDescent="0.25">
      <c r="D528" s="63"/>
    </row>
    <row r="529" spans="4:4" x14ac:dyDescent="0.25">
      <c r="D529" s="64"/>
    </row>
    <row r="530" spans="4:4" x14ac:dyDescent="0.25">
      <c r="D530" s="35"/>
    </row>
    <row r="531" spans="4:4" x14ac:dyDescent="0.25">
      <c r="D531" s="63"/>
    </row>
    <row r="532" spans="4:4" x14ac:dyDescent="0.25">
      <c r="D532" s="64"/>
    </row>
    <row r="533" spans="4:4" x14ac:dyDescent="0.25">
      <c r="D533" s="35"/>
    </row>
    <row r="534" spans="4:4" x14ac:dyDescent="0.25">
      <c r="D534" s="63"/>
    </row>
    <row r="535" spans="4:4" x14ac:dyDescent="0.25">
      <c r="D535" s="64"/>
    </row>
    <row r="536" spans="4:4" x14ac:dyDescent="0.25">
      <c r="D536" s="35"/>
    </row>
    <row r="537" spans="4:4" x14ac:dyDescent="0.25">
      <c r="D537" s="63"/>
    </row>
    <row r="538" spans="4:4" x14ac:dyDescent="0.25">
      <c r="D538" s="64"/>
    </row>
    <row r="539" spans="4:4" x14ac:dyDescent="0.25">
      <c r="D539" s="35"/>
    </row>
    <row r="540" spans="4:4" x14ac:dyDescent="0.25">
      <c r="D540" s="63"/>
    </row>
    <row r="541" spans="4:4" x14ac:dyDescent="0.25">
      <c r="D541" s="64"/>
    </row>
    <row r="542" spans="4:4" x14ac:dyDescent="0.25">
      <c r="D542" s="35"/>
    </row>
    <row r="543" spans="4:4" x14ac:dyDescent="0.25">
      <c r="D543" s="63"/>
    </row>
    <row r="544" spans="4:4" x14ac:dyDescent="0.25">
      <c r="D544" s="64"/>
    </row>
    <row r="545" spans="4:4" x14ac:dyDescent="0.25">
      <c r="D545" s="35"/>
    </row>
    <row r="546" spans="4:4" x14ac:dyDescent="0.25">
      <c r="D546" s="63"/>
    </row>
    <row r="547" spans="4:4" x14ac:dyDescent="0.25">
      <c r="D547" s="64"/>
    </row>
    <row r="548" spans="4:4" x14ac:dyDescent="0.25">
      <c r="D548" s="35"/>
    </row>
    <row r="549" spans="4:4" x14ac:dyDescent="0.25">
      <c r="D549" s="63"/>
    </row>
    <row r="550" spans="4:4" x14ac:dyDescent="0.25">
      <c r="D550" s="64"/>
    </row>
    <row r="551" spans="4:4" x14ac:dyDescent="0.25">
      <c r="D551" s="35"/>
    </row>
    <row r="552" spans="4:4" x14ac:dyDescent="0.25">
      <c r="D552" s="63"/>
    </row>
    <row r="553" spans="4:4" x14ac:dyDescent="0.25">
      <c r="D553" s="64"/>
    </row>
    <row r="554" spans="4:4" x14ac:dyDescent="0.25">
      <c r="D554" s="35"/>
    </row>
    <row r="555" spans="4:4" x14ac:dyDescent="0.25">
      <c r="D555" s="63"/>
    </row>
    <row r="556" spans="4:4" x14ac:dyDescent="0.25">
      <c r="D556" s="64"/>
    </row>
    <row r="557" spans="4:4" x14ac:dyDescent="0.25">
      <c r="D557" s="35"/>
    </row>
    <row r="558" spans="4:4" x14ac:dyDescent="0.25">
      <c r="D558" s="63"/>
    </row>
    <row r="559" spans="4:4" x14ac:dyDescent="0.25">
      <c r="D559" s="64"/>
    </row>
    <row r="560" spans="4:4" x14ac:dyDescent="0.25">
      <c r="D560" s="35"/>
    </row>
    <row r="561" spans="4:4" x14ac:dyDescent="0.25">
      <c r="D561" s="63"/>
    </row>
    <row r="562" spans="4:4" x14ac:dyDescent="0.25">
      <c r="D562" s="64"/>
    </row>
    <row r="563" spans="4:4" x14ac:dyDescent="0.25">
      <c r="D563" s="35"/>
    </row>
    <row r="564" spans="4:4" x14ac:dyDescent="0.25">
      <c r="D564" s="63"/>
    </row>
    <row r="565" spans="4:4" x14ac:dyDescent="0.25">
      <c r="D565" s="64"/>
    </row>
    <row r="566" spans="4:4" x14ac:dyDescent="0.25">
      <c r="D566" s="35"/>
    </row>
    <row r="567" spans="4:4" x14ac:dyDescent="0.25">
      <c r="D567" s="63"/>
    </row>
    <row r="568" spans="4:4" x14ac:dyDescent="0.25">
      <c r="D568" s="64"/>
    </row>
    <row r="569" spans="4:4" x14ac:dyDescent="0.25">
      <c r="D569" s="35"/>
    </row>
    <row r="570" spans="4:4" x14ac:dyDescent="0.25">
      <c r="D570" s="63"/>
    </row>
    <row r="571" spans="4:4" x14ac:dyDescent="0.25">
      <c r="D571" s="64"/>
    </row>
    <row r="572" spans="4:4" x14ac:dyDescent="0.25">
      <c r="D572" s="35"/>
    </row>
    <row r="573" spans="4:4" x14ac:dyDescent="0.25">
      <c r="D573" s="63"/>
    </row>
    <row r="574" spans="4:4" x14ac:dyDescent="0.25">
      <c r="D574" s="64"/>
    </row>
    <row r="575" spans="4:4" x14ac:dyDescent="0.25">
      <c r="D575" s="35"/>
    </row>
    <row r="576" spans="4:4" x14ac:dyDescent="0.25">
      <c r="D576" s="63"/>
    </row>
    <row r="577" spans="4:4" x14ac:dyDescent="0.25">
      <c r="D577" s="64"/>
    </row>
    <row r="578" spans="4:4" x14ac:dyDescent="0.25">
      <c r="D578" s="35"/>
    </row>
    <row r="579" spans="4:4" x14ac:dyDescent="0.25">
      <c r="D579" s="63"/>
    </row>
    <row r="580" spans="4:4" x14ac:dyDescent="0.25">
      <c r="D580" s="64"/>
    </row>
    <row r="581" spans="4:4" x14ac:dyDescent="0.25">
      <c r="D581" s="35"/>
    </row>
    <row r="582" spans="4:4" x14ac:dyDescent="0.25">
      <c r="D582" s="63"/>
    </row>
    <row r="583" spans="4:4" x14ac:dyDescent="0.25">
      <c r="D583" s="64"/>
    </row>
    <row r="584" spans="4:4" x14ac:dyDescent="0.25">
      <c r="D584" s="35"/>
    </row>
    <row r="585" spans="4:4" x14ac:dyDescent="0.25">
      <c r="D585" s="63"/>
    </row>
    <row r="586" spans="4:4" x14ac:dyDescent="0.25">
      <c r="D586" s="64"/>
    </row>
    <row r="587" spans="4:4" x14ac:dyDescent="0.25">
      <c r="D587" s="35"/>
    </row>
    <row r="588" spans="4:4" x14ac:dyDescent="0.25">
      <c r="D588" s="63"/>
    </row>
    <row r="589" spans="4:4" x14ac:dyDescent="0.25">
      <c r="D589" s="64"/>
    </row>
    <row r="590" spans="4:4" x14ac:dyDescent="0.25">
      <c r="D590" s="35"/>
    </row>
    <row r="591" spans="4:4" x14ac:dyDescent="0.25">
      <c r="D591" s="63"/>
    </row>
    <row r="592" spans="4:4" x14ac:dyDescent="0.25">
      <c r="D592" s="64"/>
    </row>
    <row r="593" spans="4:4" x14ac:dyDescent="0.25">
      <c r="D593" s="35"/>
    </row>
    <row r="594" spans="4:4" x14ac:dyDescent="0.25">
      <c r="D594" s="63"/>
    </row>
    <row r="595" spans="4:4" x14ac:dyDescent="0.25">
      <c r="D595" s="64"/>
    </row>
    <row r="596" spans="4:4" x14ac:dyDescent="0.25">
      <c r="D596" s="35"/>
    </row>
    <row r="597" spans="4:4" x14ac:dyDescent="0.25">
      <c r="D597" s="63"/>
    </row>
    <row r="598" spans="4:4" x14ac:dyDescent="0.25">
      <c r="D598" s="64"/>
    </row>
    <row r="599" spans="4:4" x14ac:dyDescent="0.25">
      <c r="D599" s="35"/>
    </row>
    <row r="600" spans="4:4" x14ac:dyDescent="0.25">
      <c r="D600" s="63"/>
    </row>
    <row r="601" spans="4:4" x14ac:dyDescent="0.25">
      <c r="D601" s="64"/>
    </row>
    <row r="602" spans="4:4" x14ac:dyDescent="0.25">
      <c r="D602" s="35"/>
    </row>
    <row r="603" spans="4:4" x14ac:dyDescent="0.25">
      <c r="D603" s="63"/>
    </row>
    <row r="604" spans="4:4" x14ac:dyDescent="0.25">
      <c r="D604" s="64"/>
    </row>
    <row r="605" spans="4:4" x14ac:dyDescent="0.25">
      <c r="D605" s="35"/>
    </row>
    <row r="606" spans="4:4" x14ac:dyDescent="0.25">
      <c r="D606" s="63"/>
    </row>
    <row r="607" spans="4:4" x14ac:dyDescent="0.25">
      <c r="D607" s="64"/>
    </row>
    <row r="608" spans="4:4" x14ac:dyDescent="0.25">
      <c r="D608" s="35"/>
    </row>
    <row r="609" spans="4:4" x14ac:dyDescent="0.25">
      <c r="D609" s="63"/>
    </row>
    <row r="610" spans="4:4" x14ac:dyDescent="0.25">
      <c r="D610" s="64"/>
    </row>
    <row r="611" spans="4:4" x14ac:dyDescent="0.25">
      <c r="D611" s="35"/>
    </row>
    <row r="612" spans="4:4" x14ac:dyDescent="0.25">
      <c r="D612" s="63"/>
    </row>
    <row r="613" spans="4:4" x14ac:dyDescent="0.25">
      <c r="D613" s="64"/>
    </row>
    <row r="614" spans="4:4" x14ac:dyDescent="0.25">
      <c r="D614" s="35"/>
    </row>
    <row r="615" spans="4:4" x14ac:dyDescent="0.25">
      <c r="D615" s="64"/>
    </row>
    <row r="616" spans="4:4" x14ac:dyDescent="0.25">
      <c r="D616" s="35"/>
    </row>
    <row r="617" spans="4:4" x14ac:dyDescent="0.25">
      <c r="D617" s="63"/>
    </row>
    <row r="618" spans="4:4" x14ac:dyDescent="0.25">
      <c r="D618" s="64"/>
    </row>
    <row r="619" spans="4:4" x14ac:dyDescent="0.25">
      <c r="D619" s="35"/>
    </row>
    <row r="620" spans="4:4" x14ac:dyDescent="0.25">
      <c r="D620" s="63"/>
    </row>
    <row r="621" spans="4:4" x14ac:dyDescent="0.25">
      <c r="D621" s="64"/>
    </row>
    <row r="622" spans="4:4" x14ac:dyDescent="0.25">
      <c r="D622" s="35"/>
    </row>
    <row r="623" spans="4:4" x14ac:dyDescent="0.25">
      <c r="D623" s="63"/>
    </row>
    <row r="624" spans="4:4" x14ac:dyDescent="0.25">
      <c r="D624" s="64"/>
    </row>
    <row r="625" spans="4:4" x14ac:dyDescent="0.25">
      <c r="D625" s="35"/>
    </row>
    <row r="626" spans="4:4" x14ac:dyDescent="0.25">
      <c r="D626" s="63"/>
    </row>
    <row r="627" spans="4:4" x14ac:dyDescent="0.25">
      <c r="D627" s="64"/>
    </row>
    <row r="628" spans="4:4" x14ac:dyDescent="0.25">
      <c r="D628" s="35"/>
    </row>
    <row r="629" spans="4:4" x14ac:dyDescent="0.25">
      <c r="D629" s="63"/>
    </row>
    <row r="630" spans="4:4" x14ac:dyDescent="0.25">
      <c r="D630" s="64"/>
    </row>
    <row r="631" spans="4:4" x14ac:dyDescent="0.25">
      <c r="D631" s="35"/>
    </row>
    <row r="632" spans="4:4" x14ac:dyDescent="0.25">
      <c r="D632" s="63"/>
    </row>
    <row r="633" spans="4:4" x14ac:dyDescent="0.25">
      <c r="D633" s="64"/>
    </row>
    <row r="634" spans="4:4" x14ac:dyDescent="0.25">
      <c r="D634" s="35"/>
    </row>
    <row r="635" spans="4:4" x14ac:dyDescent="0.25">
      <c r="D635" s="63"/>
    </row>
    <row r="636" spans="4:4" x14ac:dyDescent="0.25">
      <c r="D636" s="64"/>
    </row>
    <row r="637" spans="4:4" x14ac:dyDescent="0.25">
      <c r="D637" s="35"/>
    </row>
    <row r="638" spans="4:4" x14ac:dyDescent="0.25">
      <c r="D638" s="63"/>
    </row>
    <row r="639" spans="4:4" x14ac:dyDescent="0.25">
      <c r="D639" s="64"/>
    </row>
    <row r="640" spans="4:4" x14ac:dyDescent="0.25">
      <c r="D640" s="35"/>
    </row>
    <row r="641" spans="4:4" x14ac:dyDescent="0.25">
      <c r="D641" s="63"/>
    </row>
    <row r="642" spans="4:4" x14ac:dyDescent="0.25">
      <c r="D642" s="64"/>
    </row>
    <row r="643" spans="4:4" x14ac:dyDescent="0.25">
      <c r="D643" s="35"/>
    </row>
    <row r="644" spans="4:4" x14ac:dyDescent="0.25">
      <c r="D644" s="63"/>
    </row>
    <row r="645" spans="4:4" x14ac:dyDescent="0.25">
      <c r="D645" s="64"/>
    </row>
    <row r="646" spans="4:4" x14ac:dyDescent="0.25">
      <c r="D646" s="35"/>
    </row>
    <row r="647" spans="4:4" x14ac:dyDescent="0.25">
      <c r="D647" s="63"/>
    </row>
    <row r="648" spans="4:4" x14ac:dyDescent="0.25">
      <c r="D648" s="64"/>
    </row>
    <row r="649" spans="4:4" x14ac:dyDescent="0.25">
      <c r="D649" s="35"/>
    </row>
    <row r="650" spans="4:4" x14ac:dyDescent="0.25">
      <c r="D650" s="63"/>
    </row>
    <row r="651" spans="4:4" x14ac:dyDescent="0.25">
      <c r="D651" s="64"/>
    </row>
    <row r="652" spans="4:4" x14ac:dyDescent="0.25">
      <c r="D652" s="35"/>
    </row>
    <row r="653" spans="4:4" x14ac:dyDescent="0.25">
      <c r="D653" s="63"/>
    </row>
    <row r="654" spans="4:4" x14ac:dyDescent="0.25">
      <c r="D654" s="64"/>
    </row>
    <row r="655" spans="4:4" x14ac:dyDescent="0.25">
      <c r="D655" s="35"/>
    </row>
    <row r="656" spans="4:4" x14ac:dyDescent="0.25">
      <c r="D656" s="63"/>
    </row>
    <row r="657" spans="4:4" x14ac:dyDescent="0.25">
      <c r="D657" s="64"/>
    </row>
    <row r="658" spans="4:4" x14ac:dyDescent="0.25">
      <c r="D658" s="35"/>
    </row>
    <row r="659" spans="4:4" x14ac:dyDescent="0.25">
      <c r="D659" s="63"/>
    </row>
    <row r="660" spans="4:4" x14ac:dyDescent="0.25">
      <c r="D660" s="64"/>
    </row>
    <row r="661" spans="4:4" x14ac:dyDescent="0.25">
      <c r="D661" s="35"/>
    </row>
    <row r="662" spans="4:4" x14ac:dyDescent="0.25">
      <c r="D662" s="63"/>
    </row>
    <row r="663" spans="4:4" x14ac:dyDescent="0.25">
      <c r="D663" s="64"/>
    </row>
    <row r="664" spans="4:4" x14ac:dyDescent="0.25">
      <c r="D664" s="35"/>
    </row>
    <row r="665" spans="4:4" x14ac:dyDescent="0.25">
      <c r="D665" s="63"/>
    </row>
    <row r="666" spans="4:4" x14ac:dyDescent="0.25">
      <c r="D666" s="64"/>
    </row>
    <row r="667" spans="4:4" x14ac:dyDescent="0.25">
      <c r="D667" s="35"/>
    </row>
    <row r="668" spans="4:4" x14ac:dyDescent="0.25">
      <c r="D668" s="63"/>
    </row>
    <row r="669" spans="4:4" x14ac:dyDescent="0.25">
      <c r="D669" s="64"/>
    </row>
    <row r="670" spans="4:4" x14ac:dyDescent="0.25">
      <c r="D670" s="35"/>
    </row>
    <row r="671" spans="4:4" x14ac:dyDescent="0.25">
      <c r="D671" s="63"/>
    </row>
    <row r="672" spans="4:4" x14ac:dyDescent="0.25">
      <c r="D672" s="64"/>
    </row>
    <row r="673" spans="4:4" x14ac:dyDescent="0.25">
      <c r="D673" s="35"/>
    </row>
    <row r="674" spans="4:4" x14ac:dyDescent="0.25">
      <c r="D674" s="63"/>
    </row>
    <row r="675" spans="4:4" x14ac:dyDescent="0.25">
      <c r="D675" s="64"/>
    </row>
    <row r="676" spans="4:4" x14ac:dyDescent="0.25">
      <c r="D676" s="35"/>
    </row>
    <row r="677" spans="4:4" x14ac:dyDescent="0.25">
      <c r="D677" s="63"/>
    </row>
    <row r="678" spans="4:4" x14ac:dyDescent="0.25">
      <c r="D678" s="64"/>
    </row>
    <row r="679" spans="4:4" x14ac:dyDescent="0.25">
      <c r="D679" s="35"/>
    </row>
    <row r="680" spans="4:4" x14ac:dyDescent="0.25">
      <c r="D680" s="63"/>
    </row>
    <row r="681" spans="4:4" x14ac:dyDescent="0.25">
      <c r="D681" s="64"/>
    </row>
    <row r="682" spans="4:4" x14ac:dyDescent="0.25">
      <c r="D682" s="35"/>
    </row>
    <row r="683" spans="4:4" x14ac:dyDescent="0.25">
      <c r="D683" s="63"/>
    </row>
    <row r="684" spans="4:4" x14ac:dyDescent="0.25">
      <c r="D684" s="64"/>
    </row>
    <row r="685" spans="4:4" x14ac:dyDescent="0.25">
      <c r="D685" s="35"/>
    </row>
    <row r="686" spans="4:4" x14ac:dyDescent="0.25">
      <c r="D686" s="63"/>
    </row>
    <row r="687" spans="4:4" x14ac:dyDescent="0.25">
      <c r="D687" s="64"/>
    </row>
    <row r="688" spans="4:4" x14ac:dyDescent="0.25">
      <c r="D688" s="35"/>
    </row>
    <row r="689" spans="4:4" x14ac:dyDescent="0.25">
      <c r="D689" s="63"/>
    </row>
    <row r="690" spans="4:4" x14ac:dyDescent="0.25">
      <c r="D690" s="64"/>
    </row>
    <row r="691" spans="4:4" x14ac:dyDescent="0.25">
      <c r="D691" s="35"/>
    </row>
    <row r="692" spans="4:4" x14ac:dyDescent="0.25">
      <c r="D692" s="63"/>
    </row>
    <row r="693" spans="4:4" x14ac:dyDescent="0.25">
      <c r="D693" s="64"/>
    </row>
    <row r="694" spans="4:4" x14ac:dyDescent="0.25">
      <c r="D694" s="35"/>
    </row>
    <row r="695" spans="4:4" x14ac:dyDescent="0.25">
      <c r="D695" s="63"/>
    </row>
    <row r="696" spans="4:4" x14ac:dyDescent="0.25">
      <c r="D696" s="64"/>
    </row>
    <row r="697" spans="4:4" x14ac:dyDescent="0.25">
      <c r="D697" s="35"/>
    </row>
    <row r="698" spans="4:4" x14ac:dyDescent="0.25">
      <c r="D698" s="63"/>
    </row>
    <row r="699" spans="4:4" x14ac:dyDescent="0.25">
      <c r="D699" s="64"/>
    </row>
    <row r="700" spans="4:4" x14ac:dyDescent="0.25">
      <c r="D700" s="35"/>
    </row>
    <row r="701" spans="4:4" x14ac:dyDescent="0.25">
      <c r="D701" s="63"/>
    </row>
    <row r="702" spans="4:4" x14ac:dyDescent="0.25">
      <c r="D702" s="64"/>
    </row>
    <row r="703" spans="4:4" x14ac:dyDescent="0.25">
      <c r="D703" s="35"/>
    </row>
    <row r="704" spans="4:4" x14ac:dyDescent="0.25">
      <c r="D704" s="63"/>
    </row>
    <row r="705" spans="4:4" x14ac:dyDescent="0.25">
      <c r="D705" s="64"/>
    </row>
    <row r="706" spans="4:4" x14ac:dyDescent="0.25">
      <c r="D706" s="35"/>
    </row>
    <row r="707" spans="4:4" x14ac:dyDescent="0.25">
      <c r="D707" s="63"/>
    </row>
    <row r="708" spans="4:4" x14ac:dyDescent="0.25">
      <c r="D708" s="64"/>
    </row>
    <row r="709" spans="4:4" x14ac:dyDescent="0.25">
      <c r="D709" s="35"/>
    </row>
    <row r="710" spans="4:4" x14ac:dyDescent="0.25">
      <c r="D710" s="63"/>
    </row>
    <row r="711" spans="4:4" x14ac:dyDescent="0.25">
      <c r="D711" s="64"/>
    </row>
    <row r="712" spans="4:4" x14ac:dyDescent="0.25">
      <c r="D712" s="35"/>
    </row>
    <row r="713" spans="4:4" x14ac:dyDescent="0.25">
      <c r="D713" s="63"/>
    </row>
    <row r="714" spans="4:4" x14ac:dyDescent="0.25">
      <c r="D714" s="64"/>
    </row>
    <row r="715" spans="4:4" x14ac:dyDescent="0.25">
      <c r="D715" s="35"/>
    </row>
    <row r="716" spans="4:4" x14ac:dyDescent="0.25">
      <c r="D716" s="63"/>
    </row>
    <row r="717" spans="4:4" x14ac:dyDescent="0.25">
      <c r="D717" s="64"/>
    </row>
    <row r="718" spans="4:4" x14ac:dyDescent="0.25">
      <c r="D718" s="35"/>
    </row>
    <row r="719" spans="4:4" x14ac:dyDescent="0.25">
      <c r="D719" s="63"/>
    </row>
    <row r="720" spans="4:4" x14ac:dyDescent="0.25">
      <c r="D720" s="64"/>
    </row>
    <row r="721" spans="4:4" x14ac:dyDescent="0.25">
      <c r="D721" s="35"/>
    </row>
    <row r="722" spans="4:4" x14ac:dyDescent="0.25">
      <c r="D722" s="63"/>
    </row>
    <row r="723" spans="4:4" x14ac:dyDescent="0.25">
      <c r="D723" s="64"/>
    </row>
    <row r="724" spans="4:4" x14ac:dyDescent="0.25">
      <c r="D724" s="35"/>
    </row>
    <row r="725" spans="4:4" x14ac:dyDescent="0.25">
      <c r="D725" s="63"/>
    </row>
    <row r="726" spans="4:4" x14ac:dyDescent="0.25">
      <c r="D726" s="64"/>
    </row>
    <row r="727" spans="4:4" x14ac:dyDescent="0.25">
      <c r="D727" s="35"/>
    </row>
    <row r="728" spans="4:4" x14ac:dyDescent="0.25">
      <c r="D728" s="63"/>
    </row>
    <row r="729" spans="4:4" x14ac:dyDescent="0.25">
      <c r="D729" s="64"/>
    </row>
    <row r="730" spans="4:4" x14ac:dyDescent="0.25">
      <c r="D730" s="35"/>
    </row>
    <row r="731" spans="4:4" x14ac:dyDescent="0.25">
      <c r="D731" s="63"/>
    </row>
    <row r="732" spans="4:4" x14ac:dyDescent="0.25">
      <c r="D732" s="64"/>
    </row>
    <row r="733" spans="4:4" x14ac:dyDescent="0.25">
      <c r="D733" s="35"/>
    </row>
    <row r="734" spans="4:4" x14ac:dyDescent="0.25">
      <c r="D734" s="63"/>
    </row>
    <row r="735" spans="4:4" x14ac:dyDescent="0.25">
      <c r="D735" s="64"/>
    </row>
    <row r="736" spans="4:4" x14ac:dyDescent="0.25">
      <c r="D736" s="35"/>
    </row>
    <row r="737" spans="4:4" x14ac:dyDescent="0.25">
      <c r="D737" s="63"/>
    </row>
    <row r="738" spans="4:4" x14ac:dyDescent="0.25">
      <c r="D738" s="64"/>
    </row>
    <row r="739" spans="4:4" x14ac:dyDescent="0.25">
      <c r="D739" s="35"/>
    </row>
    <row r="740" spans="4:4" x14ac:dyDescent="0.25">
      <c r="D740" s="63"/>
    </row>
    <row r="741" spans="4:4" x14ac:dyDescent="0.25">
      <c r="D741" s="64"/>
    </row>
    <row r="742" spans="4:4" x14ac:dyDescent="0.25">
      <c r="D742" s="35"/>
    </row>
    <row r="743" spans="4:4" x14ac:dyDescent="0.25">
      <c r="D743" s="63"/>
    </row>
    <row r="744" spans="4:4" x14ac:dyDescent="0.25">
      <c r="D744" s="64"/>
    </row>
    <row r="745" spans="4:4" x14ac:dyDescent="0.25">
      <c r="D745" s="35"/>
    </row>
    <row r="746" spans="4:4" x14ac:dyDescent="0.25">
      <c r="D746" s="63"/>
    </row>
    <row r="747" spans="4:4" x14ac:dyDescent="0.25">
      <c r="D747" s="64"/>
    </row>
    <row r="748" spans="4:4" x14ac:dyDescent="0.25">
      <c r="D748" s="35"/>
    </row>
    <row r="749" spans="4:4" x14ac:dyDescent="0.25">
      <c r="D749" s="63"/>
    </row>
    <row r="750" spans="4:4" x14ac:dyDescent="0.25">
      <c r="D750" s="64"/>
    </row>
    <row r="751" spans="4:4" x14ac:dyDescent="0.25">
      <c r="D751" s="35"/>
    </row>
    <row r="752" spans="4:4" x14ac:dyDescent="0.25">
      <c r="D752" s="63"/>
    </row>
    <row r="753" spans="4:4" x14ac:dyDescent="0.25">
      <c r="D753" s="64"/>
    </row>
    <row r="754" spans="4:4" x14ac:dyDescent="0.25">
      <c r="D754" s="35"/>
    </row>
    <row r="755" spans="4:4" x14ac:dyDescent="0.25">
      <c r="D755" s="63"/>
    </row>
    <row r="756" spans="4:4" x14ac:dyDescent="0.25">
      <c r="D756" s="64"/>
    </row>
    <row r="757" spans="4:4" x14ac:dyDescent="0.25">
      <c r="D757" s="35"/>
    </row>
    <row r="758" spans="4:4" x14ac:dyDescent="0.25">
      <c r="D758" s="63"/>
    </row>
    <row r="759" spans="4:4" x14ac:dyDescent="0.25">
      <c r="D759" s="64"/>
    </row>
    <row r="760" spans="4:4" x14ac:dyDescent="0.25">
      <c r="D760" s="35"/>
    </row>
    <row r="761" spans="4:4" x14ac:dyDescent="0.25">
      <c r="D761" s="63"/>
    </row>
    <row r="762" spans="4:4" x14ac:dyDescent="0.25">
      <c r="D762" s="64"/>
    </row>
    <row r="763" spans="4:4" x14ac:dyDescent="0.25">
      <c r="D763" s="35"/>
    </row>
    <row r="764" spans="4:4" x14ac:dyDescent="0.25">
      <c r="D764" s="63"/>
    </row>
    <row r="765" spans="4:4" x14ac:dyDescent="0.25">
      <c r="D765" s="64"/>
    </row>
    <row r="766" spans="4:4" x14ac:dyDescent="0.25">
      <c r="D766" s="35"/>
    </row>
    <row r="767" spans="4:4" x14ac:dyDescent="0.25">
      <c r="D767" s="63"/>
    </row>
    <row r="768" spans="4:4" x14ac:dyDescent="0.25">
      <c r="D768" s="64"/>
    </row>
    <row r="769" spans="4:4" x14ac:dyDescent="0.25">
      <c r="D769" s="35"/>
    </row>
    <row r="770" spans="4:4" x14ac:dyDescent="0.25">
      <c r="D770" s="63"/>
    </row>
    <row r="771" spans="4:4" x14ac:dyDescent="0.25">
      <c r="D771" s="64"/>
    </row>
    <row r="772" spans="4:4" x14ac:dyDescent="0.25">
      <c r="D772" s="35"/>
    </row>
    <row r="773" spans="4:4" x14ac:dyDescent="0.25">
      <c r="D773" s="63"/>
    </row>
    <row r="774" spans="4:4" x14ac:dyDescent="0.25">
      <c r="D774" s="64"/>
    </row>
    <row r="775" spans="4:4" x14ac:dyDescent="0.25">
      <c r="D775" s="35"/>
    </row>
    <row r="776" spans="4:4" x14ac:dyDescent="0.25">
      <c r="D776" s="63"/>
    </row>
    <row r="777" spans="4:4" x14ac:dyDescent="0.25">
      <c r="D777" s="64"/>
    </row>
    <row r="778" spans="4:4" x14ac:dyDescent="0.25">
      <c r="D778" s="35"/>
    </row>
    <row r="779" spans="4:4" x14ac:dyDescent="0.25">
      <c r="D779" s="63"/>
    </row>
    <row r="780" spans="4:4" x14ac:dyDescent="0.25">
      <c r="D780" s="64"/>
    </row>
    <row r="781" spans="4:4" x14ac:dyDescent="0.25">
      <c r="D781" s="35"/>
    </row>
    <row r="782" spans="4:4" x14ac:dyDescent="0.25">
      <c r="D782" s="63"/>
    </row>
    <row r="783" spans="4:4" x14ac:dyDescent="0.25">
      <c r="D783" s="64"/>
    </row>
    <row r="784" spans="4:4" x14ac:dyDescent="0.25">
      <c r="D784" s="35"/>
    </row>
    <row r="785" spans="4:4" x14ac:dyDescent="0.25">
      <c r="D785" s="63"/>
    </row>
    <row r="786" spans="4:4" x14ac:dyDescent="0.25">
      <c r="D786" s="64"/>
    </row>
    <row r="787" spans="4:4" x14ac:dyDescent="0.25">
      <c r="D787" s="35"/>
    </row>
    <row r="788" spans="4:4" x14ac:dyDescent="0.25">
      <c r="D788" s="63"/>
    </row>
    <row r="789" spans="4:4" x14ac:dyDescent="0.25">
      <c r="D789" s="64"/>
    </row>
    <row r="790" spans="4:4" x14ac:dyDescent="0.25">
      <c r="D790" s="35"/>
    </row>
    <row r="791" spans="4:4" x14ac:dyDescent="0.25">
      <c r="D791" s="63"/>
    </row>
    <row r="792" spans="4:4" x14ac:dyDescent="0.25">
      <c r="D792" s="64"/>
    </row>
    <row r="793" spans="4:4" x14ac:dyDescent="0.25">
      <c r="D793" s="35"/>
    </row>
    <row r="794" spans="4:4" x14ac:dyDescent="0.25">
      <c r="D794" s="63"/>
    </row>
    <row r="795" spans="4:4" x14ac:dyDescent="0.25">
      <c r="D795" s="64"/>
    </row>
    <row r="796" spans="4:4" x14ac:dyDescent="0.25">
      <c r="D796" s="35"/>
    </row>
    <row r="797" spans="4:4" x14ac:dyDescent="0.25">
      <c r="D797" s="63"/>
    </row>
    <row r="798" spans="4:4" x14ac:dyDescent="0.25">
      <c r="D798" s="64"/>
    </row>
    <row r="799" spans="4:4" x14ac:dyDescent="0.25">
      <c r="D799" s="35"/>
    </row>
    <row r="800" spans="4:4" x14ac:dyDescent="0.25">
      <c r="D800" s="63"/>
    </row>
    <row r="801" spans="4:4" x14ac:dyDescent="0.25">
      <c r="D801" s="64"/>
    </row>
    <row r="802" spans="4:4" x14ac:dyDescent="0.25">
      <c r="D802" s="35"/>
    </row>
    <row r="803" spans="4:4" x14ac:dyDescent="0.25">
      <c r="D803" s="63"/>
    </row>
    <row r="804" spans="4:4" x14ac:dyDescent="0.25">
      <c r="D804" s="64"/>
    </row>
    <row r="805" spans="4:4" x14ac:dyDescent="0.25">
      <c r="D805" s="35"/>
    </row>
    <row r="806" spans="4:4" x14ac:dyDescent="0.25">
      <c r="D806" s="63"/>
    </row>
    <row r="807" spans="4:4" x14ac:dyDescent="0.25">
      <c r="D807" s="64"/>
    </row>
    <row r="808" spans="4:4" x14ac:dyDescent="0.25">
      <c r="D808" s="35"/>
    </row>
    <row r="809" spans="4:4" x14ac:dyDescent="0.25">
      <c r="D809" s="63"/>
    </row>
    <row r="810" spans="4:4" x14ac:dyDescent="0.25">
      <c r="D810" s="64"/>
    </row>
    <row r="811" spans="4:4" x14ac:dyDescent="0.25">
      <c r="D811" s="35"/>
    </row>
    <row r="812" spans="4:4" x14ac:dyDescent="0.25">
      <c r="D812" s="63"/>
    </row>
    <row r="813" spans="4:4" x14ac:dyDescent="0.25">
      <c r="D813" s="64"/>
    </row>
    <row r="814" spans="4:4" x14ac:dyDescent="0.25">
      <c r="D814" s="35"/>
    </row>
    <row r="815" spans="4:4" x14ac:dyDescent="0.25">
      <c r="D815" s="63"/>
    </row>
    <row r="816" spans="4:4" x14ac:dyDescent="0.25">
      <c r="D816" s="64"/>
    </row>
    <row r="817" spans="4:4" x14ac:dyDescent="0.25">
      <c r="D817" s="35"/>
    </row>
    <row r="818" spans="4:4" x14ac:dyDescent="0.25">
      <c r="D818" s="63"/>
    </row>
    <row r="819" spans="4:4" x14ac:dyDescent="0.25">
      <c r="D819" s="64"/>
    </row>
    <row r="820" spans="4:4" x14ac:dyDescent="0.25">
      <c r="D820" s="35"/>
    </row>
    <row r="821" spans="4:4" x14ac:dyDescent="0.25">
      <c r="D821" s="63"/>
    </row>
    <row r="822" spans="4:4" x14ac:dyDescent="0.25">
      <c r="D822" s="64"/>
    </row>
    <row r="823" spans="4:4" x14ac:dyDescent="0.25">
      <c r="D823" s="35"/>
    </row>
    <row r="824" spans="4:4" x14ac:dyDescent="0.25">
      <c r="D824" s="63"/>
    </row>
    <row r="825" spans="4:4" x14ac:dyDescent="0.25">
      <c r="D825" s="64"/>
    </row>
    <row r="826" spans="4:4" x14ac:dyDescent="0.25">
      <c r="D826" s="35"/>
    </row>
    <row r="827" spans="4:4" x14ac:dyDescent="0.25">
      <c r="D827" s="63"/>
    </row>
    <row r="828" spans="4:4" x14ac:dyDescent="0.25">
      <c r="D828" s="64"/>
    </row>
    <row r="829" spans="4:4" x14ac:dyDescent="0.25">
      <c r="D829" s="35"/>
    </row>
    <row r="830" spans="4:4" x14ac:dyDescent="0.25">
      <c r="D830" s="63"/>
    </row>
    <row r="831" spans="4:4" x14ac:dyDescent="0.25">
      <c r="D831" s="64"/>
    </row>
    <row r="832" spans="4:4" x14ac:dyDescent="0.25">
      <c r="D832" s="35"/>
    </row>
    <row r="833" spans="4:4" x14ac:dyDescent="0.25">
      <c r="D833" s="63"/>
    </row>
    <row r="834" spans="4:4" x14ac:dyDescent="0.25">
      <c r="D834" s="64"/>
    </row>
    <row r="835" spans="4:4" x14ac:dyDescent="0.25">
      <c r="D835" s="35"/>
    </row>
    <row r="836" spans="4:4" x14ac:dyDescent="0.25">
      <c r="D836" s="63"/>
    </row>
    <row r="837" spans="4:4" x14ac:dyDescent="0.25">
      <c r="D837" s="64"/>
    </row>
    <row r="838" spans="4:4" x14ac:dyDescent="0.25">
      <c r="D838" s="35"/>
    </row>
    <row r="839" spans="4:4" x14ac:dyDescent="0.25">
      <c r="D839" s="63"/>
    </row>
    <row r="840" spans="4:4" x14ac:dyDescent="0.25">
      <c r="D840" s="64"/>
    </row>
    <row r="841" spans="4:4" x14ac:dyDescent="0.25">
      <c r="D841" s="35"/>
    </row>
    <row r="842" spans="4:4" x14ac:dyDescent="0.25">
      <c r="D842" s="63"/>
    </row>
    <row r="843" spans="4:4" x14ac:dyDescent="0.25">
      <c r="D843" s="64"/>
    </row>
    <row r="844" spans="4:4" x14ac:dyDescent="0.25">
      <c r="D844" s="35"/>
    </row>
    <row r="845" spans="4:4" x14ac:dyDescent="0.25">
      <c r="D845" s="63"/>
    </row>
    <row r="846" spans="4:4" x14ac:dyDescent="0.25">
      <c r="D846" s="64"/>
    </row>
    <row r="847" spans="4:4" x14ac:dyDescent="0.25">
      <c r="D847" s="35"/>
    </row>
    <row r="848" spans="4:4" x14ac:dyDescent="0.25">
      <c r="D848" s="63"/>
    </row>
    <row r="849" spans="4:4" x14ac:dyDescent="0.25">
      <c r="D849" s="64"/>
    </row>
    <row r="850" spans="4:4" x14ac:dyDescent="0.25">
      <c r="D850" s="35"/>
    </row>
    <row r="851" spans="4:4" x14ac:dyDescent="0.25">
      <c r="D851" s="63"/>
    </row>
    <row r="852" spans="4:4" x14ac:dyDescent="0.25">
      <c r="D852" s="64"/>
    </row>
    <row r="853" spans="4:4" x14ac:dyDescent="0.25">
      <c r="D853" s="35"/>
    </row>
    <row r="854" spans="4:4" x14ac:dyDescent="0.25">
      <c r="D854" s="63"/>
    </row>
    <row r="855" spans="4:4" x14ac:dyDescent="0.25">
      <c r="D855" s="64"/>
    </row>
    <row r="856" spans="4:4" x14ac:dyDescent="0.25">
      <c r="D856" s="35"/>
    </row>
    <row r="857" spans="4:4" x14ac:dyDescent="0.25">
      <c r="D857" s="63"/>
    </row>
    <row r="858" spans="4:4" x14ac:dyDescent="0.25">
      <c r="D858" s="64"/>
    </row>
    <row r="859" spans="4:4" x14ac:dyDescent="0.25">
      <c r="D859" s="35"/>
    </row>
    <row r="860" spans="4:4" x14ac:dyDescent="0.25">
      <c r="D860" s="63"/>
    </row>
    <row r="861" spans="4:4" x14ac:dyDescent="0.25">
      <c r="D861" s="64"/>
    </row>
    <row r="862" spans="4:4" x14ac:dyDescent="0.25">
      <c r="D862" s="35"/>
    </row>
    <row r="863" spans="4:4" x14ac:dyDescent="0.25">
      <c r="D863" s="63"/>
    </row>
    <row r="864" spans="4:4" x14ac:dyDescent="0.25">
      <c r="D864" s="64"/>
    </row>
    <row r="865" spans="4:4" x14ac:dyDescent="0.25">
      <c r="D865" s="35"/>
    </row>
    <row r="866" spans="4:4" x14ac:dyDescent="0.25">
      <c r="D866" s="63"/>
    </row>
    <row r="867" spans="4:4" x14ac:dyDescent="0.25">
      <c r="D867" s="64"/>
    </row>
    <row r="868" spans="4:4" x14ac:dyDescent="0.25">
      <c r="D868" s="35"/>
    </row>
    <row r="869" spans="4:4" x14ac:dyDescent="0.25">
      <c r="D869" s="63"/>
    </row>
    <row r="870" spans="4:4" x14ac:dyDescent="0.25">
      <c r="D870" s="64"/>
    </row>
    <row r="871" spans="4:4" x14ac:dyDescent="0.25">
      <c r="D871" s="35"/>
    </row>
    <row r="872" spans="4:4" x14ac:dyDescent="0.25">
      <c r="D872" s="63"/>
    </row>
    <row r="873" spans="4:4" x14ac:dyDescent="0.25">
      <c r="D873" s="64"/>
    </row>
    <row r="874" spans="4:4" x14ac:dyDescent="0.25">
      <c r="D874" s="35"/>
    </row>
    <row r="875" spans="4:4" x14ac:dyDescent="0.25">
      <c r="D875" s="63"/>
    </row>
    <row r="876" spans="4:4" x14ac:dyDescent="0.25">
      <c r="D876" s="64"/>
    </row>
    <row r="877" spans="4:4" x14ac:dyDescent="0.25">
      <c r="D877" s="35"/>
    </row>
    <row r="878" spans="4:4" x14ac:dyDescent="0.25">
      <c r="D878" s="63"/>
    </row>
    <row r="879" spans="4:4" x14ac:dyDescent="0.25">
      <c r="D879" s="64"/>
    </row>
    <row r="880" spans="4:4" x14ac:dyDescent="0.25">
      <c r="D880" s="35"/>
    </row>
    <row r="881" spans="4:4" x14ac:dyDescent="0.25">
      <c r="D881" s="63"/>
    </row>
    <row r="882" spans="4:4" x14ac:dyDescent="0.25">
      <c r="D882" s="64"/>
    </row>
    <row r="883" spans="4:4" x14ac:dyDescent="0.25">
      <c r="D883" s="35"/>
    </row>
    <row r="884" spans="4:4" x14ac:dyDescent="0.25">
      <c r="D884" s="63"/>
    </row>
    <row r="885" spans="4:4" x14ac:dyDescent="0.25">
      <c r="D885" s="64"/>
    </row>
    <row r="886" spans="4:4" x14ac:dyDescent="0.25">
      <c r="D886" s="35"/>
    </row>
    <row r="887" spans="4:4" x14ac:dyDescent="0.25">
      <c r="D887" s="63"/>
    </row>
    <row r="888" spans="4:4" x14ac:dyDescent="0.25">
      <c r="D888" s="64"/>
    </row>
    <row r="889" spans="4:4" x14ac:dyDescent="0.25">
      <c r="D889" s="35"/>
    </row>
    <row r="890" spans="4:4" x14ac:dyDescent="0.25">
      <c r="D890" s="63"/>
    </row>
    <row r="891" spans="4:4" x14ac:dyDescent="0.25">
      <c r="D891" s="64"/>
    </row>
    <row r="892" spans="4:4" x14ac:dyDescent="0.25">
      <c r="D892" s="35"/>
    </row>
    <row r="893" spans="4:4" x14ac:dyDescent="0.25">
      <c r="D893" s="63"/>
    </row>
    <row r="894" spans="4:4" x14ac:dyDescent="0.25">
      <c r="D894" s="64"/>
    </row>
    <row r="895" spans="4:4" x14ac:dyDescent="0.25">
      <c r="D895" s="35"/>
    </row>
    <row r="896" spans="4:4" x14ac:dyDescent="0.25">
      <c r="D896" s="63"/>
    </row>
    <row r="897" spans="4:4" x14ac:dyDescent="0.25">
      <c r="D897" s="64"/>
    </row>
    <row r="898" spans="4:4" x14ac:dyDescent="0.25">
      <c r="D898" s="35"/>
    </row>
    <row r="899" spans="4:4" x14ac:dyDescent="0.25">
      <c r="D899" s="63"/>
    </row>
    <row r="900" spans="4:4" x14ac:dyDescent="0.25">
      <c r="D900" s="64"/>
    </row>
    <row r="901" spans="4:4" x14ac:dyDescent="0.25">
      <c r="D901" s="35"/>
    </row>
    <row r="902" spans="4:4" x14ac:dyDescent="0.25">
      <c r="D902" s="63"/>
    </row>
    <row r="903" spans="4:4" x14ac:dyDescent="0.25">
      <c r="D903" s="64"/>
    </row>
    <row r="904" spans="4:4" x14ac:dyDescent="0.25">
      <c r="D904" s="35"/>
    </row>
    <row r="905" spans="4:4" x14ac:dyDescent="0.25">
      <c r="D905" s="63"/>
    </row>
    <row r="906" spans="4:4" x14ac:dyDescent="0.25">
      <c r="D906" s="64"/>
    </row>
    <row r="907" spans="4:4" x14ac:dyDescent="0.25">
      <c r="D907" s="35"/>
    </row>
    <row r="908" spans="4:4" x14ac:dyDescent="0.25">
      <c r="D908" s="63"/>
    </row>
    <row r="909" spans="4:4" x14ac:dyDescent="0.25">
      <c r="D909" s="64"/>
    </row>
    <row r="910" spans="4:4" x14ac:dyDescent="0.25">
      <c r="D910" s="35"/>
    </row>
    <row r="911" spans="4:4" x14ac:dyDescent="0.25">
      <c r="D911" s="63"/>
    </row>
    <row r="912" spans="4:4" x14ac:dyDescent="0.25">
      <c r="D912" s="64"/>
    </row>
    <row r="913" spans="4:4" x14ac:dyDescent="0.25">
      <c r="D913" s="35"/>
    </row>
    <row r="914" spans="4:4" x14ac:dyDescent="0.25">
      <c r="D914" s="63"/>
    </row>
    <row r="915" spans="4:4" x14ac:dyDescent="0.25">
      <c r="D915" s="64"/>
    </row>
    <row r="916" spans="4:4" x14ac:dyDescent="0.25">
      <c r="D916" s="35"/>
    </row>
    <row r="917" spans="4:4" x14ac:dyDescent="0.25">
      <c r="D917" s="63"/>
    </row>
    <row r="918" spans="4:4" x14ac:dyDescent="0.25">
      <c r="D918" s="64"/>
    </row>
    <row r="919" spans="4:4" x14ac:dyDescent="0.25">
      <c r="D919" s="35"/>
    </row>
    <row r="920" spans="4:4" x14ac:dyDescent="0.25">
      <c r="D920" s="63"/>
    </row>
    <row r="921" spans="4:4" x14ac:dyDescent="0.25">
      <c r="D921" s="64"/>
    </row>
    <row r="922" spans="4:4" x14ac:dyDescent="0.25">
      <c r="D922" s="35"/>
    </row>
    <row r="923" spans="4:4" x14ac:dyDescent="0.25">
      <c r="D923" s="63"/>
    </row>
    <row r="924" spans="4:4" x14ac:dyDescent="0.25">
      <c r="D924" s="64"/>
    </row>
    <row r="925" spans="4:4" x14ac:dyDescent="0.25">
      <c r="D925" s="35"/>
    </row>
    <row r="926" spans="4:4" x14ac:dyDescent="0.25">
      <c r="D926" s="63"/>
    </row>
    <row r="927" spans="4:4" x14ac:dyDescent="0.25">
      <c r="D927" s="64"/>
    </row>
    <row r="928" spans="4:4" x14ac:dyDescent="0.25">
      <c r="D928" s="35"/>
    </row>
    <row r="929" spans="4:4" x14ac:dyDescent="0.25">
      <c r="D929" s="63"/>
    </row>
    <row r="930" spans="4:4" x14ac:dyDescent="0.25">
      <c r="D930" s="64"/>
    </row>
    <row r="931" spans="4:4" x14ac:dyDescent="0.25">
      <c r="D931" s="35"/>
    </row>
    <row r="932" spans="4:4" x14ac:dyDescent="0.25">
      <c r="D932" s="63"/>
    </row>
    <row r="933" spans="4:4" x14ac:dyDescent="0.25">
      <c r="D933" s="64"/>
    </row>
    <row r="934" spans="4:4" x14ac:dyDescent="0.25">
      <c r="D934" s="35"/>
    </row>
    <row r="935" spans="4:4" x14ac:dyDescent="0.25">
      <c r="D935" s="63"/>
    </row>
    <row r="936" spans="4:4" x14ac:dyDescent="0.25">
      <c r="D936" s="64"/>
    </row>
    <row r="937" spans="4:4" x14ac:dyDescent="0.25">
      <c r="D937" s="35"/>
    </row>
    <row r="938" spans="4:4" x14ac:dyDescent="0.25">
      <c r="D938" s="63"/>
    </row>
    <row r="939" spans="4:4" x14ac:dyDescent="0.25">
      <c r="D939" s="64"/>
    </row>
    <row r="940" spans="4:4" x14ac:dyDescent="0.25">
      <c r="D940" s="35"/>
    </row>
    <row r="941" spans="4:4" x14ac:dyDescent="0.25">
      <c r="D941" s="63"/>
    </row>
    <row r="942" spans="4:4" x14ac:dyDescent="0.25">
      <c r="D942" s="64"/>
    </row>
    <row r="943" spans="4:4" x14ac:dyDescent="0.25">
      <c r="D943" s="35"/>
    </row>
    <row r="944" spans="4:4" x14ac:dyDescent="0.25">
      <c r="D944" s="63"/>
    </row>
    <row r="945" spans="4:4" x14ac:dyDescent="0.25">
      <c r="D945" s="64"/>
    </row>
    <row r="946" spans="4:4" x14ac:dyDescent="0.25">
      <c r="D946" s="35"/>
    </row>
    <row r="947" spans="4:4" x14ac:dyDescent="0.25">
      <c r="D947" s="63"/>
    </row>
    <row r="948" spans="4:4" x14ac:dyDescent="0.25">
      <c r="D948" s="64"/>
    </row>
    <row r="949" spans="4:4" x14ac:dyDescent="0.25">
      <c r="D949" s="35"/>
    </row>
    <row r="950" spans="4:4" x14ac:dyDescent="0.25">
      <c r="D950" s="63"/>
    </row>
    <row r="951" spans="4:4" x14ac:dyDescent="0.25">
      <c r="D951" s="64"/>
    </row>
    <row r="952" spans="4:4" x14ac:dyDescent="0.25">
      <c r="D952" s="35"/>
    </row>
    <row r="953" spans="4:4" x14ac:dyDescent="0.25">
      <c r="D953" s="63"/>
    </row>
    <row r="954" spans="4:4" x14ac:dyDescent="0.25">
      <c r="D954" s="64"/>
    </row>
    <row r="955" spans="4:4" x14ac:dyDescent="0.25">
      <c r="D955" s="35"/>
    </row>
    <row r="956" spans="4:4" x14ac:dyDescent="0.25">
      <c r="D956" s="63"/>
    </row>
    <row r="957" spans="4:4" x14ac:dyDescent="0.25">
      <c r="D957" s="64"/>
    </row>
    <row r="958" spans="4:4" x14ac:dyDescent="0.25">
      <c r="D958" s="35"/>
    </row>
    <row r="959" spans="4:4" x14ac:dyDescent="0.25">
      <c r="D959" s="63"/>
    </row>
    <row r="960" spans="4:4" x14ac:dyDescent="0.25">
      <c r="D960" s="64"/>
    </row>
    <row r="961" spans="4:4" x14ac:dyDescent="0.25">
      <c r="D961" s="35"/>
    </row>
    <row r="962" spans="4:4" x14ac:dyDescent="0.25">
      <c r="D962" s="63"/>
    </row>
    <row r="963" spans="4:4" x14ac:dyDescent="0.25">
      <c r="D963" s="64"/>
    </row>
    <row r="964" spans="4:4" x14ac:dyDescent="0.25">
      <c r="D964" s="35"/>
    </row>
    <row r="965" spans="4:4" x14ac:dyDescent="0.25">
      <c r="D965" s="63"/>
    </row>
    <row r="966" spans="4:4" x14ac:dyDescent="0.25">
      <c r="D966" s="64"/>
    </row>
    <row r="967" spans="4:4" x14ac:dyDescent="0.25">
      <c r="D967" s="35"/>
    </row>
    <row r="968" spans="4:4" x14ac:dyDescent="0.25">
      <c r="D968" s="63"/>
    </row>
    <row r="969" spans="4:4" x14ac:dyDescent="0.25">
      <c r="D969" s="64"/>
    </row>
    <row r="970" spans="4:4" x14ac:dyDescent="0.25">
      <c r="D970" s="35"/>
    </row>
    <row r="971" spans="4:4" x14ac:dyDescent="0.25">
      <c r="D971" s="63"/>
    </row>
    <row r="972" spans="4:4" x14ac:dyDescent="0.25">
      <c r="D972" s="64"/>
    </row>
    <row r="973" spans="4:4" x14ac:dyDescent="0.25">
      <c r="D973" s="35"/>
    </row>
    <row r="974" spans="4:4" x14ac:dyDescent="0.25">
      <c r="D974" s="63"/>
    </row>
    <row r="975" spans="4:4" x14ac:dyDescent="0.25">
      <c r="D975" s="64"/>
    </row>
    <row r="976" spans="4:4" x14ac:dyDescent="0.25">
      <c r="D976" s="35"/>
    </row>
    <row r="977" spans="4:4" x14ac:dyDescent="0.25">
      <c r="D977" s="63"/>
    </row>
    <row r="978" spans="4:4" x14ac:dyDescent="0.25">
      <c r="D978" s="64"/>
    </row>
    <row r="979" spans="4:4" x14ac:dyDescent="0.25">
      <c r="D979" s="35"/>
    </row>
    <row r="980" spans="4:4" x14ac:dyDescent="0.25">
      <c r="D980" s="63"/>
    </row>
    <row r="981" spans="4:4" x14ac:dyDescent="0.25">
      <c r="D981" s="64"/>
    </row>
    <row r="982" spans="4:4" x14ac:dyDescent="0.25">
      <c r="D982" s="35"/>
    </row>
    <row r="983" spans="4:4" x14ac:dyDescent="0.25">
      <c r="D983" s="63"/>
    </row>
    <row r="984" spans="4:4" x14ac:dyDescent="0.25">
      <c r="D984" s="64"/>
    </row>
    <row r="985" spans="4:4" x14ac:dyDescent="0.25">
      <c r="D985" s="35"/>
    </row>
    <row r="986" spans="4:4" x14ac:dyDescent="0.25">
      <c r="D986" s="63"/>
    </row>
    <row r="987" spans="4:4" x14ac:dyDescent="0.25">
      <c r="D987" s="64"/>
    </row>
    <row r="988" spans="4:4" x14ac:dyDescent="0.25">
      <c r="D988" s="35"/>
    </row>
    <row r="989" spans="4:4" x14ac:dyDescent="0.25">
      <c r="D989" s="63"/>
    </row>
    <row r="990" spans="4:4" x14ac:dyDescent="0.25">
      <c r="D990" s="64"/>
    </row>
    <row r="991" spans="4:4" x14ac:dyDescent="0.25">
      <c r="D991" s="35"/>
    </row>
    <row r="992" spans="4:4" x14ac:dyDescent="0.25">
      <c r="D992" s="63"/>
    </row>
    <row r="993" spans="4:4" x14ac:dyDescent="0.25">
      <c r="D993" s="64"/>
    </row>
    <row r="994" spans="4:4" x14ac:dyDescent="0.25">
      <c r="D994" s="35"/>
    </row>
    <row r="995" spans="4:4" x14ac:dyDescent="0.25">
      <c r="D995" s="63"/>
    </row>
    <row r="996" spans="4:4" x14ac:dyDescent="0.25">
      <c r="D996" s="64"/>
    </row>
    <row r="997" spans="4:4" x14ac:dyDescent="0.25">
      <c r="D997" s="35"/>
    </row>
    <row r="998" spans="4:4" x14ac:dyDescent="0.25">
      <c r="D998" s="63"/>
    </row>
    <row r="999" spans="4:4" x14ac:dyDescent="0.25">
      <c r="D999" s="64"/>
    </row>
    <row r="1000" spans="4:4" x14ac:dyDescent="0.25">
      <c r="D1000" s="35"/>
    </row>
    <row r="1001" spans="4:4" x14ac:dyDescent="0.25">
      <c r="D1001" s="63"/>
    </row>
    <row r="1002" spans="4:4" x14ac:dyDescent="0.25">
      <c r="D1002" s="64"/>
    </row>
    <row r="1003" spans="4:4" x14ac:dyDescent="0.25">
      <c r="D1003" s="35"/>
    </row>
    <row r="1004" spans="4:4" x14ac:dyDescent="0.25">
      <c r="D1004" s="63"/>
    </row>
    <row r="1005" spans="4:4" x14ac:dyDescent="0.25">
      <c r="D1005" s="64"/>
    </row>
    <row r="1006" spans="4:4" x14ac:dyDescent="0.25">
      <c r="D1006" s="35"/>
    </row>
    <row r="1007" spans="4:4" x14ac:dyDescent="0.25">
      <c r="D1007" s="63"/>
    </row>
    <row r="1008" spans="4:4" x14ac:dyDescent="0.25">
      <c r="D1008" s="64"/>
    </row>
    <row r="1009" spans="4:4" x14ac:dyDescent="0.25">
      <c r="D1009" s="35"/>
    </row>
    <row r="1010" spans="4:4" x14ac:dyDescent="0.25">
      <c r="D1010" s="63"/>
    </row>
    <row r="1011" spans="4:4" x14ac:dyDescent="0.25">
      <c r="D1011" s="64"/>
    </row>
    <row r="1012" spans="4:4" x14ac:dyDescent="0.25">
      <c r="D1012" s="35"/>
    </row>
    <row r="1013" spans="4:4" x14ac:dyDescent="0.25">
      <c r="D1013" s="63"/>
    </row>
    <row r="1014" spans="4:4" x14ac:dyDescent="0.25">
      <c r="D1014" s="64"/>
    </row>
    <row r="1015" spans="4:4" x14ac:dyDescent="0.25">
      <c r="D1015" s="35"/>
    </row>
    <row r="1016" spans="4:4" x14ac:dyDescent="0.25">
      <c r="D1016" s="63"/>
    </row>
    <row r="1017" spans="4:4" x14ac:dyDescent="0.25">
      <c r="D1017" s="64"/>
    </row>
    <row r="1018" spans="4:4" x14ac:dyDescent="0.25">
      <c r="D1018" s="35"/>
    </row>
    <row r="1019" spans="4:4" x14ac:dyDescent="0.25">
      <c r="D1019" s="63"/>
    </row>
    <row r="1020" spans="4:4" x14ac:dyDescent="0.25">
      <c r="D1020" s="64"/>
    </row>
    <row r="1021" spans="4:4" x14ac:dyDescent="0.25">
      <c r="D1021" s="35"/>
    </row>
    <row r="1022" spans="4:4" x14ac:dyDescent="0.25">
      <c r="D1022" s="63"/>
    </row>
    <row r="1023" spans="4:4" x14ac:dyDescent="0.25">
      <c r="D1023" s="64"/>
    </row>
    <row r="1024" spans="4:4" x14ac:dyDescent="0.25">
      <c r="D1024" s="35"/>
    </row>
    <row r="1025" spans="4:4" x14ac:dyDescent="0.25">
      <c r="D1025" s="63"/>
    </row>
    <row r="1026" spans="4:4" x14ac:dyDescent="0.25">
      <c r="D1026" s="64"/>
    </row>
    <row r="1027" spans="4:4" x14ac:dyDescent="0.25">
      <c r="D1027" s="35"/>
    </row>
    <row r="1028" spans="4:4" x14ac:dyDescent="0.25">
      <c r="D1028" s="63"/>
    </row>
    <row r="1029" spans="4:4" x14ac:dyDescent="0.25">
      <c r="D1029" s="64"/>
    </row>
    <row r="1030" spans="4:4" x14ac:dyDescent="0.25">
      <c r="D1030" s="35"/>
    </row>
    <row r="1031" spans="4:4" x14ac:dyDescent="0.25">
      <c r="D1031" s="63"/>
    </row>
    <row r="1032" spans="4:4" x14ac:dyDescent="0.25">
      <c r="D1032" s="64"/>
    </row>
    <row r="1033" spans="4:4" x14ac:dyDescent="0.25">
      <c r="D1033" s="35"/>
    </row>
    <row r="1034" spans="4:4" x14ac:dyDescent="0.25">
      <c r="D1034" s="63"/>
    </row>
    <row r="1035" spans="4:4" x14ac:dyDescent="0.25">
      <c r="D1035" s="64"/>
    </row>
    <row r="1036" spans="4:4" x14ac:dyDescent="0.25">
      <c r="D1036" s="35"/>
    </row>
    <row r="1037" spans="4:4" x14ac:dyDescent="0.25">
      <c r="D1037" s="63"/>
    </row>
    <row r="1038" spans="4:4" x14ac:dyDescent="0.25">
      <c r="D1038" s="64"/>
    </row>
    <row r="1039" spans="4:4" x14ac:dyDescent="0.25">
      <c r="D1039" s="35"/>
    </row>
    <row r="1040" spans="4:4" x14ac:dyDescent="0.25">
      <c r="D1040" s="63"/>
    </row>
    <row r="1041" spans="4:4" x14ac:dyDescent="0.25">
      <c r="D1041" s="64"/>
    </row>
    <row r="1042" spans="4:4" x14ac:dyDescent="0.25">
      <c r="D1042" s="35"/>
    </row>
    <row r="1043" spans="4:4" x14ac:dyDescent="0.25">
      <c r="D1043" s="63"/>
    </row>
    <row r="1044" spans="4:4" x14ac:dyDescent="0.25">
      <c r="D1044" s="64"/>
    </row>
    <row r="1045" spans="4:4" x14ac:dyDescent="0.25">
      <c r="D1045" s="35"/>
    </row>
    <row r="1046" spans="4:4" x14ac:dyDescent="0.25">
      <c r="D1046" s="63"/>
    </row>
    <row r="1047" spans="4:4" x14ac:dyDescent="0.25">
      <c r="D1047" s="64"/>
    </row>
    <row r="1048" spans="4:4" x14ac:dyDescent="0.25">
      <c r="D1048" s="35"/>
    </row>
    <row r="1049" spans="4:4" x14ac:dyDescent="0.25">
      <c r="D1049" s="63"/>
    </row>
    <row r="1050" spans="4:4" x14ac:dyDescent="0.25">
      <c r="D1050" s="64"/>
    </row>
    <row r="1051" spans="4:4" x14ac:dyDescent="0.25">
      <c r="D1051" s="35"/>
    </row>
    <row r="1052" spans="4:4" x14ac:dyDescent="0.25">
      <c r="D1052" s="63"/>
    </row>
    <row r="1053" spans="4:4" x14ac:dyDescent="0.25">
      <c r="D1053" s="64"/>
    </row>
    <row r="1054" spans="4:4" x14ac:dyDescent="0.25">
      <c r="D1054" s="35"/>
    </row>
    <row r="1055" spans="4:4" x14ac:dyDescent="0.25">
      <c r="D1055" s="63"/>
    </row>
    <row r="1056" spans="4:4" x14ac:dyDescent="0.25">
      <c r="D1056" s="64"/>
    </row>
    <row r="1057" spans="4:4" x14ac:dyDescent="0.25">
      <c r="D1057" s="35"/>
    </row>
    <row r="1058" spans="4:4" x14ac:dyDescent="0.25">
      <c r="D1058" s="63"/>
    </row>
    <row r="1059" spans="4:4" x14ac:dyDescent="0.25">
      <c r="D1059" s="64"/>
    </row>
    <row r="1060" spans="4:4" x14ac:dyDescent="0.25">
      <c r="D1060" s="35"/>
    </row>
    <row r="1061" spans="4:4" x14ac:dyDescent="0.25">
      <c r="D1061" s="63"/>
    </row>
    <row r="1062" spans="4:4" x14ac:dyDescent="0.25">
      <c r="D1062" s="64"/>
    </row>
    <row r="1063" spans="4:4" x14ac:dyDescent="0.25">
      <c r="D1063" s="35"/>
    </row>
    <row r="1064" spans="4:4" x14ac:dyDescent="0.25">
      <c r="D1064" s="63"/>
    </row>
    <row r="1065" spans="4:4" x14ac:dyDescent="0.25">
      <c r="D1065" s="64"/>
    </row>
    <row r="1066" spans="4:4" x14ac:dyDescent="0.25">
      <c r="D1066" s="35"/>
    </row>
    <row r="1067" spans="4:4" x14ac:dyDescent="0.25">
      <c r="D1067" s="63"/>
    </row>
    <row r="1068" spans="4:4" x14ac:dyDescent="0.25">
      <c r="D1068" s="64"/>
    </row>
    <row r="1069" spans="4:4" x14ac:dyDescent="0.25">
      <c r="D1069" s="35"/>
    </row>
    <row r="1070" spans="4:4" x14ac:dyDescent="0.25">
      <c r="D1070" s="63"/>
    </row>
    <row r="1071" spans="4:4" x14ac:dyDescent="0.25">
      <c r="D1071" s="64"/>
    </row>
    <row r="1072" spans="4:4" x14ac:dyDescent="0.25">
      <c r="D1072" s="35"/>
    </row>
    <row r="1073" spans="4:4" x14ac:dyDescent="0.25">
      <c r="D1073" s="63"/>
    </row>
    <row r="1074" spans="4:4" x14ac:dyDescent="0.25">
      <c r="D1074" s="64"/>
    </row>
    <row r="1075" spans="4:4" x14ac:dyDescent="0.25">
      <c r="D1075" s="35"/>
    </row>
    <row r="1076" spans="4:4" x14ac:dyDescent="0.25">
      <c r="D1076" s="63"/>
    </row>
    <row r="1077" spans="4:4" x14ac:dyDescent="0.25">
      <c r="D1077" s="64"/>
    </row>
    <row r="1078" spans="4:4" x14ac:dyDescent="0.25">
      <c r="D1078" s="35"/>
    </row>
    <row r="1079" spans="4:4" x14ac:dyDescent="0.25">
      <c r="D1079" s="63"/>
    </row>
    <row r="1080" spans="4:4" x14ac:dyDescent="0.25">
      <c r="D1080" s="64"/>
    </row>
    <row r="1081" spans="4:4" x14ac:dyDescent="0.25">
      <c r="D1081" s="35"/>
    </row>
    <row r="1082" spans="4:4" x14ac:dyDescent="0.25">
      <c r="D1082" s="63"/>
    </row>
    <row r="1083" spans="4:4" x14ac:dyDescent="0.25">
      <c r="D1083" s="64"/>
    </row>
    <row r="1084" spans="4:4" x14ac:dyDescent="0.25">
      <c r="D1084" s="35"/>
    </row>
    <row r="1085" spans="4:4" x14ac:dyDescent="0.25">
      <c r="D1085" s="63"/>
    </row>
    <row r="1086" spans="4:4" x14ac:dyDescent="0.25">
      <c r="D1086" s="64"/>
    </row>
    <row r="1087" spans="4:4" x14ac:dyDescent="0.25">
      <c r="D1087" s="35"/>
    </row>
    <row r="1088" spans="4:4" x14ac:dyDescent="0.25">
      <c r="D1088" s="63"/>
    </row>
    <row r="1089" spans="4:4" x14ac:dyDescent="0.25">
      <c r="D1089" s="64"/>
    </row>
    <row r="1090" spans="4:4" x14ac:dyDescent="0.25">
      <c r="D1090" s="35"/>
    </row>
    <row r="1091" spans="4:4" x14ac:dyDescent="0.25">
      <c r="D1091" s="63"/>
    </row>
    <row r="1092" spans="4:4" x14ac:dyDescent="0.25">
      <c r="D1092" s="64"/>
    </row>
    <row r="1093" spans="4:4" x14ac:dyDescent="0.25">
      <c r="D1093" s="35"/>
    </row>
    <row r="1094" spans="4:4" x14ac:dyDescent="0.25">
      <c r="D1094" s="63"/>
    </row>
    <row r="1095" spans="4:4" x14ac:dyDescent="0.25">
      <c r="D1095" s="64"/>
    </row>
    <row r="1096" spans="4:4" x14ac:dyDescent="0.25">
      <c r="D1096" s="35"/>
    </row>
    <row r="1097" spans="4:4" x14ac:dyDescent="0.25">
      <c r="D1097" s="63"/>
    </row>
    <row r="1098" spans="4:4" x14ac:dyDescent="0.25">
      <c r="D1098" s="64"/>
    </row>
    <row r="1099" spans="4:4" x14ac:dyDescent="0.25">
      <c r="D1099" s="35"/>
    </row>
    <row r="1100" spans="4:4" x14ac:dyDescent="0.25">
      <c r="D1100" s="63"/>
    </row>
    <row r="1101" spans="4:4" x14ac:dyDescent="0.25">
      <c r="D1101" s="64"/>
    </row>
    <row r="1102" spans="4:4" x14ac:dyDescent="0.25">
      <c r="D1102" s="35"/>
    </row>
    <row r="1103" spans="4:4" x14ac:dyDescent="0.25">
      <c r="D1103" s="63"/>
    </row>
    <row r="1104" spans="4:4" x14ac:dyDescent="0.25">
      <c r="D1104" s="64"/>
    </row>
    <row r="1105" spans="4:4" x14ac:dyDescent="0.25">
      <c r="D1105" s="35"/>
    </row>
    <row r="1106" spans="4:4" x14ac:dyDescent="0.25">
      <c r="D1106" s="63"/>
    </row>
    <row r="1107" spans="4:4" x14ac:dyDescent="0.25">
      <c r="D1107" s="64"/>
    </row>
    <row r="1108" spans="4:4" x14ac:dyDescent="0.25">
      <c r="D1108" s="35"/>
    </row>
    <row r="1109" spans="4:4" x14ac:dyDescent="0.25">
      <c r="D1109" s="63"/>
    </row>
    <row r="1110" spans="4:4" x14ac:dyDescent="0.25">
      <c r="D1110" s="64"/>
    </row>
    <row r="1111" spans="4:4" x14ac:dyDescent="0.25">
      <c r="D1111" s="35"/>
    </row>
    <row r="1112" spans="4:4" x14ac:dyDescent="0.25">
      <c r="D1112" s="63"/>
    </row>
    <row r="1113" spans="4:4" x14ac:dyDescent="0.25">
      <c r="D1113" s="64"/>
    </row>
    <row r="1114" spans="4:4" x14ac:dyDescent="0.25">
      <c r="D1114" s="35"/>
    </row>
    <row r="1115" spans="4:4" x14ac:dyDescent="0.25">
      <c r="D1115" s="63"/>
    </row>
    <row r="1116" spans="4:4" x14ac:dyDescent="0.25">
      <c r="D1116" s="64"/>
    </row>
    <row r="1117" spans="4:4" x14ac:dyDescent="0.25">
      <c r="D1117" s="35"/>
    </row>
    <row r="1118" spans="4:4" x14ac:dyDescent="0.25">
      <c r="D1118" s="63"/>
    </row>
    <row r="1119" spans="4:4" x14ac:dyDescent="0.25">
      <c r="D1119" s="64"/>
    </row>
    <row r="1120" spans="4:4" x14ac:dyDescent="0.25">
      <c r="D1120" s="35"/>
    </row>
    <row r="1121" spans="4:4" x14ac:dyDescent="0.25">
      <c r="D1121" s="63"/>
    </row>
    <row r="1122" spans="4:4" x14ac:dyDescent="0.25">
      <c r="D1122" s="64"/>
    </row>
    <row r="1123" spans="4:4" x14ac:dyDescent="0.25">
      <c r="D1123" s="35"/>
    </row>
    <row r="1124" spans="4:4" x14ac:dyDescent="0.25">
      <c r="D1124" s="63"/>
    </row>
    <row r="1125" spans="4:4" x14ac:dyDescent="0.25">
      <c r="D1125" s="64"/>
    </row>
    <row r="1126" spans="4:4" x14ac:dyDescent="0.25">
      <c r="D1126" s="35"/>
    </row>
    <row r="1127" spans="4:4" x14ac:dyDescent="0.25">
      <c r="D1127" s="63"/>
    </row>
    <row r="1128" spans="4:4" x14ac:dyDescent="0.25">
      <c r="D1128" s="64"/>
    </row>
    <row r="1129" spans="4:4" x14ac:dyDescent="0.25">
      <c r="D1129" s="35"/>
    </row>
    <row r="1130" spans="4:4" x14ac:dyDescent="0.25">
      <c r="D1130" s="63"/>
    </row>
    <row r="1131" spans="4:4" x14ac:dyDescent="0.25">
      <c r="D1131" s="64"/>
    </row>
    <row r="1132" spans="4:4" x14ac:dyDescent="0.25">
      <c r="D1132" s="35"/>
    </row>
    <row r="1133" spans="4:4" x14ac:dyDescent="0.25">
      <c r="D1133" s="63"/>
    </row>
    <row r="1134" spans="4:4" x14ac:dyDescent="0.25">
      <c r="D1134" s="64"/>
    </row>
    <row r="1135" spans="4:4" x14ac:dyDescent="0.25">
      <c r="D1135" s="35"/>
    </row>
    <row r="1136" spans="4:4" x14ac:dyDescent="0.25">
      <c r="D1136" s="63"/>
    </row>
    <row r="1137" spans="4:4" x14ac:dyDescent="0.25">
      <c r="D1137" s="64"/>
    </row>
    <row r="1138" spans="4:4" x14ac:dyDescent="0.25">
      <c r="D1138" s="35"/>
    </row>
    <row r="1139" spans="4:4" x14ac:dyDescent="0.25">
      <c r="D1139" s="63"/>
    </row>
    <row r="1140" spans="4:4" x14ac:dyDescent="0.25">
      <c r="D1140" s="64"/>
    </row>
    <row r="1141" spans="4:4" x14ac:dyDescent="0.25">
      <c r="D1141" s="35"/>
    </row>
    <row r="1142" spans="4:4" x14ac:dyDescent="0.25">
      <c r="D1142" s="63"/>
    </row>
    <row r="1143" spans="4:4" x14ac:dyDescent="0.25">
      <c r="D1143" s="64"/>
    </row>
    <row r="1144" spans="4:4" x14ac:dyDescent="0.25">
      <c r="D1144" s="35"/>
    </row>
    <row r="1145" spans="4:4" x14ac:dyDescent="0.25">
      <c r="D1145" s="63"/>
    </row>
    <row r="1146" spans="4:4" x14ac:dyDescent="0.25">
      <c r="D1146" s="64"/>
    </row>
    <row r="1147" spans="4:4" x14ac:dyDescent="0.25">
      <c r="D1147" s="35"/>
    </row>
    <row r="1148" spans="4:4" x14ac:dyDescent="0.25">
      <c r="D1148" s="63"/>
    </row>
    <row r="1149" spans="4:4" x14ac:dyDescent="0.25">
      <c r="D1149" s="64"/>
    </row>
    <row r="1150" spans="4:4" x14ac:dyDescent="0.25">
      <c r="D1150" s="35"/>
    </row>
    <row r="1151" spans="4:4" x14ac:dyDescent="0.25">
      <c r="D1151" s="63"/>
    </row>
    <row r="1152" spans="4:4" x14ac:dyDescent="0.25">
      <c r="D1152" s="64"/>
    </row>
    <row r="1153" spans="4:4" x14ac:dyDescent="0.25">
      <c r="D1153" s="35"/>
    </row>
    <row r="1154" spans="4:4" x14ac:dyDescent="0.25">
      <c r="D1154" s="63"/>
    </row>
    <row r="1155" spans="4:4" x14ac:dyDescent="0.25">
      <c r="D1155" s="64"/>
    </row>
    <row r="1156" spans="4:4" x14ac:dyDescent="0.25">
      <c r="D1156" s="35"/>
    </row>
    <row r="1157" spans="4:4" x14ac:dyDescent="0.25">
      <c r="D1157" s="63"/>
    </row>
    <row r="1158" spans="4:4" x14ac:dyDescent="0.25">
      <c r="D1158" s="64"/>
    </row>
    <row r="1159" spans="4:4" x14ac:dyDescent="0.25">
      <c r="D1159" s="35"/>
    </row>
    <row r="1160" spans="4:4" x14ac:dyDescent="0.25">
      <c r="D1160" s="63"/>
    </row>
    <row r="1161" spans="4:4" x14ac:dyDescent="0.25">
      <c r="D1161" s="64"/>
    </row>
    <row r="1162" spans="4:4" x14ac:dyDescent="0.25">
      <c r="D1162" s="35"/>
    </row>
    <row r="1163" spans="4:4" x14ac:dyDescent="0.25">
      <c r="D1163" s="63"/>
    </row>
    <row r="1164" spans="4:4" x14ac:dyDescent="0.25">
      <c r="D1164" s="64"/>
    </row>
    <row r="1165" spans="4:4" x14ac:dyDescent="0.25">
      <c r="D1165" s="35"/>
    </row>
    <row r="1166" spans="4:4" x14ac:dyDescent="0.25">
      <c r="D1166" s="63"/>
    </row>
    <row r="1167" spans="4:4" x14ac:dyDescent="0.25">
      <c r="D1167" s="64"/>
    </row>
    <row r="1168" spans="4:4" x14ac:dyDescent="0.25">
      <c r="D1168" s="35"/>
    </row>
    <row r="1169" spans="4:4" x14ac:dyDescent="0.25">
      <c r="D1169" s="63"/>
    </row>
    <row r="1170" spans="4:4" x14ac:dyDescent="0.25">
      <c r="D1170" s="64"/>
    </row>
    <row r="1171" spans="4:4" x14ac:dyDescent="0.25">
      <c r="D1171" s="35"/>
    </row>
    <row r="1172" spans="4:4" x14ac:dyDescent="0.25">
      <c r="D1172" s="63"/>
    </row>
    <row r="1173" spans="4:4" x14ac:dyDescent="0.25">
      <c r="D1173" s="64"/>
    </row>
    <row r="1174" spans="4:4" x14ac:dyDescent="0.25">
      <c r="D1174" s="35"/>
    </row>
    <row r="1175" spans="4:4" x14ac:dyDescent="0.25">
      <c r="D1175" s="63"/>
    </row>
    <row r="1176" spans="4:4" x14ac:dyDescent="0.25">
      <c r="D1176" s="64"/>
    </row>
    <row r="1177" spans="4:4" x14ac:dyDescent="0.25">
      <c r="D1177" s="35"/>
    </row>
    <row r="1178" spans="4:4" x14ac:dyDescent="0.25">
      <c r="D1178" s="63"/>
    </row>
    <row r="1179" spans="4:4" x14ac:dyDescent="0.25">
      <c r="D1179" s="64"/>
    </row>
    <row r="1180" spans="4:4" x14ac:dyDescent="0.25">
      <c r="D1180" s="35"/>
    </row>
    <row r="1181" spans="4:4" x14ac:dyDescent="0.25">
      <c r="D1181" s="63"/>
    </row>
    <row r="1182" spans="4:4" x14ac:dyDescent="0.25">
      <c r="D1182" s="64"/>
    </row>
    <row r="1183" spans="4:4" x14ac:dyDescent="0.25">
      <c r="D1183" s="35"/>
    </row>
    <row r="1184" spans="4:4" x14ac:dyDescent="0.25">
      <c r="D1184" s="63"/>
    </row>
    <row r="1185" spans="4:4" x14ac:dyDescent="0.25">
      <c r="D1185" s="64"/>
    </row>
    <row r="1186" spans="4:4" x14ac:dyDescent="0.25">
      <c r="D1186" s="35"/>
    </row>
    <row r="1187" spans="4:4" x14ac:dyDescent="0.25">
      <c r="D1187" s="63"/>
    </row>
    <row r="1188" spans="4:4" x14ac:dyDescent="0.25">
      <c r="D1188" s="64"/>
    </row>
    <row r="1189" spans="4:4" x14ac:dyDescent="0.25">
      <c r="D1189" s="35"/>
    </row>
    <row r="1190" spans="4:4" x14ac:dyDescent="0.25">
      <c r="D1190" s="63"/>
    </row>
    <row r="1191" spans="4:4" x14ac:dyDescent="0.25">
      <c r="D1191" s="64"/>
    </row>
    <row r="1192" spans="4:4" x14ac:dyDescent="0.25">
      <c r="D1192" s="35"/>
    </row>
    <row r="1193" spans="4:4" x14ac:dyDescent="0.25">
      <c r="D1193" s="63"/>
    </row>
    <row r="1194" spans="4:4" x14ac:dyDescent="0.25">
      <c r="D1194" s="64"/>
    </row>
    <row r="1195" spans="4:4" x14ac:dyDescent="0.25">
      <c r="D1195" s="35"/>
    </row>
    <row r="1196" spans="4:4" x14ac:dyDescent="0.25">
      <c r="D1196" s="63"/>
    </row>
    <row r="1197" spans="4:4" x14ac:dyDescent="0.25">
      <c r="D1197" s="64"/>
    </row>
    <row r="1198" spans="4:4" x14ac:dyDescent="0.25">
      <c r="D1198" s="35"/>
    </row>
    <row r="1199" spans="4:4" x14ac:dyDescent="0.25">
      <c r="D1199" s="63"/>
    </row>
    <row r="1200" spans="4:4" x14ac:dyDescent="0.25">
      <c r="D1200" s="64"/>
    </row>
    <row r="1201" spans="4:4" x14ac:dyDescent="0.25">
      <c r="D1201" s="35"/>
    </row>
    <row r="1202" spans="4:4" x14ac:dyDescent="0.25">
      <c r="D1202" s="63"/>
    </row>
    <row r="1203" spans="4:4" x14ac:dyDescent="0.25">
      <c r="D1203" s="64"/>
    </row>
    <row r="1204" spans="4:4" x14ac:dyDescent="0.25">
      <c r="D1204" s="35"/>
    </row>
    <row r="1205" spans="4:4" x14ac:dyDescent="0.25">
      <c r="D1205" s="63"/>
    </row>
    <row r="1206" spans="4:4" x14ac:dyDescent="0.25">
      <c r="D1206" s="64"/>
    </row>
    <row r="1207" spans="4:4" x14ac:dyDescent="0.25">
      <c r="D1207" s="35"/>
    </row>
    <row r="1208" spans="4:4" x14ac:dyDescent="0.25">
      <c r="D1208" s="63"/>
    </row>
    <row r="1209" spans="4:4" x14ac:dyDescent="0.25">
      <c r="D1209" s="64"/>
    </row>
    <row r="1210" spans="4:4" x14ac:dyDescent="0.25">
      <c r="D1210" s="35"/>
    </row>
    <row r="1211" spans="4:4" x14ac:dyDescent="0.25">
      <c r="D1211" s="63"/>
    </row>
    <row r="1212" spans="4:4" x14ac:dyDescent="0.25">
      <c r="D1212" s="64"/>
    </row>
    <row r="1213" spans="4:4" x14ac:dyDescent="0.25">
      <c r="D1213" s="35"/>
    </row>
    <row r="1214" spans="4:4" x14ac:dyDescent="0.25">
      <c r="D1214" s="63"/>
    </row>
    <row r="1215" spans="4:4" x14ac:dyDescent="0.25">
      <c r="D1215" s="64"/>
    </row>
    <row r="1216" spans="4:4" x14ac:dyDescent="0.25">
      <c r="D1216" s="35"/>
    </row>
    <row r="1217" spans="4:4" x14ac:dyDescent="0.25">
      <c r="D1217" s="63"/>
    </row>
    <row r="1218" spans="4:4" x14ac:dyDescent="0.25">
      <c r="D1218" s="64"/>
    </row>
    <row r="1219" spans="4:4" x14ac:dyDescent="0.25">
      <c r="D1219" s="35"/>
    </row>
    <row r="1220" spans="4:4" x14ac:dyDescent="0.25">
      <c r="D1220" s="63"/>
    </row>
    <row r="1221" spans="4:4" x14ac:dyDescent="0.25">
      <c r="D1221" s="64"/>
    </row>
    <row r="1222" spans="4:4" x14ac:dyDescent="0.25">
      <c r="D1222" s="35"/>
    </row>
    <row r="1223" spans="4:4" x14ac:dyDescent="0.25">
      <c r="D1223" s="63"/>
    </row>
    <row r="1224" spans="4:4" x14ac:dyDescent="0.25">
      <c r="D1224" s="64"/>
    </row>
    <row r="1225" spans="4:4" x14ac:dyDescent="0.25">
      <c r="D1225" s="35"/>
    </row>
    <row r="1226" spans="4:4" x14ac:dyDescent="0.25">
      <c r="D1226" s="63"/>
    </row>
    <row r="1227" spans="4:4" x14ac:dyDescent="0.25">
      <c r="D1227" s="64"/>
    </row>
    <row r="1228" spans="4:4" x14ac:dyDescent="0.25">
      <c r="D1228" s="35"/>
    </row>
    <row r="1229" spans="4:4" x14ac:dyDescent="0.25">
      <c r="D1229" s="63"/>
    </row>
    <row r="1230" spans="4:4" x14ac:dyDescent="0.25">
      <c r="D1230" s="64"/>
    </row>
    <row r="1231" spans="4:4" x14ac:dyDescent="0.25">
      <c r="D1231" s="35"/>
    </row>
    <row r="1232" spans="4:4" x14ac:dyDescent="0.25">
      <c r="D1232" s="63"/>
    </row>
    <row r="1233" spans="4:4" x14ac:dyDescent="0.25">
      <c r="D1233" s="64"/>
    </row>
    <row r="1234" spans="4:4" x14ac:dyDescent="0.25">
      <c r="D1234" s="35"/>
    </row>
    <row r="1235" spans="4:4" x14ac:dyDescent="0.25">
      <c r="D1235" s="63"/>
    </row>
    <row r="1236" spans="4:4" x14ac:dyDescent="0.25">
      <c r="D1236" s="64"/>
    </row>
    <row r="1237" spans="4:4" x14ac:dyDescent="0.25">
      <c r="D1237" s="35"/>
    </row>
    <row r="1238" spans="4:4" x14ac:dyDescent="0.25">
      <c r="D1238" s="63"/>
    </row>
    <row r="1239" spans="4:4" x14ac:dyDescent="0.25">
      <c r="D1239" s="64"/>
    </row>
    <row r="1240" spans="4:4" x14ac:dyDescent="0.25">
      <c r="D1240" s="35"/>
    </row>
    <row r="1241" spans="4:4" x14ac:dyDescent="0.25">
      <c r="D1241" s="63"/>
    </row>
    <row r="1242" spans="4:4" x14ac:dyDescent="0.25">
      <c r="D1242" s="64"/>
    </row>
    <row r="1243" spans="4:4" x14ac:dyDescent="0.25">
      <c r="D1243" s="35"/>
    </row>
    <row r="1244" spans="4:4" x14ac:dyDescent="0.25">
      <c r="D1244" s="63"/>
    </row>
    <row r="1245" spans="4:4" x14ac:dyDescent="0.25">
      <c r="D1245" s="64"/>
    </row>
    <row r="1246" spans="4:4" x14ac:dyDescent="0.25">
      <c r="D1246" s="35"/>
    </row>
    <row r="1247" spans="4:4" x14ac:dyDescent="0.25">
      <c r="D1247" s="63"/>
    </row>
    <row r="1248" spans="4:4" x14ac:dyDescent="0.25">
      <c r="D1248" s="64"/>
    </row>
    <row r="1249" spans="4:4" x14ac:dyDescent="0.25">
      <c r="D1249" s="35"/>
    </row>
    <row r="1250" spans="4:4" x14ac:dyDescent="0.25">
      <c r="D1250" s="63"/>
    </row>
    <row r="1251" spans="4:4" x14ac:dyDescent="0.25">
      <c r="D1251" s="64"/>
    </row>
    <row r="1252" spans="4:4" x14ac:dyDescent="0.25">
      <c r="D1252" s="35"/>
    </row>
    <row r="1253" spans="4:4" x14ac:dyDescent="0.25">
      <c r="D1253" s="63"/>
    </row>
    <row r="1254" spans="4:4" x14ac:dyDescent="0.25">
      <c r="D1254" s="64"/>
    </row>
    <row r="1255" spans="4:4" x14ac:dyDescent="0.25">
      <c r="D1255" s="35"/>
    </row>
    <row r="1256" spans="4:4" x14ac:dyDescent="0.25">
      <c r="D1256" s="63"/>
    </row>
    <row r="1257" spans="4:4" x14ac:dyDescent="0.25">
      <c r="D1257" s="64"/>
    </row>
    <row r="1258" spans="4:4" x14ac:dyDescent="0.25">
      <c r="D1258" s="35"/>
    </row>
    <row r="1259" spans="4:4" x14ac:dyDescent="0.25">
      <c r="D1259" s="63"/>
    </row>
    <row r="1260" spans="4:4" x14ac:dyDescent="0.25">
      <c r="D1260" s="64"/>
    </row>
    <row r="1261" spans="4:4" x14ac:dyDescent="0.25">
      <c r="D1261" s="35"/>
    </row>
    <row r="1262" spans="4:4" x14ac:dyDescent="0.25">
      <c r="D1262" s="63"/>
    </row>
    <row r="1263" spans="4:4" x14ac:dyDescent="0.25">
      <c r="D1263" s="64"/>
    </row>
    <row r="1264" spans="4:4" x14ac:dyDescent="0.25">
      <c r="D1264" s="35"/>
    </row>
    <row r="1265" spans="4:4" x14ac:dyDescent="0.25">
      <c r="D1265" s="63"/>
    </row>
    <row r="1266" spans="4:4" x14ac:dyDescent="0.25">
      <c r="D1266" s="64"/>
    </row>
    <row r="1267" spans="4:4" x14ac:dyDescent="0.25">
      <c r="D1267" s="35"/>
    </row>
    <row r="1268" spans="4:4" x14ac:dyDescent="0.25">
      <c r="D1268" s="63"/>
    </row>
    <row r="1269" spans="4:4" x14ac:dyDescent="0.25">
      <c r="D1269" s="64"/>
    </row>
    <row r="1270" spans="4:4" x14ac:dyDescent="0.25">
      <c r="D1270" s="35"/>
    </row>
    <row r="1271" spans="4:4" x14ac:dyDescent="0.25">
      <c r="D1271" s="63"/>
    </row>
    <row r="1272" spans="4:4" x14ac:dyDescent="0.25">
      <c r="D1272" s="64"/>
    </row>
    <row r="1273" spans="4:4" x14ac:dyDescent="0.25">
      <c r="D1273" s="35"/>
    </row>
    <row r="1274" spans="4:4" x14ac:dyDescent="0.25">
      <c r="D1274" s="63"/>
    </row>
    <row r="1275" spans="4:4" x14ac:dyDescent="0.25">
      <c r="D1275" s="64"/>
    </row>
    <row r="1276" spans="4:4" x14ac:dyDescent="0.25">
      <c r="D1276" s="35"/>
    </row>
    <row r="1277" spans="4:4" x14ac:dyDescent="0.25">
      <c r="D1277" s="63"/>
    </row>
    <row r="1278" spans="4:4" x14ac:dyDescent="0.25">
      <c r="D1278" s="64"/>
    </row>
    <row r="1279" spans="4:4" x14ac:dyDescent="0.25">
      <c r="D1279" s="35"/>
    </row>
    <row r="1280" spans="4:4" x14ac:dyDescent="0.25">
      <c r="D1280" s="63"/>
    </row>
    <row r="1281" spans="4:4" x14ac:dyDescent="0.25">
      <c r="D1281" s="64"/>
    </row>
    <row r="1282" spans="4:4" x14ac:dyDescent="0.25">
      <c r="D1282" s="35"/>
    </row>
    <row r="1283" spans="4:4" x14ac:dyDescent="0.25">
      <c r="D1283" s="63"/>
    </row>
    <row r="1284" spans="4:4" x14ac:dyDescent="0.25">
      <c r="D1284" s="64"/>
    </row>
    <row r="1285" spans="4:4" x14ac:dyDescent="0.25">
      <c r="D1285" s="35"/>
    </row>
    <row r="1286" spans="4:4" x14ac:dyDescent="0.25">
      <c r="D1286" s="63"/>
    </row>
    <row r="1287" spans="4:4" x14ac:dyDescent="0.25">
      <c r="D1287" s="64"/>
    </row>
    <row r="1288" spans="4:4" x14ac:dyDescent="0.25">
      <c r="D1288" s="35"/>
    </row>
    <row r="1289" spans="4:4" x14ac:dyDescent="0.25">
      <c r="D1289" s="63"/>
    </row>
    <row r="1290" spans="4:4" x14ac:dyDescent="0.25">
      <c r="D1290" s="64"/>
    </row>
    <row r="1291" spans="4:4" x14ac:dyDescent="0.25">
      <c r="D1291" s="35"/>
    </row>
    <row r="1292" spans="4:4" x14ac:dyDescent="0.25">
      <c r="D1292" s="63"/>
    </row>
    <row r="1293" spans="4:4" x14ac:dyDescent="0.25">
      <c r="D1293" s="64"/>
    </row>
    <row r="1294" spans="4:4" x14ac:dyDescent="0.25">
      <c r="D1294" s="35"/>
    </row>
    <row r="1295" spans="4:4" x14ac:dyDescent="0.25">
      <c r="D1295" s="63"/>
    </row>
    <row r="1296" spans="4:4" x14ac:dyDescent="0.25">
      <c r="D1296" s="64"/>
    </row>
    <row r="1297" spans="4:4" x14ac:dyDescent="0.25">
      <c r="D1297" s="35"/>
    </row>
    <row r="1298" spans="4:4" x14ac:dyDescent="0.25">
      <c r="D1298" s="63"/>
    </row>
    <row r="1299" spans="4:4" x14ac:dyDescent="0.25">
      <c r="D1299" s="64"/>
    </row>
    <row r="1300" spans="4:4" x14ac:dyDescent="0.25">
      <c r="D1300" s="35"/>
    </row>
    <row r="1301" spans="4:4" x14ac:dyDescent="0.25">
      <c r="D1301" s="63"/>
    </row>
    <row r="1302" spans="4:4" x14ac:dyDescent="0.25">
      <c r="D1302" s="64"/>
    </row>
    <row r="1303" spans="4:4" x14ac:dyDescent="0.25">
      <c r="D1303" s="35"/>
    </row>
    <row r="1304" spans="4:4" x14ac:dyDescent="0.25">
      <c r="D1304" s="63"/>
    </row>
    <row r="1305" spans="4:4" x14ac:dyDescent="0.25">
      <c r="D1305" s="64"/>
    </row>
    <row r="1306" spans="4:4" x14ac:dyDescent="0.25">
      <c r="D1306" s="35"/>
    </row>
    <row r="1307" spans="4:4" x14ac:dyDescent="0.25">
      <c r="D1307" s="63"/>
    </row>
    <row r="1308" spans="4:4" x14ac:dyDescent="0.25">
      <c r="D1308" s="64"/>
    </row>
    <row r="1309" spans="4:4" x14ac:dyDescent="0.25">
      <c r="D1309" s="35"/>
    </row>
    <row r="1310" spans="4:4" x14ac:dyDescent="0.25">
      <c r="D1310" s="63"/>
    </row>
    <row r="1311" spans="4:4" x14ac:dyDescent="0.25">
      <c r="D1311" s="64"/>
    </row>
    <row r="1312" spans="4:4" x14ac:dyDescent="0.25">
      <c r="D1312" s="35"/>
    </row>
    <row r="1313" spans="4:4" x14ac:dyDescent="0.25">
      <c r="D1313" s="63"/>
    </row>
    <row r="1314" spans="4:4" x14ac:dyDescent="0.25">
      <c r="D1314" s="64"/>
    </row>
    <row r="1315" spans="4:4" x14ac:dyDescent="0.25">
      <c r="D1315" s="35"/>
    </row>
    <row r="1316" spans="4:4" x14ac:dyDescent="0.25">
      <c r="D1316" s="63"/>
    </row>
    <row r="1317" spans="4:4" x14ac:dyDescent="0.25">
      <c r="D1317" s="64"/>
    </row>
    <row r="1318" spans="4:4" x14ac:dyDescent="0.25">
      <c r="D1318" s="35"/>
    </row>
    <row r="1319" spans="4:4" x14ac:dyDescent="0.25">
      <c r="D1319" s="63"/>
    </row>
    <row r="1320" spans="4:4" x14ac:dyDescent="0.25">
      <c r="D1320" s="64"/>
    </row>
    <row r="1321" spans="4:4" x14ac:dyDescent="0.25">
      <c r="D1321" s="35"/>
    </row>
    <row r="1322" spans="4:4" x14ac:dyDescent="0.25">
      <c r="D1322" s="63"/>
    </row>
    <row r="1323" spans="4:4" x14ac:dyDescent="0.25">
      <c r="D1323" s="64"/>
    </row>
    <row r="1324" spans="4:4" x14ac:dyDescent="0.25">
      <c r="D1324" s="35"/>
    </row>
    <row r="1325" spans="4:4" x14ac:dyDescent="0.25">
      <c r="D1325" s="63"/>
    </row>
    <row r="1326" spans="4:4" x14ac:dyDescent="0.25">
      <c r="D1326" s="64"/>
    </row>
    <row r="1327" spans="4:4" x14ac:dyDescent="0.25">
      <c r="D1327" s="35"/>
    </row>
    <row r="1328" spans="4:4" x14ac:dyDescent="0.25">
      <c r="D1328" s="63"/>
    </row>
    <row r="1329" spans="4:4" x14ac:dyDescent="0.25">
      <c r="D1329" s="64"/>
    </row>
    <row r="1330" spans="4:4" x14ac:dyDescent="0.25">
      <c r="D1330" s="35"/>
    </row>
    <row r="1331" spans="4:4" x14ac:dyDescent="0.25">
      <c r="D1331" s="63"/>
    </row>
    <row r="1332" spans="4:4" x14ac:dyDescent="0.25">
      <c r="D1332" s="64"/>
    </row>
    <row r="1333" spans="4:4" x14ac:dyDescent="0.25">
      <c r="D1333" s="35"/>
    </row>
    <row r="1334" spans="4:4" x14ac:dyDescent="0.25">
      <c r="D1334" s="63"/>
    </row>
    <row r="1335" spans="4:4" x14ac:dyDescent="0.25">
      <c r="D1335" s="64"/>
    </row>
    <row r="1336" spans="4:4" x14ac:dyDescent="0.25">
      <c r="D1336" s="35"/>
    </row>
    <row r="1337" spans="4:4" x14ac:dyDescent="0.25">
      <c r="D1337" s="63"/>
    </row>
    <row r="1338" spans="4:4" x14ac:dyDescent="0.25">
      <c r="D1338" s="64"/>
    </row>
    <row r="1339" spans="4:4" x14ac:dyDescent="0.25">
      <c r="D1339" s="35"/>
    </row>
    <row r="1340" spans="4:4" x14ac:dyDescent="0.25">
      <c r="D1340" s="63"/>
    </row>
    <row r="1341" spans="4:4" x14ac:dyDescent="0.25">
      <c r="D1341" s="64"/>
    </row>
    <row r="1342" spans="4:4" x14ac:dyDescent="0.25">
      <c r="D1342" s="35"/>
    </row>
    <row r="1343" spans="4:4" x14ac:dyDescent="0.25">
      <c r="D1343" s="63"/>
    </row>
    <row r="1344" spans="4:4" x14ac:dyDescent="0.25">
      <c r="D1344" s="64"/>
    </row>
    <row r="1345" spans="4:4" x14ac:dyDescent="0.25">
      <c r="D1345" s="35"/>
    </row>
    <row r="1346" spans="4:4" x14ac:dyDescent="0.25">
      <c r="D1346" s="63"/>
    </row>
    <row r="1347" spans="4:4" x14ac:dyDescent="0.25">
      <c r="D1347" s="64"/>
    </row>
    <row r="1348" spans="4:4" x14ac:dyDescent="0.25">
      <c r="D1348" s="35"/>
    </row>
    <row r="1349" spans="4:4" x14ac:dyDescent="0.25">
      <c r="D1349" s="63"/>
    </row>
    <row r="1350" spans="4:4" x14ac:dyDescent="0.25">
      <c r="D1350" s="64"/>
    </row>
    <row r="1351" spans="4:4" x14ac:dyDescent="0.25">
      <c r="D1351" s="35"/>
    </row>
    <row r="1352" spans="4:4" x14ac:dyDescent="0.25">
      <c r="D1352" s="63"/>
    </row>
    <row r="1353" spans="4:4" x14ac:dyDescent="0.25">
      <c r="D1353" s="64"/>
    </row>
    <row r="1354" spans="4:4" x14ac:dyDescent="0.25">
      <c r="D1354" s="35"/>
    </row>
    <row r="1355" spans="4:4" x14ac:dyDescent="0.25">
      <c r="D1355" s="63"/>
    </row>
    <row r="1356" spans="4:4" x14ac:dyDescent="0.25">
      <c r="D1356" s="64"/>
    </row>
    <row r="1357" spans="4:4" x14ac:dyDescent="0.25">
      <c r="D1357" s="35"/>
    </row>
    <row r="1358" spans="4:4" x14ac:dyDescent="0.25">
      <c r="D1358" s="63"/>
    </row>
    <row r="1359" spans="4:4" x14ac:dyDescent="0.25">
      <c r="D1359" s="64"/>
    </row>
    <row r="1360" spans="4:4" x14ac:dyDescent="0.25">
      <c r="D1360" s="35"/>
    </row>
    <row r="1361" spans="4:4" x14ac:dyDescent="0.25">
      <c r="D1361" s="63"/>
    </row>
    <row r="1362" spans="4:4" x14ac:dyDescent="0.25">
      <c r="D1362" s="64"/>
    </row>
    <row r="1363" spans="4:4" x14ac:dyDescent="0.25">
      <c r="D1363" s="35"/>
    </row>
    <row r="1364" spans="4:4" x14ac:dyDescent="0.25">
      <c r="D1364" s="63"/>
    </row>
    <row r="1365" spans="4:4" x14ac:dyDescent="0.25">
      <c r="D1365" s="64"/>
    </row>
    <row r="1366" spans="4:4" x14ac:dyDescent="0.25">
      <c r="D1366" s="35"/>
    </row>
    <row r="1367" spans="4:4" x14ac:dyDescent="0.25">
      <c r="D1367" s="63"/>
    </row>
    <row r="1368" spans="4:4" x14ac:dyDescent="0.25">
      <c r="D1368" s="64"/>
    </row>
    <row r="1369" spans="4:4" x14ac:dyDescent="0.25">
      <c r="D1369" s="35"/>
    </row>
    <row r="1370" spans="4:4" x14ac:dyDescent="0.25">
      <c r="D1370" s="63"/>
    </row>
    <row r="1371" spans="4:4" x14ac:dyDescent="0.25">
      <c r="D1371" s="64"/>
    </row>
    <row r="1372" spans="4:4" x14ac:dyDescent="0.25">
      <c r="D1372" s="35"/>
    </row>
    <row r="1373" spans="4:4" x14ac:dyDescent="0.25">
      <c r="D1373" s="63"/>
    </row>
    <row r="1374" spans="4:4" x14ac:dyDescent="0.25">
      <c r="D1374" s="64"/>
    </row>
    <row r="1375" spans="4:4" x14ac:dyDescent="0.25">
      <c r="D1375" s="35"/>
    </row>
    <row r="1376" spans="4:4" x14ac:dyDescent="0.25">
      <c r="D1376" s="63"/>
    </row>
    <row r="1377" spans="4:4" x14ac:dyDescent="0.25">
      <c r="D1377" s="64"/>
    </row>
    <row r="1378" spans="4:4" x14ac:dyDescent="0.25">
      <c r="D1378" s="35"/>
    </row>
    <row r="1379" spans="4:4" x14ac:dyDescent="0.25">
      <c r="D1379" s="63"/>
    </row>
    <row r="1380" spans="4:4" x14ac:dyDescent="0.25">
      <c r="D1380" s="64"/>
    </row>
    <row r="1381" spans="4:4" x14ac:dyDescent="0.25">
      <c r="D1381" s="35"/>
    </row>
    <row r="1382" spans="4:4" x14ac:dyDescent="0.25">
      <c r="D1382" s="63"/>
    </row>
    <row r="1383" spans="4:4" x14ac:dyDescent="0.25">
      <c r="D1383" s="64"/>
    </row>
    <row r="1384" spans="4:4" x14ac:dyDescent="0.25">
      <c r="D1384" s="35"/>
    </row>
    <row r="1385" spans="4:4" x14ac:dyDescent="0.25">
      <c r="D1385" s="63"/>
    </row>
    <row r="1386" spans="4:4" x14ac:dyDescent="0.25">
      <c r="D1386" s="64"/>
    </row>
    <row r="1387" spans="4:4" x14ac:dyDescent="0.25">
      <c r="D1387" s="35"/>
    </row>
    <row r="1388" spans="4:4" x14ac:dyDescent="0.25">
      <c r="D1388" s="63"/>
    </row>
    <row r="1389" spans="4:4" x14ac:dyDescent="0.25">
      <c r="D1389" s="64"/>
    </row>
    <row r="1390" spans="4:4" x14ac:dyDescent="0.25">
      <c r="D1390" s="35"/>
    </row>
    <row r="1391" spans="4:4" x14ac:dyDescent="0.25">
      <c r="D1391" s="63"/>
    </row>
    <row r="1392" spans="4:4" x14ac:dyDescent="0.25">
      <c r="D1392" s="64"/>
    </row>
    <row r="1393" spans="4:4" x14ac:dyDescent="0.25">
      <c r="D1393" s="35"/>
    </row>
    <row r="1394" spans="4:4" x14ac:dyDescent="0.25">
      <c r="D1394" s="63"/>
    </row>
    <row r="1395" spans="4:4" x14ac:dyDescent="0.25">
      <c r="D1395" s="64"/>
    </row>
    <row r="1396" spans="4:4" x14ac:dyDescent="0.25">
      <c r="D1396" s="35"/>
    </row>
    <row r="1397" spans="4:4" x14ac:dyDescent="0.25">
      <c r="D1397" s="63"/>
    </row>
    <row r="1398" spans="4:4" x14ac:dyDescent="0.25">
      <c r="D1398" s="64"/>
    </row>
    <row r="1399" spans="4:4" x14ac:dyDescent="0.25">
      <c r="D1399" s="35"/>
    </row>
    <row r="1400" spans="4:4" x14ac:dyDescent="0.25">
      <c r="D1400" s="63"/>
    </row>
    <row r="1401" spans="4:4" x14ac:dyDescent="0.25">
      <c r="D1401" s="64"/>
    </row>
    <row r="1402" spans="4:4" x14ac:dyDescent="0.25">
      <c r="D1402" s="35"/>
    </row>
    <row r="1403" spans="4:4" x14ac:dyDescent="0.25">
      <c r="D1403" s="63"/>
    </row>
    <row r="1404" spans="4:4" x14ac:dyDescent="0.25">
      <c r="D1404" s="64"/>
    </row>
    <row r="1405" spans="4:4" x14ac:dyDescent="0.25">
      <c r="D1405" s="35"/>
    </row>
    <row r="1406" spans="4:4" x14ac:dyDescent="0.25">
      <c r="D1406" s="63"/>
    </row>
    <row r="1407" spans="4:4" x14ac:dyDescent="0.25">
      <c r="D1407" s="64"/>
    </row>
    <row r="1408" spans="4:4" x14ac:dyDescent="0.25">
      <c r="D1408" s="35"/>
    </row>
    <row r="1409" spans="4:4" x14ac:dyDescent="0.25">
      <c r="D1409" s="63"/>
    </row>
    <row r="1410" spans="4:4" x14ac:dyDescent="0.25">
      <c r="D1410" s="64"/>
    </row>
    <row r="1411" spans="4:4" x14ac:dyDescent="0.25">
      <c r="D1411" s="35"/>
    </row>
    <row r="1412" spans="4:4" x14ac:dyDescent="0.25">
      <c r="D1412" s="63"/>
    </row>
    <row r="1413" spans="4:4" x14ac:dyDescent="0.25">
      <c r="D1413" s="64"/>
    </row>
    <row r="1414" spans="4:4" x14ac:dyDescent="0.25">
      <c r="D1414" s="35"/>
    </row>
    <row r="1415" spans="4:4" x14ac:dyDescent="0.25">
      <c r="D1415" s="63"/>
    </row>
    <row r="1416" spans="4:4" x14ac:dyDescent="0.25">
      <c r="D1416" s="64"/>
    </row>
    <row r="1417" spans="4:4" x14ac:dyDescent="0.25">
      <c r="D1417" s="35"/>
    </row>
    <row r="1418" spans="4:4" x14ac:dyDescent="0.25">
      <c r="D1418" s="63"/>
    </row>
    <row r="1419" spans="4:4" x14ac:dyDescent="0.25">
      <c r="D1419" s="64"/>
    </row>
    <row r="1420" spans="4:4" x14ac:dyDescent="0.25">
      <c r="D1420" s="35"/>
    </row>
    <row r="1421" spans="4:4" x14ac:dyDescent="0.25">
      <c r="D1421" s="63"/>
    </row>
    <row r="1422" spans="4:4" x14ac:dyDescent="0.25">
      <c r="D1422" s="64"/>
    </row>
    <row r="1423" spans="4:4" x14ac:dyDescent="0.25">
      <c r="D1423" s="35"/>
    </row>
    <row r="1424" spans="4:4" x14ac:dyDescent="0.25">
      <c r="D1424" s="63"/>
    </row>
    <row r="1425" spans="4:4" x14ac:dyDescent="0.25">
      <c r="D1425" s="64"/>
    </row>
    <row r="1426" spans="4:4" x14ac:dyDescent="0.25">
      <c r="D1426" s="35"/>
    </row>
    <row r="1427" spans="4:4" x14ac:dyDescent="0.25">
      <c r="D1427" s="63"/>
    </row>
    <row r="1428" spans="4:4" x14ac:dyDescent="0.25">
      <c r="D1428" s="64"/>
    </row>
    <row r="1429" spans="4:4" x14ac:dyDescent="0.25">
      <c r="D1429" s="35"/>
    </row>
    <row r="1430" spans="4:4" x14ac:dyDescent="0.25">
      <c r="D1430" s="63"/>
    </row>
    <row r="1431" spans="4:4" x14ac:dyDescent="0.25">
      <c r="D1431" s="64"/>
    </row>
    <row r="1432" spans="4:4" x14ac:dyDescent="0.25">
      <c r="D1432" s="35"/>
    </row>
    <row r="1433" spans="4:4" x14ac:dyDescent="0.25">
      <c r="D1433" s="63"/>
    </row>
    <row r="1434" spans="4:4" x14ac:dyDescent="0.25">
      <c r="D1434" s="64"/>
    </row>
    <row r="1435" spans="4:4" x14ac:dyDescent="0.25">
      <c r="D1435" s="35"/>
    </row>
    <row r="1436" spans="4:4" x14ac:dyDescent="0.25">
      <c r="D1436" s="63"/>
    </row>
    <row r="1437" spans="4:4" x14ac:dyDescent="0.25">
      <c r="D1437" s="64"/>
    </row>
    <row r="1438" spans="4:4" x14ac:dyDescent="0.25">
      <c r="D1438" s="35"/>
    </row>
    <row r="1439" spans="4:4" x14ac:dyDescent="0.25">
      <c r="D1439" s="63"/>
    </row>
    <row r="1440" spans="4:4" x14ac:dyDescent="0.25">
      <c r="D1440" s="64"/>
    </row>
    <row r="1441" spans="4:4" x14ac:dyDescent="0.25">
      <c r="D1441" s="35"/>
    </row>
    <row r="1442" spans="4:4" x14ac:dyDescent="0.25">
      <c r="D1442" s="63"/>
    </row>
    <row r="1443" spans="4:4" x14ac:dyDescent="0.25">
      <c r="D1443" s="64"/>
    </row>
    <row r="1444" spans="4:4" x14ac:dyDescent="0.25">
      <c r="D1444" s="35"/>
    </row>
    <row r="1445" spans="4:4" x14ac:dyDescent="0.25">
      <c r="D1445" s="63"/>
    </row>
    <row r="1446" spans="4:4" x14ac:dyDescent="0.25">
      <c r="D1446" s="64"/>
    </row>
    <row r="1447" spans="4:4" x14ac:dyDescent="0.25">
      <c r="D1447" s="35"/>
    </row>
    <row r="1448" spans="4:4" x14ac:dyDescent="0.25">
      <c r="D1448" s="63"/>
    </row>
    <row r="1449" spans="4:4" x14ac:dyDescent="0.25">
      <c r="D1449" s="64"/>
    </row>
    <row r="1450" spans="4:4" x14ac:dyDescent="0.25">
      <c r="D1450" s="35"/>
    </row>
    <row r="1451" spans="4:4" x14ac:dyDescent="0.25">
      <c r="D1451" s="63"/>
    </row>
    <row r="1452" spans="4:4" x14ac:dyDescent="0.25">
      <c r="D1452" s="64"/>
    </row>
    <row r="1453" spans="4:4" x14ac:dyDescent="0.25">
      <c r="D1453" s="35"/>
    </row>
    <row r="1454" spans="4:4" x14ac:dyDescent="0.25">
      <c r="D1454" s="63"/>
    </row>
    <row r="1455" spans="4:4" x14ac:dyDescent="0.25">
      <c r="D1455" s="64"/>
    </row>
    <row r="1456" spans="4:4" x14ac:dyDescent="0.25">
      <c r="D1456" s="35"/>
    </row>
    <row r="1457" spans="4:4" x14ac:dyDescent="0.25">
      <c r="D1457" s="63"/>
    </row>
    <row r="1458" spans="4:4" x14ac:dyDescent="0.25">
      <c r="D1458" s="64"/>
    </row>
    <row r="1459" spans="4:4" x14ac:dyDescent="0.25">
      <c r="D1459" s="35"/>
    </row>
    <row r="1460" spans="4:4" x14ac:dyDescent="0.25">
      <c r="D1460" s="63"/>
    </row>
    <row r="1461" spans="4:4" x14ac:dyDescent="0.25">
      <c r="D1461" s="64"/>
    </row>
    <row r="1462" spans="4:4" x14ac:dyDescent="0.25">
      <c r="D1462" s="35"/>
    </row>
    <row r="1463" spans="4:4" x14ac:dyDescent="0.25">
      <c r="D1463" s="63"/>
    </row>
    <row r="1464" spans="4:4" x14ac:dyDescent="0.25">
      <c r="D1464" s="64"/>
    </row>
    <row r="1465" spans="4:4" x14ac:dyDescent="0.25">
      <c r="D1465" s="35"/>
    </row>
    <row r="1466" spans="4:4" x14ac:dyDescent="0.25">
      <c r="D1466" s="63"/>
    </row>
    <row r="1467" spans="4:4" x14ac:dyDescent="0.25">
      <c r="D1467" s="64"/>
    </row>
    <row r="1468" spans="4:4" x14ac:dyDescent="0.25">
      <c r="D1468" s="35"/>
    </row>
    <row r="1469" spans="4:4" x14ac:dyDescent="0.25">
      <c r="D1469" s="63"/>
    </row>
    <row r="1470" spans="4:4" x14ac:dyDescent="0.25">
      <c r="D1470" s="64"/>
    </row>
    <row r="1471" spans="4:4" x14ac:dyDescent="0.25">
      <c r="D1471" s="35"/>
    </row>
    <row r="1472" spans="4:4" x14ac:dyDescent="0.25">
      <c r="D1472" s="63"/>
    </row>
    <row r="1473" spans="4:4" x14ac:dyDescent="0.25">
      <c r="D1473" s="64"/>
    </row>
    <row r="1474" spans="4:4" x14ac:dyDescent="0.25">
      <c r="D1474" s="35"/>
    </row>
    <row r="1475" spans="4:4" x14ac:dyDescent="0.25">
      <c r="D1475" s="63"/>
    </row>
    <row r="1476" spans="4:4" x14ac:dyDescent="0.25">
      <c r="D1476" s="64"/>
    </row>
    <row r="1477" spans="4:4" x14ac:dyDescent="0.25">
      <c r="D1477" s="35"/>
    </row>
    <row r="1478" spans="4:4" x14ac:dyDescent="0.25">
      <c r="D1478" s="63"/>
    </row>
    <row r="1479" spans="4:4" x14ac:dyDescent="0.25">
      <c r="D1479" s="64"/>
    </row>
    <row r="1480" spans="4:4" x14ac:dyDescent="0.25">
      <c r="D1480" s="35"/>
    </row>
    <row r="1481" spans="4:4" x14ac:dyDescent="0.25">
      <c r="D1481" s="63"/>
    </row>
    <row r="1482" spans="4:4" x14ac:dyDescent="0.25">
      <c r="D1482" s="64"/>
    </row>
    <row r="1483" spans="4:4" x14ac:dyDescent="0.25">
      <c r="D1483" s="35"/>
    </row>
    <row r="1484" spans="4:4" x14ac:dyDescent="0.25">
      <c r="D1484" s="63"/>
    </row>
    <row r="1485" spans="4:4" x14ac:dyDescent="0.25">
      <c r="D1485" s="64"/>
    </row>
    <row r="1486" spans="4:4" x14ac:dyDescent="0.25">
      <c r="D1486" s="35"/>
    </row>
    <row r="1487" spans="4:4" x14ac:dyDescent="0.25">
      <c r="D1487" s="63"/>
    </row>
    <row r="1488" spans="4:4" x14ac:dyDescent="0.25">
      <c r="D1488" s="64"/>
    </row>
    <row r="1489" spans="4:4" x14ac:dyDescent="0.25">
      <c r="D1489" s="35"/>
    </row>
    <row r="1490" spans="4:4" x14ac:dyDescent="0.25">
      <c r="D1490" s="63"/>
    </row>
    <row r="1491" spans="4:4" x14ac:dyDescent="0.25">
      <c r="D1491" s="64"/>
    </row>
    <row r="1492" spans="4:4" x14ac:dyDescent="0.25">
      <c r="D1492" s="35"/>
    </row>
    <row r="1493" spans="4:4" x14ac:dyDescent="0.25">
      <c r="D1493" s="63"/>
    </row>
    <row r="1494" spans="4:4" x14ac:dyDescent="0.25">
      <c r="D1494" s="64"/>
    </row>
    <row r="1495" spans="4:4" x14ac:dyDescent="0.25">
      <c r="D1495" s="35"/>
    </row>
    <row r="1496" spans="4:4" x14ac:dyDescent="0.25">
      <c r="D1496" s="63"/>
    </row>
    <row r="1497" spans="4:4" x14ac:dyDescent="0.25">
      <c r="D1497" s="64"/>
    </row>
    <row r="1498" spans="4:4" x14ac:dyDescent="0.25">
      <c r="D1498" s="35"/>
    </row>
    <row r="1499" spans="4:4" x14ac:dyDescent="0.25">
      <c r="D1499" s="63"/>
    </row>
    <row r="1500" spans="4:4" x14ac:dyDescent="0.25">
      <c r="D1500" s="64"/>
    </row>
    <row r="1501" spans="4:4" x14ac:dyDescent="0.25">
      <c r="D1501" s="35"/>
    </row>
    <row r="1502" spans="4:4" x14ac:dyDescent="0.25">
      <c r="D1502" s="63"/>
    </row>
    <row r="1503" spans="4:4" x14ac:dyDescent="0.25">
      <c r="D1503" s="64"/>
    </row>
    <row r="1504" spans="4:4" x14ac:dyDescent="0.25">
      <c r="D1504" s="35"/>
    </row>
    <row r="1505" spans="4:4" x14ac:dyDescent="0.25">
      <c r="D1505" s="63"/>
    </row>
    <row r="1506" spans="4:4" x14ac:dyDescent="0.25">
      <c r="D1506" s="64"/>
    </row>
    <row r="1507" spans="4:4" x14ac:dyDescent="0.25">
      <c r="D1507" s="35"/>
    </row>
    <row r="1508" spans="4:4" x14ac:dyDescent="0.25">
      <c r="D1508" s="63"/>
    </row>
    <row r="1509" spans="4:4" x14ac:dyDescent="0.25">
      <c r="D1509" s="64"/>
    </row>
    <row r="1510" spans="4:4" x14ac:dyDescent="0.25">
      <c r="D1510" s="35"/>
    </row>
    <row r="1511" spans="4:4" x14ac:dyDescent="0.25">
      <c r="D1511" s="63"/>
    </row>
    <row r="1512" spans="4:4" x14ac:dyDescent="0.25">
      <c r="D1512" s="64"/>
    </row>
    <row r="1513" spans="4:4" x14ac:dyDescent="0.25">
      <c r="D1513" s="35"/>
    </row>
    <row r="1514" spans="4:4" x14ac:dyDescent="0.25">
      <c r="D1514" s="63"/>
    </row>
    <row r="1515" spans="4:4" x14ac:dyDescent="0.25">
      <c r="D1515" s="64"/>
    </row>
    <row r="1516" spans="4:4" x14ac:dyDescent="0.25">
      <c r="D1516" s="35"/>
    </row>
    <row r="1517" spans="4:4" x14ac:dyDescent="0.25">
      <c r="D1517" s="63"/>
    </row>
    <row r="1518" spans="4:4" x14ac:dyDescent="0.25">
      <c r="D1518" s="64"/>
    </row>
    <row r="1519" spans="4:4" x14ac:dyDescent="0.25">
      <c r="D1519" s="35"/>
    </row>
    <row r="1520" spans="4:4" x14ac:dyDescent="0.25">
      <c r="D1520" s="63"/>
    </row>
    <row r="1521" spans="4:4" x14ac:dyDescent="0.25">
      <c r="D1521" s="64"/>
    </row>
    <row r="1522" spans="4:4" x14ac:dyDescent="0.25">
      <c r="D1522" s="35"/>
    </row>
    <row r="1523" spans="4:4" x14ac:dyDescent="0.25">
      <c r="D1523" s="63"/>
    </row>
    <row r="1524" spans="4:4" x14ac:dyDescent="0.25">
      <c r="D1524" s="64"/>
    </row>
    <row r="1525" spans="4:4" x14ac:dyDescent="0.25">
      <c r="D1525" s="35"/>
    </row>
    <row r="1526" spans="4:4" x14ac:dyDescent="0.25">
      <c r="D1526" s="63"/>
    </row>
    <row r="1527" spans="4:4" x14ac:dyDescent="0.25">
      <c r="D1527" s="64"/>
    </row>
    <row r="1528" spans="4:4" x14ac:dyDescent="0.25">
      <c r="D1528" s="35"/>
    </row>
    <row r="1529" spans="4:4" x14ac:dyDescent="0.25">
      <c r="D1529" s="63"/>
    </row>
    <row r="1530" spans="4:4" x14ac:dyDescent="0.25">
      <c r="D1530" s="64"/>
    </row>
    <row r="1531" spans="4:4" x14ac:dyDescent="0.25">
      <c r="D1531" s="35"/>
    </row>
    <row r="1532" spans="4:4" x14ac:dyDescent="0.25">
      <c r="D1532" s="63"/>
    </row>
    <row r="1533" spans="4:4" x14ac:dyDescent="0.25">
      <c r="D1533" s="64"/>
    </row>
    <row r="1534" spans="4:4" x14ac:dyDescent="0.25">
      <c r="D1534" s="35"/>
    </row>
    <row r="1535" spans="4:4" x14ac:dyDescent="0.25">
      <c r="D1535" s="63"/>
    </row>
    <row r="1536" spans="4:4" x14ac:dyDescent="0.25">
      <c r="D1536" s="64"/>
    </row>
    <row r="1537" spans="4:4" x14ac:dyDescent="0.25">
      <c r="D1537" s="35"/>
    </row>
    <row r="1538" spans="4:4" x14ac:dyDescent="0.25">
      <c r="D1538" s="63"/>
    </row>
    <row r="1539" spans="4:4" x14ac:dyDescent="0.25">
      <c r="D1539" s="64"/>
    </row>
    <row r="1540" spans="4:4" x14ac:dyDescent="0.25">
      <c r="D1540" s="35"/>
    </row>
    <row r="1541" spans="4:4" x14ac:dyDescent="0.25">
      <c r="D1541" s="63"/>
    </row>
    <row r="1542" spans="4:4" x14ac:dyDescent="0.25">
      <c r="D1542" s="64"/>
    </row>
    <row r="1543" spans="4:4" x14ac:dyDescent="0.25">
      <c r="D1543" s="35"/>
    </row>
    <row r="1544" spans="4:4" x14ac:dyDescent="0.25">
      <c r="D1544" s="63"/>
    </row>
    <row r="1545" spans="4:4" x14ac:dyDescent="0.25">
      <c r="D1545" s="64"/>
    </row>
    <row r="1546" spans="4:4" x14ac:dyDescent="0.25">
      <c r="D1546" s="35"/>
    </row>
    <row r="1547" spans="4:4" x14ac:dyDescent="0.25">
      <c r="D1547" s="63"/>
    </row>
    <row r="1548" spans="4:4" x14ac:dyDescent="0.25">
      <c r="D1548" s="64"/>
    </row>
    <row r="1549" spans="4:4" x14ac:dyDescent="0.25">
      <c r="D1549" s="35"/>
    </row>
    <row r="1550" spans="4:4" x14ac:dyDescent="0.25">
      <c r="D1550" s="63"/>
    </row>
    <row r="1551" spans="4:4" x14ac:dyDescent="0.25">
      <c r="D1551" s="64"/>
    </row>
    <row r="1552" spans="4:4" x14ac:dyDescent="0.25">
      <c r="D1552" s="35"/>
    </row>
    <row r="1553" spans="4:4" x14ac:dyDescent="0.25">
      <c r="D1553" s="63"/>
    </row>
    <row r="1554" spans="4:4" x14ac:dyDescent="0.25">
      <c r="D1554" s="64"/>
    </row>
    <row r="1555" spans="4:4" x14ac:dyDescent="0.25">
      <c r="D1555" s="35"/>
    </row>
    <row r="1556" spans="4:4" x14ac:dyDescent="0.25">
      <c r="D1556" s="63"/>
    </row>
    <row r="1557" spans="4:4" x14ac:dyDescent="0.25">
      <c r="D1557" s="64"/>
    </row>
    <row r="1558" spans="4:4" x14ac:dyDescent="0.25">
      <c r="D1558" s="35"/>
    </row>
    <row r="1559" spans="4:4" x14ac:dyDescent="0.25">
      <c r="D1559" s="63"/>
    </row>
    <row r="1560" spans="4:4" x14ac:dyDescent="0.25">
      <c r="D1560" s="64"/>
    </row>
    <row r="1561" spans="4:4" x14ac:dyDescent="0.25">
      <c r="D1561" s="35"/>
    </row>
    <row r="1562" spans="4:4" x14ac:dyDescent="0.25">
      <c r="D1562" s="63"/>
    </row>
    <row r="1563" spans="4:4" x14ac:dyDescent="0.25">
      <c r="D1563" s="64"/>
    </row>
    <row r="1564" spans="4:4" x14ac:dyDescent="0.25">
      <c r="D1564" s="35"/>
    </row>
    <row r="1565" spans="4:4" x14ac:dyDescent="0.25">
      <c r="D1565" s="63"/>
    </row>
    <row r="1566" spans="4:4" x14ac:dyDescent="0.25">
      <c r="D1566" s="64"/>
    </row>
    <row r="1567" spans="4:4" x14ac:dyDescent="0.25">
      <c r="D1567" s="35"/>
    </row>
    <row r="1568" spans="4:4" x14ac:dyDescent="0.25">
      <c r="D1568" s="63"/>
    </row>
    <row r="1569" spans="4:4" x14ac:dyDescent="0.25">
      <c r="D1569" s="64"/>
    </row>
    <row r="1570" spans="4:4" x14ac:dyDescent="0.25">
      <c r="D1570" s="35"/>
    </row>
    <row r="1571" spans="4:4" x14ac:dyDescent="0.25">
      <c r="D1571" s="63"/>
    </row>
    <row r="1572" spans="4:4" x14ac:dyDescent="0.25">
      <c r="D1572" s="64"/>
    </row>
    <row r="1573" spans="4:4" x14ac:dyDescent="0.25">
      <c r="D1573" s="35"/>
    </row>
    <row r="1574" spans="4:4" x14ac:dyDescent="0.25">
      <c r="D1574" s="63"/>
    </row>
    <row r="1575" spans="4:4" x14ac:dyDescent="0.25">
      <c r="D1575" s="64"/>
    </row>
    <row r="1576" spans="4:4" x14ac:dyDescent="0.25">
      <c r="D1576" s="35"/>
    </row>
    <row r="1577" spans="4:4" x14ac:dyDescent="0.25">
      <c r="D1577" s="63"/>
    </row>
    <row r="1578" spans="4:4" x14ac:dyDescent="0.25">
      <c r="D1578" s="64"/>
    </row>
    <row r="1579" spans="4:4" x14ac:dyDescent="0.25">
      <c r="D1579" s="35"/>
    </row>
    <row r="1580" spans="4:4" x14ac:dyDescent="0.25">
      <c r="D1580" s="63"/>
    </row>
    <row r="1581" spans="4:4" x14ac:dyDescent="0.25">
      <c r="D1581" s="64"/>
    </row>
    <row r="1582" spans="4:4" x14ac:dyDescent="0.25">
      <c r="D1582" s="35"/>
    </row>
    <row r="1583" spans="4:4" x14ac:dyDescent="0.25">
      <c r="D1583" s="63"/>
    </row>
    <row r="1584" spans="4:4" x14ac:dyDescent="0.25">
      <c r="D1584" s="64"/>
    </row>
    <row r="1585" spans="4:4" x14ac:dyDescent="0.25">
      <c r="D1585" s="35"/>
    </row>
    <row r="1586" spans="4:4" x14ac:dyDescent="0.25">
      <c r="D1586" s="63"/>
    </row>
    <row r="1587" spans="4:4" x14ac:dyDescent="0.25">
      <c r="D1587" s="64"/>
    </row>
    <row r="1588" spans="4:4" x14ac:dyDescent="0.25">
      <c r="D1588" s="35"/>
    </row>
    <row r="1589" spans="4:4" x14ac:dyDescent="0.25">
      <c r="D1589" s="63"/>
    </row>
    <row r="1590" spans="4:4" x14ac:dyDescent="0.25">
      <c r="D1590" s="64"/>
    </row>
    <row r="1591" spans="4:4" x14ac:dyDescent="0.25">
      <c r="D1591" s="35"/>
    </row>
    <row r="1592" spans="4:4" x14ac:dyDescent="0.25">
      <c r="D1592" s="63"/>
    </row>
    <row r="1593" spans="4:4" x14ac:dyDescent="0.25">
      <c r="D1593" s="64"/>
    </row>
    <row r="1594" spans="4:4" x14ac:dyDescent="0.25">
      <c r="D1594" s="35"/>
    </row>
    <row r="1595" spans="4:4" x14ac:dyDescent="0.25">
      <c r="D1595" s="63"/>
    </row>
    <row r="1596" spans="4:4" x14ac:dyDescent="0.25">
      <c r="D1596" s="64"/>
    </row>
    <row r="1597" spans="4:4" x14ac:dyDescent="0.25">
      <c r="D1597" s="35"/>
    </row>
    <row r="1598" spans="4:4" x14ac:dyDescent="0.25">
      <c r="D1598" s="63"/>
    </row>
    <row r="1599" spans="4:4" x14ac:dyDescent="0.25">
      <c r="D1599" s="64"/>
    </row>
    <row r="1600" spans="4:4" x14ac:dyDescent="0.25">
      <c r="D1600" s="35"/>
    </row>
    <row r="1601" spans="4:4" x14ac:dyDescent="0.25">
      <c r="D1601" s="63"/>
    </row>
    <row r="1602" spans="4:4" x14ac:dyDescent="0.25">
      <c r="D1602" s="64"/>
    </row>
    <row r="1603" spans="4:4" x14ac:dyDescent="0.25">
      <c r="D1603" s="35"/>
    </row>
    <row r="1604" spans="4:4" x14ac:dyDescent="0.25">
      <c r="D1604" s="63"/>
    </row>
    <row r="1605" spans="4:4" x14ac:dyDescent="0.25">
      <c r="D1605" s="64"/>
    </row>
    <row r="1606" spans="4:4" x14ac:dyDescent="0.25">
      <c r="D1606" s="35"/>
    </row>
    <row r="1607" spans="4:4" x14ac:dyDescent="0.25">
      <c r="D1607" s="63"/>
    </row>
    <row r="1608" spans="4:4" x14ac:dyDescent="0.25">
      <c r="D1608" s="64"/>
    </row>
    <row r="1609" spans="4:4" x14ac:dyDescent="0.25">
      <c r="D1609" s="35"/>
    </row>
    <row r="1610" spans="4:4" x14ac:dyDescent="0.25">
      <c r="D1610" s="63"/>
    </row>
    <row r="1611" spans="4:4" x14ac:dyDescent="0.25">
      <c r="D1611" s="64"/>
    </row>
    <row r="1612" spans="4:4" x14ac:dyDescent="0.25">
      <c r="D1612" s="35"/>
    </row>
    <row r="1613" spans="4:4" x14ac:dyDescent="0.25">
      <c r="D1613" s="63"/>
    </row>
    <row r="1614" spans="4:4" x14ac:dyDescent="0.25">
      <c r="D1614" s="64"/>
    </row>
    <row r="1615" spans="4:4" x14ac:dyDescent="0.25">
      <c r="D1615" s="35"/>
    </row>
    <row r="1616" spans="4:4" x14ac:dyDescent="0.25">
      <c r="D1616" s="63"/>
    </row>
    <row r="1617" spans="4:4" x14ac:dyDescent="0.25">
      <c r="D1617" s="64"/>
    </row>
    <row r="1618" spans="4:4" x14ac:dyDescent="0.25">
      <c r="D1618" s="35"/>
    </row>
    <row r="1619" spans="4:4" x14ac:dyDescent="0.25">
      <c r="D1619" s="63"/>
    </row>
    <row r="1620" spans="4:4" x14ac:dyDescent="0.25">
      <c r="D1620" s="64"/>
    </row>
    <row r="1621" spans="4:4" x14ac:dyDescent="0.25">
      <c r="D1621" s="35"/>
    </row>
    <row r="1622" spans="4:4" x14ac:dyDescent="0.25">
      <c r="D1622" s="63"/>
    </row>
    <row r="1623" spans="4:4" x14ac:dyDescent="0.25">
      <c r="D1623" s="64"/>
    </row>
    <row r="1624" spans="4:4" x14ac:dyDescent="0.25">
      <c r="D1624" s="35"/>
    </row>
    <row r="1625" spans="4:4" x14ac:dyDescent="0.25">
      <c r="D1625" s="63"/>
    </row>
    <row r="1626" spans="4:4" x14ac:dyDescent="0.25">
      <c r="D1626" s="64"/>
    </row>
    <row r="1627" spans="4:4" x14ac:dyDescent="0.25">
      <c r="D1627" s="35"/>
    </row>
    <row r="1628" spans="4:4" x14ac:dyDescent="0.25">
      <c r="D1628" s="63"/>
    </row>
    <row r="1629" spans="4:4" x14ac:dyDescent="0.25">
      <c r="D1629" s="64"/>
    </row>
    <row r="1630" spans="4:4" x14ac:dyDescent="0.25">
      <c r="D1630" s="35"/>
    </row>
    <row r="1631" spans="4:4" x14ac:dyDescent="0.25">
      <c r="D1631" s="63"/>
    </row>
    <row r="1632" spans="4:4" x14ac:dyDescent="0.25">
      <c r="D1632" s="64"/>
    </row>
    <row r="1633" spans="4:4" x14ac:dyDescent="0.25">
      <c r="D1633" s="35"/>
    </row>
    <row r="1634" spans="4:4" x14ac:dyDescent="0.25">
      <c r="D1634" s="63"/>
    </row>
    <row r="1635" spans="4:4" x14ac:dyDescent="0.25">
      <c r="D1635" s="64"/>
    </row>
    <row r="1636" spans="4:4" x14ac:dyDescent="0.25">
      <c r="D1636" s="35"/>
    </row>
    <row r="1637" spans="4:4" x14ac:dyDescent="0.25">
      <c r="D1637" s="63"/>
    </row>
    <row r="1638" spans="4:4" x14ac:dyDescent="0.25">
      <c r="D1638" s="64"/>
    </row>
    <row r="1639" spans="4:4" x14ac:dyDescent="0.25">
      <c r="D1639" s="35"/>
    </row>
    <row r="1640" spans="4:4" x14ac:dyDescent="0.25">
      <c r="D1640" s="63"/>
    </row>
    <row r="1641" spans="4:4" x14ac:dyDescent="0.25">
      <c r="D1641" s="64"/>
    </row>
    <row r="1642" spans="4:4" x14ac:dyDescent="0.25">
      <c r="D1642" s="35"/>
    </row>
    <row r="1643" spans="4:4" x14ac:dyDescent="0.25">
      <c r="D1643" s="63"/>
    </row>
    <row r="1644" spans="4:4" x14ac:dyDescent="0.25">
      <c r="D1644" s="64"/>
    </row>
    <row r="1645" spans="4:4" x14ac:dyDescent="0.25">
      <c r="D1645" s="35"/>
    </row>
    <row r="1646" spans="4:4" x14ac:dyDescent="0.25">
      <c r="D1646" s="63"/>
    </row>
    <row r="1647" spans="4:4" x14ac:dyDescent="0.25">
      <c r="D1647" s="64"/>
    </row>
    <row r="1648" spans="4:4" x14ac:dyDescent="0.25">
      <c r="D1648" s="35"/>
    </row>
    <row r="1649" spans="4:4" x14ac:dyDescent="0.25">
      <c r="D1649" s="63"/>
    </row>
    <row r="1650" spans="4:4" x14ac:dyDescent="0.25">
      <c r="D1650" s="64"/>
    </row>
    <row r="1651" spans="4:4" x14ac:dyDescent="0.25">
      <c r="D1651" s="35"/>
    </row>
    <row r="1652" spans="4:4" x14ac:dyDescent="0.25">
      <c r="D1652" s="63"/>
    </row>
    <row r="1653" spans="4:4" x14ac:dyDescent="0.25">
      <c r="D1653" s="64"/>
    </row>
    <row r="1654" spans="4:4" x14ac:dyDescent="0.25">
      <c r="D1654" s="35"/>
    </row>
    <row r="1655" spans="4:4" x14ac:dyDescent="0.25">
      <c r="D1655" s="63"/>
    </row>
    <row r="1656" spans="4:4" x14ac:dyDescent="0.25">
      <c r="D1656" s="64"/>
    </row>
    <row r="1657" spans="4:4" x14ac:dyDescent="0.25">
      <c r="D1657" s="35"/>
    </row>
    <row r="1658" spans="4:4" x14ac:dyDescent="0.25">
      <c r="D1658" s="63"/>
    </row>
    <row r="1659" spans="4:4" x14ac:dyDescent="0.25">
      <c r="D1659" s="64"/>
    </row>
    <row r="1660" spans="4:4" x14ac:dyDescent="0.25">
      <c r="D1660" s="35"/>
    </row>
    <row r="1661" spans="4:4" x14ac:dyDescent="0.25">
      <c r="D1661" s="63"/>
    </row>
    <row r="1662" spans="4:4" x14ac:dyDescent="0.25">
      <c r="D1662" s="64"/>
    </row>
    <row r="1663" spans="4:4" x14ac:dyDescent="0.25">
      <c r="D1663" s="35"/>
    </row>
    <row r="1664" spans="4:4" x14ac:dyDescent="0.25">
      <c r="D1664" s="63"/>
    </row>
    <row r="1665" spans="4:4" x14ac:dyDescent="0.25">
      <c r="D1665" s="64"/>
    </row>
    <row r="1666" spans="4:4" x14ac:dyDescent="0.25">
      <c r="D1666" s="35"/>
    </row>
    <row r="1667" spans="4:4" x14ac:dyDescent="0.25">
      <c r="D1667" s="63"/>
    </row>
    <row r="1668" spans="4:4" x14ac:dyDescent="0.25">
      <c r="D1668" s="64"/>
    </row>
    <row r="1669" spans="4:4" x14ac:dyDescent="0.25">
      <c r="D1669" s="35"/>
    </row>
    <row r="1670" spans="4:4" x14ac:dyDescent="0.25">
      <c r="D1670" s="63"/>
    </row>
    <row r="1671" spans="4:4" x14ac:dyDescent="0.25">
      <c r="D1671" s="64"/>
    </row>
    <row r="1672" spans="4:4" x14ac:dyDescent="0.25">
      <c r="D1672" s="35"/>
    </row>
    <row r="1673" spans="4:4" x14ac:dyDescent="0.25">
      <c r="D1673" s="63"/>
    </row>
    <row r="1674" spans="4:4" x14ac:dyDescent="0.25">
      <c r="D1674" s="64"/>
    </row>
    <row r="1675" spans="4:4" x14ac:dyDescent="0.25">
      <c r="D1675" s="35"/>
    </row>
    <row r="1676" spans="4:4" x14ac:dyDescent="0.25">
      <c r="D1676" s="63"/>
    </row>
    <row r="1677" spans="4:4" x14ac:dyDescent="0.25">
      <c r="D1677" s="64"/>
    </row>
    <row r="1678" spans="4:4" x14ac:dyDescent="0.25">
      <c r="D1678" s="35"/>
    </row>
    <row r="1679" spans="4:4" x14ac:dyDescent="0.25">
      <c r="D1679" s="63"/>
    </row>
    <row r="1680" spans="4:4" x14ac:dyDescent="0.25">
      <c r="D1680" s="64"/>
    </row>
    <row r="1681" spans="4:4" x14ac:dyDescent="0.25">
      <c r="D1681" s="35"/>
    </row>
    <row r="1682" spans="4:4" x14ac:dyDescent="0.25">
      <c r="D1682" s="63"/>
    </row>
    <row r="1683" spans="4:4" x14ac:dyDescent="0.25">
      <c r="D1683" s="64"/>
    </row>
    <row r="1684" spans="4:4" x14ac:dyDescent="0.25">
      <c r="D1684" s="35"/>
    </row>
    <row r="1685" spans="4:4" x14ac:dyDescent="0.25">
      <c r="D1685" s="63"/>
    </row>
    <row r="1686" spans="4:4" x14ac:dyDescent="0.25">
      <c r="D1686" s="64"/>
    </row>
    <row r="1687" spans="4:4" x14ac:dyDescent="0.25">
      <c r="D1687" s="35"/>
    </row>
    <row r="1688" spans="4:4" x14ac:dyDescent="0.25">
      <c r="D1688" s="63"/>
    </row>
    <row r="1689" spans="4:4" x14ac:dyDescent="0.25">
      <c r="D1689" s="64"/>
    </row>
    <row r="1690" spans="4:4" x14ac:dyDescent="0.25">
      <c r="D1690" s="35"/>
    </row>
    <row r="1691" spans="4:4" x14ac:dyDescent="0.25">
      <c r="D1691" s="63"/>
    </row>
    <row r="1692" spans="4:4" x14ac:dyDescent="0.25">
      <c r="D1692" s="64"/>
    </row>
    <row r="1693" spans="4:4" x14ac:dyDescent="0.25">
      <c r="D1693" s="35"/>
    </row>
    <row r="1694" spans="4:4" x14ac:dyDescent="0.25">
      <c r="D1694" s="63"/>
    </row>
    <row r="1695" spans="4:4" x14ac:dyDescent="0.25">
      <c r="D1695" s="64"/>
    </row>
    <row r="1696" spans="4:4" x14ac:dyDescent="0.25">
      <c r="D1696" s="35"/>
    </row>
    <row r="1697" spans="4:4" x14ac:dyDescent="0.25">
      <c r="D1697" s="63"/>
    </row>
    <row r="1698" spans="4:4" x14ac:dyDescent="0.25">
      <c r="D1698" s="64"/>
    </row>
    <row r="1699" spans="4:4" x14ac:dyDescent="0.25">
      <c r="D1699" s="35"/>
    </row>
    <row r="1700" spans="4:4" x14ac:dyDescent="0.25">
      <c r="D1700" s="63"/>
    </row>
    <row r="1701" spans="4:4" x14ac:dyDescent="0.25">
      <c r="D1701" s="64"/>
    </row>
    <row r="1702" spans="4:4" x14ac:dyDescent="0.25">
      <c r="D1702" s="35"/>
    </row>
    <row r="1703" spans="4:4" x14ac:dyDescent="0.25">
      <c r="D1703" s="63"/>
    </row>
    <row r="1704" spans="4:4" x14ac:dyDescent="0.25">
      <c r="D1704" s="64"/>
    </row>
    <row r="1705" spans="4:4" x14ac:dyDescent="0.25">
      <c r="D1705" s="35"/>
    </row>
    <row r="1706" spans="4:4" x14ac:dyDescent="0.25">
      <c r="D1706" s="63"/>
    </row>
    <row r="1707" spans="4:4" x14ac:dyDescent="0.25">
      <c r="D1707" s="64"/>
    </row>
    <row r="1708" spans="4:4" x14ac:dyDescent="0.25">
      <c r="D1708" s="35"/>
    </row>
    <row r="1709" spans="4:4" x14ac:dyDescent="0.25">
      <c r="D1709" s="63"/>
    </row>
    <row r="1710" spans="4:4" x14ac:dyDescent="0.25">
      <c r="D1710" s="64"/>
    </row>
    <row r="1711" spans="4:4" x14ac:dyDescent="0.25">
      <c r="D1711" s="35"/>
    </row>
    <row r="1712" spans="4:4" x14ac:dyDescent="0.25">
      <c r="D1712" s="63"/>
    </row>
    <row r="1713" spans="4:4" x14ac:dyDescent="0.25">
      <c r="D1713" s="64"/>
    </row>
    <row r="1714" spans="4:4" x14ac:dyDescent="0.25">
      <c r="D1714" s="35"/>
    </row>
    <row r="1715" spans="4:4" x14ac:dyDescent="0.25">
      <c r="D1715" s="63"/>
    </row>
    <row r="1716" spans="4:4" x14ac:dyDescent="0.25">
      <c r="D1716" s="64"/>
    </row>
    <row r="1717" spans="4:4" x14ac:dyDescent="0.25">
      <c r="D1717" s="35"/>
    </row>
    <row r="1718" spans="4:4" x14ac:dyDescent="0.25">
      <c r="D1718" s="63"/>
    </row>
    <row r="1719" spans="4:4" x14ac:dyDescent="0.25">
      <c r="D1719" s="64"/>
    </row>
    <row r="1720" spans="4:4" x14ac:dyDescent="0.25">
      <c r="D1720" s="35"/>
    </row>
    <row r="1721" spans="4:4" x14ac:dyDescent="0.25">
      <c r="D1721" s="63"/>
    </row>
    <row r="1722" spans="4:4" x14ac:dyDescent="0.25">
      <c r="D1722" s="64"/>
    </row>
    <row r="1723" spans="4:4" x14ac:dyDescent="0.25">
      <c r="D1723" s="35"/>
    </row>
    <row r="1724" spans="4:4" x14ac:dyDescent="0.25">
      <c r="D1724" s="63"/>
    </row>
    <row r="1725" spans="4:4" x14ac:dyDescent="0.25">
      <c r="D1725" s="64"/>
    </row>
    <row r="1726" spans="4:4" x14ac:dyDescent="0.25">
      <c r="D1726" s="35"/>
    </row>
    <row r="1727" spans="4:4" x14ac:dyDescent="0.25">
      <c r="D1727" s="63"/>
    </row>
    <row r="1728" spans="4:4" x14ac:dyDescent="0.25">
      <c r="D1728" s="64"/>
    </row>
    <row r="1729" spans="4:4" x14ac:dyDescent="0.25">
      <c r="D1729" s="35"/>
    </row>
    <row r="1730" spans="4:4" x14ac:dyDescent="0.25">
      <c r="D1730" s="63"/>
    </row>
    <row r="1731" spans="4:4" x14ac:dyDescent="0.25">
      <c r="D1731" s="64"/>
    </row>
    <row r="1732" spans="4:4" x14ac:dyDescent="0.25">
      <c r="D1732" s="35"/>
    </row>
    <row r="1733" spans="4:4" x14ac:dyDescent="0.25">
      <c r="D1733" s="63"/>
    </row>
    <row r="1734" spans="4:4" x14ac:dyDescent="0.25">
      <c r="D1734" s="64"/>
    </row>
    <row r="1735" spans="4:4" x14ac:dyDescent="0.25">
      <c r="D1735" s="35"/>
    </row>
    <row r="1736" spans="4:4" x14ac:dyDescent="0.25">
      <c r="D1736" s="63"/>
    </row>
    <row r="1737" spans="4:4" x14ac:dyDescent="0.25">
      <c r="D1737" s="64"/>
    </row>
    <row r="1738" spans="4:4" x14ac:dyDescent="0.25">
      <c r="D1738" s="35"/>
    </row>
    <row r="1739" spans="4:4" x14ac:dyDescent="0.25">
      <c r="D1739" s="63"/>
    </row>
    <row r="1740" spans="4:4" x14ac:dyDescent="0.25">
      <c r="D1740" s="64"/>
    </row>
    <row r="1741" spans="4:4" x14ac:dyDescent="0.25">
      <c r="D1741" s="35"/>
    </row>
    <row r="1742" spans="4:4" x14ac:dyDescent="0.25">
      <c r="D1742" s="63"/>
    </row>
    <row r="1743" spans="4:4" x14ac:dyDescent="0.25">
      <c r="D1743" s="64"/>
    </row>
    <row r="1744" spans="4:4" x14ac:dyDescent="0.25">
      <c r="D1744" s="35"/>
    </row>
    <row r="1745" spans="4:4" x14ac:dyDescent="0.25">
      <c r="D1745" s="63"/>
    </row>
    <row r="1746" spans="4:4" x14ac:dyDescent="0.25">
      <c r="D1746" s="64"/>
    </row>
    <row r="1747" spans="4:4" x14ac:dyDescent="0.25">
      <c r="D1747" s="35"/>
    </row>
    <row r="1748" spans="4:4" x14ac:dyDescent="0.25">
      <c r="D1748" s="63"/>
    </row>
    <row r="1749" spans="4:4" x14ac:dyDescent="0.25">
      <c r="D1749" s="64"/>
    </row>
    <row r="1750" spans="4:4" x14ac:dyDescent="0.25">
      <c r="D1750" s="35"/>
    </row>
    <row r="1751" spans="4:4" x14ac:dyDescent="0.25">
      <c r="D1751" s="63"/>
    </row>
    <row r="1752" spans="4:4" x14ac:dyDescent="0.25">
      <c r="D1752" s="64"/>
    </row>
    <row r="1753" spans="4:4" x14ac:dyDescent="0.25">
      <c r="D1753" s="35"/>
    </row>
    <row r="1754" spans="4:4" x14ac:dyDescent="0.25">
      <c r="D1754" s="63"/>
    </row>
    <row r="1755" spans="4:4" x14ac:dyDescent="0.25">
      <c r="D1755" s="64"/>
    </row>
    <row r="1756" spans="4:4" x14ac:dyDescent="0.25">
      <c r="D1756" s="35"/>
    </row>
    <row r="1757" spans="4:4" x14ac:dyDescent="0.25">
      <c r="D1757" s="63"/>
    </row>
    <row r="1758" spans="4:4" x14ac:dyDescent="0.25">
      <c r="D1758" s="64"/>
    </row>
    <row r="1759" spans="4:4" x14ac:dyDescent="0.25">
      <c r="D1759" s="35"/>
    </row>
    <row r="1760" spans="4:4" x14ac:dyDescent="0.25">
      <c r="D1760" s="63"/>
    </row>
    <row r="1761" spans="4:4" x14ac:dyDescent="0.25">
      <c r="D1761" s="64"/>
    </row>
    <row r="1762" spans="4:4" x14ac:dyDescent="0.25">
      <c r="D1762" s="35"/>
    </row>
    <row r="1763" spans="4:4" x14ac:dyDescent="0.25">
      <c r="D1763" s="63"/>
    </row>
    <row r="1764" spans="4:4" x14ac:dyDescent="0.25">
      <c r="D1764" s="64"/>
    </row>
    <row r="1765" spans="4:4" x14ac:dyDescent="0.25">
      <c r="D1765" s="35"/>
    </row>
    <row r="1766" spans="4:4" x14ac:dyDescent="0.25">
      <c r="D1766" s="63"/>
    </row>
    <row r="1767" spans="4:4" x14ac:dyDescent="0.25">
      <c r="D1767" s="64"/>
    </row>
    <row r="1768" spans="4:4" x14ac:dyDescent="0.25">
      <c r="D1768" s="35"/>
    </row>
    <row r="1769" spans="4:4" x14ac:dyDescent="0.25">
      <c r="D1769" s="63"/>
    </row>
    <row r="1770" spans="4:4" x14ac:dyDescent="0.25">
      <c r="D1770" s="64"/>
    </row>
    <row r="1771" spans="4:4" x14ac:dyDescent="0.25">
      <c r="D1771" s="35"/>
    </row>
    <row r="1772" spans="4:4" x14ac:dyDescent="0.25">
      <c r="D1772" s="63"/>
    </row>
    <row r="1773" spans="4:4" x14ac:dyDescent="0.25">
      <c r="D1773" s="64"/>
    </row>
    <row r="1774" spans="4:4" x14ac:dyDescent="0.25">
      <c r="D1774" s="35"/>
    </row>
    <row r="1775" spans="4:4" x14ac:dyDescent="0.25">
      <c r="D1775" s="63"/>
    </row>
    <row r="1776" spans="4:4" x14ac:dyDescent="0.25">
      <c r="D1776" s="64"/>
    </row>
    <row r="1777" spans="4:4" x14ac:dyDescent="0.25">
      <c r="D1777" s="35"/>
    </row>
    <row r="1778" spans="4:4" x14ac:dyDescent="0.25">
      <c r="D1778" s="63"/>
    </row>
    <row r="1779" spans="4:4" x14ac:dyDescent="0.25">
      <c r="D1779" s="64"/>
    </row>
    <row r="1780" spans="4:4" x14ac:dyDescent="0.25">
      <c r="D1780" s="35"/>
    </row>
    <row r="1781" spans="4:4" x14ac:dyDescent="0.25">
      <c r="D1781" s="63"/>
    </row>
    <row r="1782" spans="4:4" x14ac:dyDescent="0.25">
      <c r="D1782" s="64"/>
    </row>
    <row r="1783" spans="4:4" x14ac:dyDescent="0.25">
      <c r="D1783" s="35"/>
    </row>
    <row r="1784" spans="4:4" x14ac:dyDescent="0.25">
      <c r="D1784" s="63"/>
    </row>
    <row r="1785" spans="4:4" x14ac:dyDescent="0.25">
      <c r="D1785" s="64"/>
    </row>
    <row r="1786" spans="4:4" x14ac:dyDescent="0.25">
      <c r="D1786" s="35"/>
    </row>
    <row r="1787" spans="4:4" x14ac:dyDescent="0.25">
      <c r="D1787" s="63"/>
    </row>
    <row r="1788" spans="4:4" x14ac:dyDescent="0.25">
      <c r="D1788" s="64"/>
    </row>
    <row r="1789" spans="4:4" x14ac:dyDescent="0.25">
      <c r="D1789" s="35"/>
    </row>
    <row r="1790" spans="4:4" x14ac:dyDescent="0.25">
      <c r="D1790" s="63"/>
    </row>
    <row r="1791" spans="4:4" x14ac:dyDescent="0.25">
      <c r="D1791" s="64"/>
    </row>
    <row r="1792" spans="4:4" x14ac:dyDescent="0.25">
      <c r="D1792" s="35"/>
    </row>
    <row r="1793" spans="4:4" x14ac:dyDescent="0.25">
      <c r="D1793" s="63"/>
    </row>
    <row r="1794" spans="4:4" x14ac:dyDescent="0.25">
      <c r="D1794" s="64"/>
    </row>
    <row r="1795" spans="4:4" x14ac:dyDescent="0.25">
      <c r="D1795" s="35"/>
    </row>
    <row r="1796" spans="4:4" x14ac:dyDescent="0.25">
      <c r="D1796" s="63"/>
    </row>
    <row r="1797" spans="4:4" x14ac:dyDescent="0.25">
      <c r="D1797" s="64"/>
    </row>
    <row r="1798" spans="4:4" x14ac:dyDescent="0.25">
      <c r="D1798" s="35"/>
    </row>
    <row r="1799" spans="4:4" x14ac:dyDescent="0.25">
      <c r="D1799" s="63"/>
    </row>
    <row r="1800" spans="4:4" x14ac:dyDescent="0.25">
      <c r="D1800" s="64"/>
    </row>
    <row r="1801" spans="4:4" x14ac:dyDescent="0.25">
      <c r="D1801" s="35"/>
    </row>
    <row r="1802" spans="4:4" x14ac:dyDescent="0.25">
      <c r="D1802" s="63"/>
    </row>
    <row r="1803" spans="4:4" x14ac:dyDescent="0.25">
      <c r="D1803" s="64"/>
    </row>
    <row r="1804" spans="4:4" x14ac:dyDescent="0.25">
      <c r="D1804" s="35"/>
    </row>
    <row r="1805" spans="4:4" x14ac:dyDescent="0.25">
      <c r="D1805" s="63"/>
    </row>
    <row r="1806" spans="4:4" x14ac:dyDescent="0.25">
      <c r="D1806" s="64"/>
    </row>
    <row r="1807" spans="4:4" x14ac:dyDescent="0.25">
      <c r="D1807" s="35"/>
    </row>
    <row r="1808" spans="4:4" x14ac:dyDescent="0.25">
      <c r="D1808" s="63"/>
    </row>
    <row r="1809" spans="4:4" x14ac:dyDescent="0.25">
      <c r="D1809" s="64"/>
    </row>
    <row r="1810" spans="4:4" x14ac:dyDescent="0.25">
      <c r="D1810" s="35"/>
    </row>
    <row r="1811" spans="4:4" x14ac:dyDescent="0.25">
      <c r="D1811" s="63"/>
    </row>
    <row r="1812" spans="4:4" x14ac:dyDescent="0.25">
      <c r="D1812" s="64"/>
    </row>
    <row r="1813" spans="4:4" x14ac:dyDescent="0.25">
      <c r="D1813" s="35"/>
    </row>
    <row r="1814" spans="4:4" x14ac:dyDescent="0.25">
      <c r="D1814" s="63"/>
    </row>
    <row r="1815" spans="4:4" x14ac:dyDescent="0.25">
      <c r="D1815" s="64"/>
    </row>
    <row r="1816" spans="4:4" x14ac:dyDescent="0.25">
      <c r="D1816" s="35"/>
    </row>
    <row r="1817" spans="4:4" x14ac:dyDescent="0.25">
      <c r="D1817" s="63"/>
    </row>
    <row r="1818" spans="4:4" x14ac:dyDescent="0.25">
      <c r="D1818" s="64"/>
    </row>
    <row r="1819" spans="4:4" x14ac:dyDescent="0.25">
      <c r="D1819" s="35"/>
    </row>
    <row r="1820" spans="4:4" x14ac:dyDescent="0.25">
      <c r="D1820" s="63"/>
    </row>
    <row r="1821" spans="4:4" x14ac:dyDescent="0.25">
      <c r="D1821" s="64"/>
    </row>
    <row r="1822" spans="4:4" x14ac:dyDescent="0.25">
      <c r="D1822" s="35"/>
    </row>
    <row r="1823" spans="4:4" x14ac:dyDescent="0.25">
      <c r="D1823" s="63"/>
    </row>
    <row r="1824" spans="4:4" x14ac:dyDescent="0.25">
      <c r="D1824" s="64"/>
    </row>
    <row r="1825" spans="4:4" x14ac:dyDescent="0.25">
      <c r="D1825" s="35"/>
    </row>
    <row r="1826" spans="4:4" x14ac:dyDescent="0.25">
      <c r="D1826" s="63"/>
    </row>
    <row r="1827" spans="4:4" x14ac:dyDescent="0.25">
      <c r="D1827" s="64"/>
    </row>
    <row r="1828" spans="4:4" x14ac:dyDescent="0.25">
      <c r="D1828" s="35"/>
    </row>
    <row r="1829" spans="4:4" x14ac:dyDescent="0.25">
      <c r="D1829" s="63"/>
    </row>
    <row r="1830" spans="4:4" x14ac:dyDescent="0.25">
      <c r="D1830" s="64"/>
    </row>
    <row r="1831" spans="4:4" x14ac:dyDescent="0.25">
      <c r="D1831" s="35"/>
    </row>
    <row r="1832" spans="4:4" x14ac:dyDescent="0.25">
      <c r="D1832" s="63"/>
    </row>
    <row r="1833" spans="4:4" x14ac:dyDescent="0.25">
      <c r="D1833" s="64"/>
    </row>
    <row r="1834" spans="4:4" x14ac:dyDescent="0.25">
      <c r="D1834" s="35"/>
    </row>
    <row r="1835" spans="4:4" x14ac:dyDescent="0.25">
      <c r="D1835" s="63"/>
    </row>
    <row r="1836" spans="4:4" x14ac:dyDescent="0.25">
      <c r="D1836" s="64"/>
    </row>
    <row r="1837" spans="4:4" x14ac:dyDescent="0.25">
      <c r="D1837" s="35"/>
    </row>
    <row r="1838" spans="4:4" x14ac:dyDescent="0.25">
      <c r="D1838" s="63"/>
    </row>
    <row r="1839" spans="4:4" x14ac:dyDescent="0.25">
      <c r="D1839" s="64"/>
    </row>
    <row r="1840" spans="4:4" x14ac:dyDescent="0.25">
      <c r="D1840" s="35"/>
    </row>
    <row r="1841" spans="4:4" x14ac:dyDescent="0.25">
      <c r="D1841" s="63"/>
    </row>
    <row r="1842" spans="4:4" x14ac:dyDescent="0.25">
      <c r="D1842" s="64"/>
    </row>
    <row r="1843" spans="4:4" x14ac:dyDescent="0.25">
      <c r="D1843" s="35"/>
    </row>
    <row r="1844" spans="4:4" x14ac:dyDescent="0.25">
      <c r="D1844" s="63"/>
    </row>
    <row r="1845" spans="4:4" x14ac:dyDescent="0.25">
      <c r="D1845" s="64"/>
    </row>
    <row r="1846" spans="4:4" x14ac:dyDescent="0.25">
      <c r="D1846" s="35"/>
    </row>
    <row r="1847" spans="4:4" x14ac:dyDescent="0.25">
      <c r="D1847" s="63"/>
    </row>
    <row r="1848" spans="4:4" x14ac:dyDescent="0.25">
      <c r="D1848" s="64"/>
    </row>
    <row r="1849" spans="4:4" x14ac:dyDescent="0.25">
      <c r="D1849" s="35"/>
    </row>
    <row r="1850" spans="4:4" x14ac:dyDescent="0.25">
      <c r="D1850" s="63"/>
    </row>
    <row r="1851" spans="4:4" x14ac:dyDescent="0.25">
      <c r="D1851" s="64"/>
    </row>
    <row r="1852" spans="4:4" x14ac:dyDescent="0.25">
      <c r="D1852" s="35"/>
    </row>
    <row r="1853" spans="4:4" x14ac:dyDescent="0.25">
      <c r="D1853" s="63"/>
    </row>
    <row r="1854" spans="4:4" x14ac:dyDescent="0.25">
      <c r="D1854" s="64"/>
    </row>
    <row r="1855" spans="4:4" x14ac:dyDescent="0.25">
      <c r="D1855" s="35"/>
    </row>
    <row r="1856" spans="4:4" x14ac:dyDescent="0.25">
      <c r="D1856" s="63"/>
    </row>
    <row r="1857" spans="4:4" x14ac:dyDescent="0.25">
      <c r="D1857" s="64"/>
    </row>
    <row r="1858" spans="4:4" x14ac:dyDescent="0.25">
      <c r="D1858" s="35"/>
    </row>
    <row r="1859" spans="4:4" x14ac:dyDescent="0.25">
      <c r="D1859" s="63"/>
    </row>
    <row r="1860" spans="4:4" x14ac:dyDescent="0.25">
      <c r="D1860" s="64"/>
    </row>
    <row r="1861" spans="4:4" x14ac:dyDescent="0.25">
      <c r="D1861" s="35"/>
    </row>
    <row r="1862" spans="4:4" x14ac:dyDescent="0.25">
      <c r="D1862" s="63"/>
    </row>
    <row r="1863" spans="4:4" x14ac:dyDescent="0.25">
      <c r="D1863" s="64"/>
    </row>
    <row r="1864" spans="4:4" x14ac:dyDescent="0.25">
      <c r="D1864" s="35"/>
    </row>
    <row r="1865" spans="4:4" x14ac:dyDescent="0.25">
      <c r="D1865" s="63"/>
    </row>
    <row r="1866" spans="4:4" x14ac:dyDescent="0.25">
      <c r="D1866" s="64"/>
    </row>
    <row r="1867" spans="4:4" x14ac:dyDescent="0.25">
      <c r="D1867" s="35"/>
    </row>
    <row r="1868" spans="4:4" x14ac:dyDescent="0.25">
      <c r="D1868" s="63"/>
    </row>
    <row r="1869" spans="4:4" x14ac:dyDescent="0.25">
      <c r="D1869" s="64"/>
    </row>
    <row r="1870" spans="4:4" x14ac:dyDescent="0.25">
      <c r="D1870" s="35"/>
    </row>
    <row r="1871" spans="4:4" x14ac:dyDescent="0.25">
      <c r="D1871" s="63"/>
    </row>
    <row r="1872" spans="4:4" x14ac:dyDescent="0.25">
      <c r="D1872" s="64"/>
    </row>
    <row r="1873" spans="4:4" x14ac:dyDescent="0.25">
      <c r="D1873" s="35"/>
    </row>
    <row r="1874" spans="4:4" x14ac:dyDescent="0.25">
      <c r="D1874" s="63"/>
    </row>
    <row r="1875" spans="4:4" x14ac:dyDescent="0.25">
      <c r="D1875" s="64"/>
    </row>
    <row r="1876" spans="4:4" x14ac:dyDescent="0.25">
      <c r="D1876" s="35"/>
    </row>
    <row r="1877" spans="4:4" x14ac:dyDescent="0.25">
      <c r="D1877" s="63"/>
    </row>
    <row r="1878" spans="4:4" x14ac:dyDescent="0.25">
      <c r="D1878" s="64"/>
    </row>
    <row r="1879" spans="4:4" x14ac:dyDescent="0.25">
      <c r="D1879" s="35"/>
    </row>
    <row r="1880" spans="4:4" x14ac:dyDescent="0.25">
      <c r="D1880" s="63"/>
    </row>
    <row r="1881" spans="4:4" x14ac:dyDescent="0.25">
      <c r="D1881" s="64"/>
    </row>
    <row r="1882" spans="4:4" x14ac:dyDescent="0.25">
      <c r="D1882" s="35"/>
    </row>
    <row r="1883" spans="4:4" x14ac:dyDescent="0.25">
      <c r="D1883" s="63"/>
    </row>
    <row r="1884" spans="4:4" x14ac:dyDescent="0.25">
      <c r="D1884" s="64"/>
    </row>
    <row r="1885" spans="4:4" x14ac:dyDescent="0.25">
      <c r="D1885" s="35"/>
    </row>
    <row r="1886" spans="4:4" x14ac:dyDescent="0.25">
      <c r="D1886" s="63"/>
    </row>
    <row r="1887" spans="4:4" x14ac:dyDescent="0.25">
      <c r="D1887" s="64"/>
    </row>
    <row r="1888" spans="4:4" x14ac:dyDescent="0.25">
      <c r="D1888" s="35"/>
    </row>
    <row r="1889" spans="4:4" x14ac:dyDescent="0.25">
      <c r="D1889" s="63"/>
    </row>
    <row r="1890" spans="4:4" x14ac:dyDescent="0.25">
      <c r="D1890" s="64"/>
    </row>
    <row r="1891" spans="4:4" x14ac:dyDescent="0.25">
      <c r="D1891" s="35"/>
    </row>
    <row r="1892" spans="4:4" x14ac:dyDescent="0.25">
      <c r="D1892" s="63"/>
    </row>
    <row r="1893" spans="4:4" x14ac:dyDescent="0.25">
      <c r="D1893" s="64"/>
    </row>
    <row r="1894" spans="4:4" x14ac:dyDescent="0.25">
      <c r="D1894" s="35"/>
    </row>
    <row r="1895" spans="4:4" x14ac:dyDescent="0.25">
      <c r="D1895" s="63"/>
    </row>
    <row r="1896" spans="4:4" x14ac:dyDescent="0.25">
      <c r="D1896" s="64"/>
    </row>
    <row r="1897" spans="4:4" x14ac:dyDescent="0.25">
      <c r="D1897" s="35"/>
    </row>
    <row r="1898" spans="4:4" x14ac:dyDescent="0.25">
      <c r="D1898" s="63"/>
    </row>
    <row r="1899" spans="4:4" x14ac:dyDescent="0.25">
      <c r="D1899" s="64"/>
    </row>
    <row r="1900" spans="4:4" x14ac:dyDescent="0.25">
      <c r="D1900" s="35"/>
    </row>
    <row r="1901" spans="4:4" x14ac:dyDescent="0.25">
      <c r="D1901" s="63"/>
    </row>
    <row r="1902" spans="4:4" x14ac:dyDescent="0.25">
      <c r="D1902" s="64"/>
    </row>
    <row r="1903" spans="4:4" x14ac:dyDescent="0.25">
      <c r="D1903" s="35"/>
    </row>
    <row r="1904" spans="4:4" x14ac:dyDescent="0.25">
      <c r="D1904" s="63"/>
    </row>
    <row r="1905" spans="4:4" x14ac:dyDescent="0.25">
      <c r="D1905" s="64"/>
    </row>
    <row r="1906" spans="4:4" x14ac:dyDescent="0.25">
      <c r="D1906" s="35"/>
    </row>
    <row r="1907" spans="4:4" x14ac:dyDescent="0.25">
      <c r="D1907" s="63"/>
    </row>
    <row r="1908" spans="4:4" x14ac:dyDescent="0.25">
      <c r="D1908" s="64"/>
    </row>
    <row r="1909" spans="4:4" x14ac:dyDescent="0.25">
      <c r="D1909" s="35"/>
    </row>
    <row r="1910" spans="4:4" x14ac:dyDescent="0.25">
      <c r="D1910" s="63"/>
    </row>
    <row r="1911" spans="4:4" x14ac:dyDescent="0.25">
      <c r="D1911" s="64"/>
    </row>
    <row r="1912" spans="4:4" x14ac:dyDescent="0.25">
      <c r="D1912" s="35"/>
    </row>
    <row r="1913" spans="4:4" x14ac:dyDescent="0.25">
      <c r="D1913" s="63"/>
    </row>
    <row r="1914" spans="4:4" x14ac:dyDescent="0.25">
      <c r="D1914" s="64"/>
    </row>
    <row r="1915" spans="4:4" x14ac:dyDescent="0.25">
      <c r="D1915" s="35"/>
    </row>
    <row r="1916" spans="4:4" x14ac:dyDescent="0.25">
      <c r="D1916" s="63"/>
    </row>
    <row r="1917" spans="4:4" x14ac:dyDescent="0.25">
      <c r="D1917" s="64"/>
    </row>
    <row r="1918" spans="4:4" x14ac:dyDescent="0.25">
      <c r="D1918" s="35"/>
    </row>
    <row r="1919" spans="4:4" x14ac:dyDescent="0.25">
      <c r="D1919" s="63"/>
    </row>
    <row r="1920" spans="4:4" x14ac:dyDescent="0.25">
      <c r="D1920" s="64"/>
    </row>
    <row r="1921" spans="4:4" x14ac:dyDescent="0.25">
      <c r="D1921" s="35"/>
    </row>
    <row r="1922" spans="4:4" x14ac:dyDescent="0.25">
      <c r="D1922" s="63"/>
    </row>
    <row r="1923" spans="4:4" x14ac:dyDescent="0.25">
      <c r="D1923" s="64"/>
    </row>
    <row r="1924" spans="4:4" x14ac:dyDescent="0.25">
      <c r="D1924" s="35"/>
    </row>
    <row r="1925" spans="4:4" x14ac:dyDescent="0.25">
      <c r="D1925" s="63"/>
    </row>
    <row r="1926" spans="4:4" x14ac:dyDescent="0.25">
      <c r="D1926" s="64"/>
    </row>
    <row r="1927" spans="4:4" x14ac:dyDescent="0.25">
      <c r="D1927" s="35"/>
    </row>
    <row r="1928" spans="4:4" x14ac:dyDescent="0.25">
      <c r="D1928" s="63"/>
    </row>
    <row r="1929" spans="4:4" x14ac:dyDescent="0.25">
      <c r="D1929" s="64"/>
    </row>
    <row r="1930" spans="4:4" x14ac:dyDescent="0.25">
      <c r="D1930" s="35"/>
    </row>
    <row r="1931" spans="4:4" x14ac:dyDescent="0.25">
      <c r="D1931" s="63"/>
    </row>
    <row r="1932" spans="4:4" x14ac:dyDescent="0.25">
      <c r="D1932" s="64"/>
    </row>
    <row r="1933" spans="4:4" x14ac:dyDescent="0.25">
      <c r="D1933" s="35"/>
    </row>
    <row r="1934" spans="4:4" x14ac:dyDescent="0.25">
      <c r="D1934" s="63"/>
    </row>
    <row r="1935" spans="4:4" x14ac:dyDescent="0.25">
      <c r="D1935" s="64"/>
    </row>
    <row r="1936" spans="4:4" x14ac:dyDescent="0.25">
      <c r="D1936" s="35"/>
    </row>
    <row r="1937" spans="4:4" x14ac:dyDescent="0.25">
      <c r="D1937" s="63"/>
    </row>
    <row r="1938" spans="4:4" x14ac:dyDescent="0.25">
      <c r="D1938" s="64"/>
    </row>
    <row r="1939" spans="4:4" x14ac:dyDescent="0.25">
      <c r="D1939" s="35"/>
    </row>
    <row r="1940" spans="4:4" x14ac:dyDescent="0.25">
      <c r="D1940" s="63"/>
    </row>
    <row r="1941" spans="4:4" x14ac:dyDescent="0.25">
      <c r="D1941" s="64"/>
    </row>
    <row r="1942" spans="4:4" x14ac:dyDescent="0.25">
      <c r="D1942" s="35"/>
    </row>
    <row r="1943" spans="4:4" x14ac:dyDescent="0.25">
      <c r="D1943" s="63"/>
    </row>
    <row r="1944" spans="4:4" x14ac:dyDescent="0.25">
      <c r="D1944" s="64"/>
    </row>
    <row r="1945" spans="4:4" x14ac:dyDescent="0.25">
      <c r="D1945" s="35"/>
    </row>
    <row r="1946" spans="4:4" x14ac:dyDescent="0.25">
      <c r="D1946" s="63"/>
    </row>
    <row r="1947" spans="4:4" x14ac:dyDescent="0.25">
      <c r="D1947" s="64"/>
    </row>
    <row r="1948" spans="4:4" x14ac:dyDescent="0.25">
      <c r="D1948" s="35"/>
    </row>
    <row r="1949" spans="4:4" x14ac:dyDescent="0.25">
      <c r="D1949" s="63"/>
    </row>
    <row r="1950" spans="4:4" x14ac:dyDescent="0.25">
      <c r="D1950" s="64"/>
    </row>
    <row r="1951" spans="4:4" x14ac:dyDescent="0.25">
      <c r="D1951" s="35"/>
    </row>
    <row r="1952" spans="4:4" x14ac:dyDescent="0.25">
      <c r="D1952" s="63"/>
    </row>
    <row r="1953" spans="4:4" x14ac:dyDescent="0.25">
      <c r="D1953" s="64"/>
    </row>
    <row r="1954" spans="4:4" x14ac:dyDescent="0.25">
      <c r="D1954" s="35"/>
    </row>
    <row r="1955" spans="4:4" x14ac:dyDescent="0.25">
      <c r="D1955" s="63"/>
    </row>
    <row r="1956" spans="4:4" x14ac:dyDescent="0.25">
      <c r="D1956" s="64"/>
    </row>
    <row r="1957" spans="4:4" x14ac:dyDescent="0.25">
      <c r="D1957" s="35"/>
    </row>
    <row r="1958" spans="4:4" x14ac:dyDescent="0.25">
      <c r="D1958" s="63"/>
    </row>
    <row r="1959" spans="4:4" x14ac:dyDescent="0.25">
      <c r="D1959" s="64"/>
    </row>
    <row r="1960" spans="4:4" x14ac:dyDescent="0.25">
      <c r="D1960" s="35"/>
    </row>
    <row r="1961" spans="4:4" x14ac:dyDescent="0.25">
      <c r="D1961" s="63"/>
    </row>
    <row r="1962" spans="4:4" x14ac:dyDescent="0.25">
      <c r="D1962" s="64"/>
    </row>
    <row r="1963" spans="4:4" x14ac:dyDescent="0.25">
      <c r="D1963" s="35"/>
    </row>
    <row r="1964" spans="4:4" x14ac:dyDescent="0.25">
      <c r="D1964" s="63"/>
    </row>
    <row r="1965" spans="4:4" x14ac:dyDescent="0.25">
      <c r="D1965" s="64"/>
    </row>
    <row r="1966" spans="4:4" x14ac:dyDescent="0.25">
      <c r="D1966" s="35"/>
    </row>
    <row r="1967" spans="4:4" x14ac:dyDescent="0.25">
      <c r="D1967" s="63"/>
    </row>
    <row r="1968" spans="4:4" x14ac:dyDescent="0.25">
      <c r="D1968" s="64"/>
    </row>
    <row r="1969" spans="4:4" x14ac:dyDescent="0.25">
      <c r="D1969" s="35"/>
    </row>
    <row r="1970" spans="4:4" x14ac:dyDescent="0.25">
      <c r="D1970" s="63"/>
    </row>
    <row r="1971" spans="4:4" x14ac:dyDescent="0.25">
      <c r="D1971" s="64"/>
    </row>
    <row r="1972" spans="4:4" x14ac:dyDescent="0.25">
      <c r="D1972" s="35"/>
    </row>
    <row r="1973" spans="4:4" x14ac:dyDescent="0.25">
      <c r="D1973" s="63"/>
    </row>
    <row r="1974" spans="4:4" x14ac:dyDescent="0.25">
      <c r="D1974" s="64"/>
    </row>
    <row r="1975" spans="4:4" x14ac:dyDescent="0.25">
      <c r="D1975" s="35"/>
    </row>
    <row r="1976" spans="4:4" x14ac:dyDescent="0.25">
      <c r="D1976" s="63"/>
    </row>
    <row r="1977" spans="4:4" x14ac:dyDescent="0.25">
      <c r="D1977" s="64"/>
    </row>
    <row r="1978" spans="4:4" x14ac:dyDescent="0.25">
      <c r="D1978" s="35"/>
    </row>
    <row r="1979" spans="4:4" x14ac:dyDescent="0.25">
      <c r="D1979" s="63"/>
    </row>
    <row r="1980" spans="4:4" x14ac:dyDescent="0.25">
      <c r="D1980" s="64"/>
    </row>
    <row r="1981" spans="4:4" x14ac:dyDescent="0.25">
      <c r="D1981" s="35"/>
    </row>
    <row r="1982" spans="4:4" x14ac:dyDescent="0.25">
      <c r="D1982" s="63"/>
    </row>
    <row r="1983" spans="4:4" x14ac:dyDescent="0.25">
      <c r="D1983" s="64"/>
    </row>
    <row r="1984" spans="4:4" x14ac:dyDescent="0.25">
      <c r="D1984" s="35"/>
    </row>
    <row r="1985" spans="4:4" x14ac:dyDescent="0.25">
      <c r="D1985" s="63"/>
    </row>
    <row r="1986" spans="4:4" x14ac:dyDescent="0.25">
      <c r="D1986" s="64"/>
    </row>
    <row r="1987" spans="4:4" x14ac:dyDescent="0.25">
      <c r="D1987" s="35"/>
    </row>
    <row r="1988" spans="4:4" x14ac:dyDescent="0.25">
      <c r="D1988" s="63"/>
    </row>
    <row r="1989" spans="4:4" x14ac:dyDescent="0.25">
      <c r="D1989" s="64"/>
    </row>
    <row r="1990" spans="4:4" x14ac:dyDescent="0.25">
      <c r="D1990" s="35"/>
    </row>
    <row r="1991" spans="4:4" x14ac:dyDescent="0.25">
      <c r="D1991" s="63"/>
    </row>
    <row r="1992" spans="4:4" x14ac:dyDescent="0.25">
      <c r="D1992" s="64"/>
    </row>
    <row r="1993" spans="4:4" x14ac:dyDescent="0.25">
      <c r="D1993" s="35"/>
    </row>
    <row r="1994" spans="4:4" x14ac:dyDescent="0.25">
      <c r="D1994" s="63"/>
    </row>
    <row r="1995" spans="4:4" x14ac:dyDescent="0.25">
      <c r="D1995" s="64"/>
    </row>
    <row r="1996" spans="4:4" x14ac:dyDescent="0.25">
      <c r="D1996" s="35"/>
    </row>
    <row r="1997" spans="4:4" x14ac:dyDescent="0.25">
      <c r="D1997" s="63"/>
    </row>
    <row r="1998" spans="4:4" x14ac:dyDescent="0.25">
      <c r="D1998" s="64"/>
    </row>
    <row r="1999" spans="4:4" x14ac:dyDescent="0.25">
      <c r="D1999" s="35"/>
    </row>
    <row r="2000" spans="4:4" x14ac:dyDescent="0.25">
      <c r="D2000" s="63"/>
    </row>
    <row r="2001" spans="4:4" x14ac:dyDescent="0.25">
      <c r="D2001" s="64"/>
    </row>
    <row r="2002" spans="4:4" x14ac:dyDescent="0.25">
      <c r="D2002" s="35"/>
    </row>
    <row r="2003" spans="4:4" x14ac:dyDescent="0.25">
      <c r="D2003" s="63"/>
    </row>
    <row r="2004" spans="4:4" x14ac:dyDescent="0.25">
      <c r="D2004" s="64"/>
    </row>
    <row r="2005" spans="4:4" x14ac:dyDescent="0.25">
      <c r="D2005" s="35"/>
    </row>
    <row r="2006" spans="4:4" x14ac:dyDescent="0.25">
      <c r="D2006" s="63"/>
    </row>
    <row r="2007" spans="4:4" x14ac:dyDescent="0.25">
      <c r="D2007" s="64"/>
    </row>
    <row r="2008" spans="4:4" x14ac:dyDescent="0.25">
      <c r="D2008" s="35"/>
    </row>
    <row r="2009" spans="4:4" x14ac:dyDescent="0.25">
      <c r="D2009" s="63"/>
    </row>
    <row r="2010" spans="4:4" x14ac:dyDescent="0.25">
      <c r="D2010" s="64"/>
    </row>
    <row r="2011" spans="4:4" x14ac:dyDescent="0.25">
      <c r="D2011" s="35"/>
    </row>
    <row r="2012" spans="4:4" x14ac:dyDescent="0.25">
      <c r="D2012" s="63"/>
    </row>
    <row r="2013" spans="4:4" x14ac:dyDescent="0.25">
      <c r="D2013" s="64"/>
    </row>
    <row r="2014" spans="4:4" x14ac:dyDescent="0.25">
      <c r="D2014" s="35"/>
    </row>
    <row r="2015" spans="4:4" x14ac:dyDescent="0.25">
      <c r="D2015" s="63"/>
    </row>
    <row r="2016" spans="4:4" x14ac:dyDescent="0.25">
      <c r="D2016" s="64"/>
    </row>
    <row r="2017" spans="4:4" x14ac:dyDescent="0.25">
      <c r="D2017" s="35"/>
    </row>
    <row r="2018" spans="4:4" x14ac:dyDescent="0.25">
      <c r="D2018" s="63"/>
    </row>
    <row r="2019" spans="4:4" x14ac:dyDescent="0.25">
      <c r="D2019" s="64"/>
    </row>
    <row r="2020" spans="4:4" x14ac:dyDescent="0.25">
      <c r="D2020" s="35"/>
    </row>
    <row r="2021" spans="4:4" x14ac:dyDescent="0.25">
      <c r="D2021" s="63"/>
    </row>
    <row r="2022" spans="4:4" x14ac:dyDescent="0.25">
      <c r="D2022" s="64"/>
    </row>
    <row r="2023" spans="4:4" x14ac:dyDescent="0.25">
      <c r="D2023" s="35"/>
    </row>
    <row r="2024" spans="4:4" x14ac:dyDescent="0.25">
      <c r="D2024" s="63"/>
    </row>
    <row r="2025" spans="4:4" x14ac:dyDescent="0.25">
      <c r="D2025" s="64"/>
    </row>
    <row r="2026" spans="4:4" x14ac:dyDescent="0.25">
      <c r="D2026" s="35"/>
    </row>
    <row r="2027" spans="4:4" x14ac:dyDescent="0.25">
      <c r="D2027" s="63"/>
    </row>
    <row r="2028" spans="4:4" x14ac:dyDescent="0.25">
      <c r="D2028" s="64"/>
    </row>
    <row r="2029" spans="4:4" x14ac:dyDescent="0.25">
      <c r="D2029" s="35"/>
    </row>
    <row r="2030" spans="4:4" x14ac:dyDescent="0.25">
      <c r="D2030" s="63"/>
    </row>
    <row r="2031" spans="4:4" x14ac:dyDescent="0.25">
      <c r="D2031" s="64"/>
    </row>
    <row r="2032" spans="4:4" x14ac:dyDescent="0.25">
      <c r="D2032" s="35"/>
    </row>
    <row r="2033" spans="4:4" x14ac:dyDescent="0.25">
      <c r="D2033" s="63"/>
    </row>
    <row r="2034" spans="4:4" x14ac:dyDescent="0.25">
      <c r="D2034" s="64"/>
    </row>
    <row r="2035" spans="4:4" x14ac:dyDescent="0.25">
      <c r="D2035" s="35"/>
    </row>
    <row r="2036" spans="4:4" x14ac:dyDescent="0.25">
      <c r="D2036" s="63"/>
    </row>
    <row r="2037" spans="4:4" x14ac:dyDescent="0.25">
      <c r="D2037" s="64"/>
    </row>
    <row r="2038" spans="4:4" x14ac:dyDescent="0.25">
      <c r="D2038" s="35"/>
    </row>
    <row r="2039" spans="4:4" x14ac:dyDescent="0.25">
      <c r="D2039" s="63"/>
    </row>
    <row r="2040" spans="4:4" x14ac:dyDescent="0.25">
      <c r="D2040" s="64"/>
    </row>
    <row r="2041" spans="4:4" x14ac:dyDescent="0.25">
      <c r="D2041" s="35"/>
    </row>
    <row r="2042" spans="4:4" x14ac:dyDescent="0.25">
      <c r="D2042" s="63"/>
    </row>
    <row r="2043" spans="4:4" x14ac:dyDescent="0.25">
      <c r="D2043" s="64"/>
    </row>
    <row r="2044" spans="4:4" x14ac:dyDescent="0.25">
      <c r="D2044" s="35"/>
    </row>
    <row r="2045" spans="4:4" x14ac:dyDescent="0.25">
      <c r="D2045" s="63"/>
    </row>
    <row r="2046" spans="4:4" x14ac:dyDescent="0.25">
      <c r="D2046" s="64"/>
    </row>
    <row r="2047" spans="4:4" x14ac:dyDescent="0.25">
      <c r="D2047" s="35"/>
    </row>
    <row r="2048" spans="4:4" x14ac:dyDescent="0.25">
      <c r="D2048" s="63"/>
    </row>
    <row r="2049" spans="4:4" x14ac:dyDescent="0.25">
      <c r="D2049" s="64"/>
    </row>
    <row r="2050" spans="4:4" x14ac:dyDescent="0.25">
      <c r="D2050" s="35"/>
    </row>
    <row r="2051" spans="4:4" x14ac:dyDescent="0.25">
      <c r="D2051" s="63"/>
    </row>
    <row r="2052" spans="4:4" x14ac:dyDescent="0.25">
      <c r="D2052" s="64"/>
    </row>
    <row r="2053" spans="4:4" x14ac:dyDescent="0.25">
      <c r="D2053" s="35"/>
    </row>
    <row r="2054" spans="4:4" x14ac:dyDescent="0.25">
      <c r="D2054" s="63"/>
    </row>
    <row r="2055" spans="4:4" x14ac:dyDescent="0.25">
      <c r="D2055" s="64"/>
    </row>
    <row r="2056" spans="4:4" x14ac:dyDescent="0.25">
      <c r="D2056" s="35"/>
    </row>
    <row r="2057" spans="4:4" x14ac:dyDescent="0.25">
      <c r="D2057" s="63"/>
    </row>
    <row r="2058" spans="4:4" x14ac:dyDescent="0.25">
      <c r="D2058" s="64"/>
    </row>
    <row r="2059" spans="4:4" x14ac:dyDescent="0.25">
      <c r="D2059" s="35"/>
    </row>
    <row r="2060" spans="4:4" x14ac:dyDescent="0.25">
      <c r="D2060" s="63"/>
    </row>
    <row r="2061" spans="4:4" x14ac:dyDescent="0.25">
      <c r="D2061" s="64"/>
    </row>
    <row r="2062" spans="4:4" x14ac:dyDescent="0.25">
      <c r="D2062" s="35"/>
    </row>
    <row r="2063" spans="4:4" x14ac:dyDescent="0.25">
      <c r="D2063" s="63"/>
    </row>
    <row r="2064" spans="4:4" x14ac:dyDescent="0.25">
      <c r="D2064" s="64"/>
    </row>
    <row r="2065" spans="4:4" x14ac:dyDescent="0.25">
      <c r="D2065" s="35"/>
    </row>
    <row r="2066" spans="4:4" x14ac:dyDescent="0.25">
      <c r="D2066" s="63"/>
    </row>
    <row r="2067" spans="4:4" x14ac:dyDescent="0.25">
      <c r="D2067" s="64"/>
    </row>
    <row r="2068" spans="4:4" x14ac:dyDescent="0.25">
      <c r="D2068" s="35"/>
    </row>
    <row r="2069" spans="4:4" x14ac:dyDescent="0.25">
      <c r="D2069" s="63"/>
    </row>
    <row r="2070" spans="4:4" x14ac:dyDescent="0.25">
      <c r="D2070" s="64"/>
    </row>
    <row r="2071" spans="4:4" x14ac:dyDescent="0.25">
      <c r="D2071" s="35"/>
    </row>
    <row r="2072" spans="4:4" x14ac:dyDescent="0.25">
      <c r="D2072" s="63"/>
    </row>
    <row r="2073" spans="4:4" x14ac:dyDescent="0.25">
      <c r="D2073" s="64"/>
    </row>
    <row r="2074" spans="4:4" x14ac:dyDescent="0.25">
      <c r="D2074" s="35"/>
    </row>
    <row r="2075" spans="4:4" x14ac:dyDescent="0.25">
      <c r="D2075" s="63"/>
    </row>
    <row r="2076" spans="4:4" x14ac:dyDescent="0.25">
      <c r="D2076" s="64"/>
    </row>
    <row r="2077" spans="4:4" x14ac:dyDescent="0.25">
      <c r="D2077" s="35"/>
    </row>
    <row r="2078" spans="4:4" x14ac:dyDescent="0.25">
      <c r="D2078" s="63"/>
    </row>
    <row r="2079" spans="4:4" x14ac:dyDescent="0.25">
      <c r="D2079" s="64"/>
    </row>
    <row r="2080" spans="4:4" x14ac:dyDescent="0.25">
      <c r="D2080" s="35"/>
    </row>
    <row r="2081" spans="4:4" x14ac:dyDescent="0.25">
      <c r="D2081" s="63"/>
    </row>
    <row r="2082" spans="4:4" x14ac:dyDescent="0.25">
      <c r="D2082" s="64"/>
    </row>
    <row r="2083" spans="4:4" x14ac:dyDescent="0.25">
      <c r="D2083" s="35"/>
    </row>
    <row r="2084" spans="4:4" x14ac:dyDescent="0.25">
      <c r="D2084" s="63"/>
    </row>
    <row r="2085" spans="4:4" x14ac:dyDescent="0.25">
      <c r="D2085" s="64"/>
    </row>
    <row r="2086" spans="4:4" x14ac:dyDescent="0.25">
      <c r="D2086" s="35"/>
    </row>
    <row r="2087" spans="4:4" x14ac:dyDescent="0.25">
      <c r="D2087" s="63"/>
    </row>
    <row r="2088" spans="4:4" x14ac:dyDescent="0.25">
      <c r="D2088" s="64"/>
    </row>
    <row r="2089" spans="4:4" x14ac:dyDescent="0.25">
      <c r="D2089" s="35"/>
    </row>
    <row r="2090" spans="4:4" x14ac:dyDescent="0.25">
      <c r="D2090" s="63"/>
    </row>
    <row r="2091" spans="4:4" x14ac:dyDescent="0.25">
      <c r="D2091" s="64"/>
    </row>
    <row r="2092" spans="4:4" x14ac:dyDescent="0.25">
      <c r="D2092" s="35"/>
    </row>
    <row r="2093" spans="4:4" x14ac:dyDescent="0.25">
      <c r="D2093" s="63"/>
    </row>
    <row r="2094" spans="4:4" x14ac:dyDescent="0.25">
      <c r="D2094" s="64"/>
    </row>
    <row r="2095" spans="4:4" x14ac:dyDescent="0.25">
      <c r="D2095" s="35"/>
    </row>
    <row r="2096" spans="4:4" x14ac:dyDescent="0.25">
      <c r="D2096" s="63"/>
    </row>
    <row r="2097" spans="4:4" x14ac:dyDescent="0.25">
      <c r="D2097" s="64"/>
    </row>
    <row r="2098" spans="4:4" x14ac:dyDescent="0.25">
      <c r="D2098" s="35"/>
    </row>
    <row r="2099" spans="4:4" x14ac:dyDescent="0.25">
      <c r="D2099" s="63"/>
    </row>
    <row r="2100" spans="4:4" x14ac:dyDescent="0.25">
      <c r="D2100" s="64"/>
    </row>
    <row r="2101" spans="4:4" x14ac:dyDescent="0.25">
      <c r="D2101" s="35"/>
    </row>
    <row r="2102" spans="4:4" x14ac:dyDescent="0.25">
      <c r="D2102" s="63"/>
    </row>
    <row r="2103" spans="4:4" x14ac:dyDescent="0.25">
      <c r="D2103" s="64"/>
    </row>
    <row r="2104" spans="4:4" x14ac:dyDescent="0.25">
      <c r="D2104" s="35"/>
    </row>
    <row r="2105" spans="4:4" x14ac:dyDescent="0.25">
      <c r="D2105" s="63"/>
    </row>
    <row r="2106" spans="4:4" x14ac:dyDescent="0.25">
      <c r="D2106" s="64"/>
    </row>
    <row r="2107" spans="4:4" x14ac:dyDescent="0.25">
      <c r="D2107" s="35"/>
    </row>
    <row r="2108" spans="4:4" x14ac:dyDescent="0.25">
      <c r="D2108" s="63"/>
    </row>
    <row r="2109" spans="4:4" x14ac:dyDescent="0.25">
      <c r="D2109" s="64"/>
    </row>
    <row r="2110" spans="4:4" x14ac:dyDescent="0.25">
      <c r="D2110" s="35"/>
    </row>
    <row r="2111" spans="4:4" x14ac:dyDescent="0.25">
      <c r="D2111" s="63"/>
    </row>
    <row r="2112" spans="4:4" x14ac:dyDescent="0.25">
      <c r="D2112" s="64"/>
    </row>
    <row r="2113" spans="4:4" x14ac:dyDescent="0.25">
      <c r="D2113" s="35"/>
    </row>
    <row r="2114" spans="4:4" x14ac:dyDescent="0.25">
      <c r="D2114" s="63"/>
    </row>
    <row r="2115" spans="4:4" x14ac:dyDescent="0.25">
      <c r="D2115" s="64"/>
    </row>
    <row r="2116" spans="4:4" x14ac:dyDescent="0.25">
      <c r="D2116" s="35"/>
    </row>
    <row r="2117" spans="4:4" x14ac:dyDescent="0.25">
      <c r="D2117" s="63"/>
    </row>
    <row r="2118" spans="4:4" x14ac:dyDescent="0.25">
      <c r="D2118" s="64"/>
    </row>
    <row r="2119" spans="4:4" x14ac:dyDescent="0.25">
      <c r="D2119" s="35"/>
    </row>
    <row r="2120" spans="4:4" x14ac:dyDescent="0.25">
      <c r="D2120" s="63"/>
    </row>
    <row r="2121" spans="4:4" x14ac:dyDescent="0.25">
      <c r="D2121" s="64"/>
    </row>
    <row r="2122" spans="4:4" x14ac:dyDescent="0.25">
      <c r="D2122" s="35"/>
    </row>
    <row r="2123" spans="4:4" x14ac:dyDescent="0.25">
      <c r="D2123" s="63"/>
    </row>
    <row r="2124" spans="4:4" x14ac:dyDescent="0.25">
      <c r="D2124" s="64"/>
    </row>
    <row r="2125" spans="4:4" x14ac:dyDescent="0.25">
      <c r="D2125" s="35"/>
    </row>
    <row r="2126" spans="4:4" x14ac:dyDescent="0.25">
      <c r="D2126" s="63"/>
    </row>
    <row r="2127" spans="4:4" x14ac:dyDescent="0.25">
      <c r="D2127" s="64"/>
    </row>
    <row r="2128" spans="4:4" x14ac:dyDescent="0.25">
      <c r="D2128" s="35"/>
    </row>
    <row r="2129" spans="4:4" x14ac:dyDescent="0.25">
      <c r="D2129" s="63"/>
    </row>
    <row r="2130" spans="4:4" x14ac:dyDescent="0.25">
      <c r="D2130" s="64"/>
    </row>
    <row r="2131" spans="4:4" x14ac:dyDescent="0.25">
      <c r="D2131" s="35"/>
    </row>
    <row r="2132" spans="4:4" x14ac:dyDescent="0.25">
      <c r="D2132" s="63"/>
    </row>
    <row r="2133" spans="4:4" x14ac:dyDescent="0.25">
      <c r="D2133" s="64"/>
    </row>
    <row r="2134" spans="4:4" x14ac:dyDescent="0.25">
      <c r="D2134" s="35"/>
    </row>
    <row r="2135" spans="4:4" x14ac:dyDescent="0.25">
      <c r="D2135" s="63"/>
    </row>
    <row r="2136" spans="4:4" x14ac:dyDescent="0.25">
      <c r="D2136" s="64"/>
    </row>
    <row r="2137" spans="4:4" x14ac:dyDescent="0.25">
      <c r="D2137" s="35"/>
    </row>
    <row r="2138" spans="4:4" x14ac:dyDescent="0.25">
      <c r="D2138" s="63"/>
    </row>
    <row r="2139" spans="4:4" x14ac:dyDescent="0.25">
      <c r="D2139" s="64"/>
    </row>
    <row r="2140" spans="4:4" x14ac:dyDescent="0.25">
      <c r="D2140" s="35"/>
    </row>
    <row r="2141" spans="4:4" x14ac:dyDescent="0.25">
      <c r="D2141" s="63"/>
    </row>
    <row r="2142" spans="4:4" x14ac:dyDescent="0.25">
      <c r="D2142" s="64"/>
    </row>
    <row r="2143" spans="4:4" x14ac:dyDescent="0.25">
      <c r="D2143" s="35"/>
    </row>
    <row r="2144" spans="4:4" x14ac:dyDescent="0.25">
      <c r="D2144" s="63"/>
    </row>
    <row r="2145" spans="4:4" x14ac:dyDescent="0.25">
      <c r="D2145" s="64"/>
    </row>
    <row r="2146" spans="4:4" x14ac:dyDescent="0.25">
      <c r="D2146" s="35"/>
    </row>
    <row r="2147" spans="4:4" x14ac:dyDescent="0.25">
      <c r="D2147" s="63"/>
    </row>
    <row r="2148" spans="4:4" x14ac:dyDescent="0.25">
      <c r="D2148" s="64"/>
    </row>
    <row r="2149" spans="4:4" x14ac:dyDescent="0.25">
      <c r="D2149" s="35"/>
    </row>
    <row r="2150" spans="4:4" x14ac:dyDescent="0.25">
      <c r="D2150" s="63"/>
    </row>
    <row r="2151" spans="4:4" x14ac:dyDescent="0.25">
      <c r="D2151" s="64"/>
    </row>
    <row r="2152" spans="4:4" x14ac:dyDescent="0.25">
      <c r="D2152" s="35"/>
    </row>
    <row r="2153" spans="4:4" x14ac:dyDescent="0.25">
      <c r="D2153" s="63"/>
    </row>
    <row r="2154" spans="4:4" x14ac:dyDescent="0.25">
      <c r="D2154" s="64"/>
    </row>
    <row r="2155" spans="4:4" x14ac:dyDescent="0.25">
      <c r="D2155" s="35"/>
    </row>
    <row r="2156" spans="4:4" x14ac:dyDescent="0.25">
      <c r="D2156" s="63"/>
    </row>
    <row r="2157" spans="4:4" x14ac:dyDescent="0.25">
      <c r="D2157" s="64"/>
    </row>
    <row r="2158" spans="4:4" x14ac:dyDescent="0.25">
      <c r="D2158" s="35"/>
    </row>
    <row r="2159" spans="4:4" x14ac:dyDescent="0.25">
      <c r="D2159" s="63"/>
    </row>
    <row r="2160" spans="4:4" x14ac:dyDescent="0.25">
      <c r="D2160" s="64"/>
    </row>
    <row r="2161" spans="4:4" x14ac:dyDescent="0.25">
      <c r="D2161" s="35"/>
    </row>
    <row r="2162" spans="4:4" x14ac:dyDescent="0.25">
      <c r="D2162" s="63"/>
    </row>
    <row r="2163" spans="4:4" x14ac:dyDescent="0.25">
      <c r="D2163" s="64"/>
    </row>
    <row r="2164" spans="4:4" x14ac:dyDescent="0.25">
      <c r="D2164" s="35"/>
    </row>
    <row r="2165" spans="4:4" x14ac:dyDescent="0.25">
      <c r="D2165" s="63"/>
    </row>
    <row r="2166" spans="4:4" x14ac:dyDescent="0.25">
      <c r="D2166" s="64"/>
    </row>
    <row r="2167" spans="4:4" x14ac:dyDescent="0.25">
      <c r="D2167" s="35"/>
    </row>
    <row r="2168" spans="4:4" x14ac:dyDescent="0.25">
      <c r="D2168" s="63"/>
    </row>
    <row r="2169" spans="4:4" x14ac:dyDescent="0.25">
      <c r="D2169" s="64"/>
    </row>
    <row r="2170" spans="4:4" x14ac:dyDescent="0.25">
      <c r="D2170" s="35"/>
    </row>
    <row r="2171" spans="4:4" x14ac:dyDescent="0.25">
      <c r="D2171" s="63"/>
    </row>
    <row r="2172" spans="4:4" x14ac:dyDescent="0.25">
      <c r="D2172" s="64"/>
    </row>
    <row r="2173" spans="4:4" x14ac:dyDescent="0.25">
      <c r="D2173" s="35"/>
    </row>
    <row r="2174" spans="4:4" x14ac:dyDescent="0.25">
      <c r="D2174" s="63"/>
    </row>
    <row r="2175" spans="4:4" x14ac:dyDescent="0.25">
      <c r="D2175" s="64"/>
    </row>
    <row r="2176" spans="4:4" x14ac:dyDescent="0.25">
      <c r="D2176" s="35"/>
    </row>
    <row r="2177" spans="4:4" x14ac:dyDescent="0.25">
      <c r="D2177" s="63"/>
    </row>
    <row r="2178" spans="4:4" x14ac:dyDescent="0.25">
      <c r="D2178" s="64"/>
    </row>
    <row r="2179" spans="4:4" x14ac:dyDescent="0.25">
      <c r="D2179" s="35"/>
    </row>
    <row r="2180" spans="4:4" x14ac:dyDescent="0.25">
      <c r="D2180" s="63"/>
    </row>
    <row r="2181" spans="4:4" x14ac:dyDescent="0.25">
      <c r="D2181" s="64"/>
    </row>
    <row r="2182" spans="4:4" x14ac:dyDescent="0.25">
      <c r="D2182" s="35"/>
    </row>
    <row r="2183" spans="4:4" x14ac:dyDescent="0.25">
      <c r="D2183" s="63"/>
    </row>
    <row r="2184" spans="4:4" x14ac:dyDescent="0.25">
      <c r="D2184" s="64"/>
    </row>
    <row r="2185" spans="4:4" x14ac:dyDescent="0.25">
      <c r="D2185" s="35"/>
    </row>
    <row r="2186" spans="4:4" x14ac:dyDescent="0.25">
      <c r="D2186" s="64"/>
    </row>
    <row r="2187" spans="4:4" x14ac:dyDescent="0.25">
      <c r="D2187" s="35"/>
    </row>
    <row r="2188" spans="4:4" x14ac:dyDescent="0.25">
      <c r="D2188" s="63"/>
    </row>
    <row r="2189" spans="4:4" x14ac:dyDescent="0.25">
      <c r="D2189" s="64"/>
    </row>
    <row r="2190" spans="4:4" x14ac:dyDescent="0.25">
      <c r="D2190" s="35"/>
    </row>
    <row r="2191" spans="4:4" x14ac:dyDescent="0.25">
      <c r="D2191" s="63"/>
    </row>
    <row r="2192" spans="4:4" x14ac:dyDescent="0.25">
      <c r="D2192" s="64"/>
    </row>
    <row r="2193" spans="4:4" x14ac:dyDescent="0.25">
      <c r="D2193" s="35"/>
    </row>
    <row r="2194" spans="4:4" x14ac:dyDescent="0.25">
      <c r="D2194" s="63"/>
    </row>
    <row r="2195" spans="4:4" x14ac:dyDescent="0.25">
      <c r="D2195" s="64"/>
    </row>
    <row r="2196" spans="4:4" x14ac:dyDescent="0.25">
      <c r="D2196" s="35"/>
    </row>
    <row r="2197" spans="4:4" x14ac:dyDescent="0.25">
      <c r="D2197" s="63"/>
    </row>
    <row r="2198" spans="4:4" x14ac:dyDescent="0.25">
      <c r="D2198" s="64"/>
    </row>
    <row r="2199" spans="4:4" x14ac:dyDescent="0.25">
      <c r="D2199" s="35"/>
    </row>
    <row r="2200" spans="4:4" x14ac:dyDescent="0.25">
      <c r="D2200" s="63"/>
    </row>
    <row r="2201" spans="4:4" x14ac:dyDescent="0.25">
      <c r="D2201" s="64"/>
    </row>
    <row r="2202" spans="4:4" x14ac:dyDescent="0.25">
      <c r="D2202" s="35"/>
    </row>
    <row r="2203" spans="4:4" x14ac:dyDescent="0.25">
      <c r="D2203" s="63"/>
    </row>
    <row r="2204" spans="4:4" x14ac:dyDescent="0.25">
      <c r="D2204" s="64"/>
    </row>
    <row r="2205" spans="4:4" x14ac:dyDescent="0.25">
      <c r="D2205" s="35"/>
    </row>
    <row r="2206" spans="4:4" x14ac:dyDescent="0.25">
      <c r="D2206" s="63"/>
    </row>
    <row r="2207" spans="4:4" x14ac:dyDescent="0.25">
      <c r="D2207" s="64"/>
    </row>
    <row r="2208" spans="4:4" x14ac:dyDescent="0.25">
      <c r="D2208" s="35"/>
    </row>
    <row r="2209" spans="4:4" x14ac:dyDescent="0.25">
      <c r="D2209" s="63"/>
    </row>
    <row r="2210" spans="4:4" x14ac:dyDescent="0.25">
      <c r="D2210" s="64"/>
    </row>
    <row r="2211" spans="4:4" x14ac:dyDescent="0.25">
      <c r="D2211" s="35"/>
    </row>
    <row r="2212" spans="4:4" x14ac:dyDescent="0.25">
      <c r="D2212" s="63"/>
    </row>
    <row r="2213" spans="4:4" x14ac:dyDescent="0.25">
      <c r="D2213" s="64"/>
    </row>
    <row r="2214" spans="4:4" x14ac:dyDescent="0.25">
      <c r="D2214" s="35"/>
    </row>
    <row r="2215" spans="4:4" x14ac:dyDescent="0.25">
      <c r="D2215" s="63"/>
    </row>
    <row r="2216" spans="4:4" x14ac:dyDescent="0.25">
      <c r="D2216" s="64"/>
    </row>
    <row r="2217" spans="4:4" x14ac:dyDescent="0.25">
      <c r="D2217" s="35"/>
    </row>
    <row r="2218" spans="4:4" x14ac:dyDescent="0.25">
      <c r="D2218" s="63"/>
    </row>
    <row r="2219" spans="4:4" x14ac:dyDescent="0.25">
      <c r="D2219" s="64"/>
    </row>
    <row r="2220" spans="4:4" x14ac:dyDescent="0.25">
      <c r="D2220" s="35"/>
    </row>
    <row r="2221" spans="4:4" x14ac:dyDescent="0.25">
      <c r="D2221" s="63"/>
    </row>
    <row r="2222" spans="4:4" x14ac:dyDescent="0.25">
      <c r="D2222" s="64"/>
    </row>
    <row r="2223" spans="4:4" x14ac:dyDescent="0.25">
      <c r="D2223" s="35"/>
    </row>
    <row r="2224" spans="4:4" x14ac:dyDescent="0.25">
      <c r="D2224" s="63"/>
    </row>
    <row r="2225" spans="4:4" x14ac:dyDescent="0.25">
      <c r="D2225" s="64"/>
    </row>
    <row r="2226" spans="4:4" x14ac:dyDescent="0.25">
      <c r="D2226" s="35"/>
    </row>
    <row r="2227" spans="4:4" x14ac:dyDescent="0.25">
      <c r="D2227" s="63"/>
    </row>
    <row r="2228" spans="4:4" x14ac:dyDescent="0.25">
      <c r="D2228" s="64"/>
    </row>
    <row r="2229" spans="4:4" x14ac:dyDescent="0.25">
      <c r="D2229" s="35"/>
    </row>
    <row r="2230" spans="4:4" x14ac:dyDescent="0.25">
      <c r="D2230" s="63"/>
    </row>
    <row r="2231" spans="4:4" x14ac:dyDescent="0.25">
      <c r="D2231" s="64"/>
    </row>
    <row r="2232" spans="4:4" x14ac:dyDescent="0.25">
      <c r="D2232" s="35"/>
    </row>
    <row r="2233" spans="4:4" x14ac:dyDescent="0.25">
      <c r="D2233" s="63"/>
    </row>
    <row r="2234" spans="4:4" x14ac:dyDescent="0.25">
      <c r="D2234" s="64"/>
    </row>
    <row r="2235" spans="4:4" x14ac:dyDescent="0.25">
      <c r="D2235" s="35"/>
    </row>
    <row r="2236" spans="4:4" x14ac:dyDescent="0.25">
      <c r="D2236" s="63"/>
    </row>
    <row r="2237" spans="4:4" x14ac:dyDescent="0.25">
      <c r="D2237" s="64"/>
    </row>
    <row r="2238" spans="4:4" x14ac:dyDescent="0.25">
      <c r="D2238" s="35"/>
    </row>
    <row r="2239" spans="4:4" x14ac:dyDescent="0.25">
      <c r="D2239" s="63"/>
    </row>
    <row r="2240" spans="4:4" x14ac:dyDescent="0.25">
      <c r="D2240" s="64"/>
    </row>
    <row r="2241" spans="4:4" x14ac:dyDescent="0.25">
      <c r="D2241" s="35"/>
    </row>
    <row r="2242" spans="4:4" x14ac:dyDescent="0.25">
      <c r="D2242" s="63"/>
    </row>
    <row r="2243" spans="4:4" x14ac:dyDescent="0.25">
      <c r="D2243" s="64"/>
    </row>
    <row r="2244" spans="4:4" x14ac:dyDescent="0.25">
      <c r="D2244" s="35"/>
    </row>
    <row r="2245" spans="4:4" x14ac:dyDescent="0.25">
      <c r="D2245" s="63"/>
    </row>
    <row r="2246" spans="4:4" x14ac:dyDescent="0.25">
      <c r="D2246" s="64"/>
    </row>
    <row r="2247" spans="4:4" x14ac:dyDescent="0.25">
      <c r="D2247" s="35"/>
    </row>
    <row r="2248" spans="4:4" x14ac:dyDescent="0.25">
      <c r="D2248" s="63"/>
    </row>
    <row r="2249" spans="4:4" x14ac:dyDescent="0.25">
      <c r="D2249" s="64"/>
    </row>
    <row r="2250" spans="4:4" x14ac:dyDescent="0.25">
      <c r="D2250" s="35"/>
    </row>
    <row r="2251" spans="4:4" x14ac:dyDescent="0.25">
      <c r="D2251" s="63"/>
    </row>
    <row r="2252" spans="4:4" x14ac:dyDescent="0.25">
      <c r="D2252" s="64"/>
    </row>
    <row r="2253" spans="4:4" x14ac:dyDescent="0.25">
      <c r="D2253" s="35"/>
    </row>
    <row r="2254" spans="4:4" x14ac:dyDescent="0.25">
      <c r="D2254" s="63"/>
    </row>
    <row r="2255" spans="4:4" x14ac:dyDescent="0.25">
      <c r="D2255" s="64"/>
    </row>
    <row r="2256" spans="4:4" x14ac:dyDescent="0.25">
      <c r="D2256" s="35"/>
    </row>
    <row r="2257" spans="4:4" x14ac:dyDescent="0.25">
      <c r="D2257" s="63"/>
    </row>
    <row r="2258" spans="4:4" x14ac:dyDescent="0.25">
      <c r="D2258" s="64"/>
    </row>
    <row r="2259" spans="4:4" x14ac:dyDescent="0.25">
      <c r="D2259" s="35"/>
    </row>
    <row r="2260" spans="4:4" x14ac:dyDescent="0.25">
      <c r="D2260" s="63"/>
    </row>
    <row r="2261" spans="4:4" x14ac:dyDescent="0.25">
      <c r="D2261" s="64"/>
    </row>
    <row r="2262" spans="4:4" x14ac:dyDescent="0.25">
      <c r="D2262" s="35"/>
    </row>
    <row r="2263" spans="4:4" x14ac:dyDescent="0.25">
      <c r="D2263" s="63"/>
    </row>
    <row r="2264" spans="4:4" x14ac:dyDescent="0.25">
      <c r="D2264" s="64"/>
    </row>
    <row r="2265" spans="4:4" x14ac:dyDescent="0.25">
      <c r="D2265" s="35"/>
    </row>
    <row r="2266" spans="4:4" x14ac:dyDescent="0.25">
      <c r="D2266" s="63"/>
    </row>
    <row r="2267" spans="4:4" x14ac:dyDescent="0.25">
      <c r="D2267" s="64"/>
    </row>
    <row r="2268" spans="4:4" x14ac:dyDescent="0.25">
      <c r="D2268" s="35"/>
    </row>
    <row r="2269" spans="4:4" x14ac:dyDescent="0.25">
      <c r="D2269" s="63"/>
    </row>
    <row r="2270" spans="4:4" x14ac:dyDescent="0.25">
      <c r="D2270" s="64"/>
    </row>
    <row r="2271" spans="4:4" x14ac:dyDescent="0.25">
      <c r="D2271" s="35"/>
    </row>
    <row r="2272" spans="4:4" x14ac:dyDescent="0.25">
      <c r="D2272" s="63"/>
    </row>
    <row r="2273" spans="4:4" x14ac:dyDescent="0.25">
      <c r="D2273" s="64"/>
    </row>
    <row r="2274" spans="4:4" x14ac:dyDescent="0.25">
      <c r="D2274" s="35"/>
    </row>
    <row r="2275" spans="4:4" x14ac:dyDescent="0.25">
      <c r="D2275" s="63"/>
    </row>
    <row r="2276" spans="4:4" x14ac:dyDescent="0.25">
      <c r="D2276" s="64"/>
    </row>
    <row r="2277" spans="4:4" x14ac:dyDescent="0.25">
      <c r="D2277" s="35"/>
    </row>
    <row r="2278" spans="4:4" x14ac:dyDescent="0.25">
      <c r="D2278" s="63"/>
    </row>
    <row r="2279" spans="4:4" x14ac:dyDescent="0.25">
      <c r="D2279" s="64"/>
    </row>
    <row r="2280" spans="4:4" x14ac:dyDescent="0.25">
      <c r="D2280" s="35"/>
    </row>
    <row r="2281" spans="4:4" x14ac:dyDescent="0.25">
      <c r="D2281" s="63"/>
    </row>
    <row r="2282" spans="4:4" x14ac:dyDescent="0.25">
      <c r="D2282" s="64"/>
    </row>
    <row r="2283" spans="4:4" x14ac:dyDescent="0.25">
      <c r="D2283" s="35"/>
    </row>
    <row r="2284" spans="4:4" x14ac:dyDescent="0.25">
      <c r="D2284" s="63"/>
    </row>
    <row r="2285" spans="4:4" x14ac:dyDescent="0.25">
      <c r="D2285" s="64"/>
    </row>
    <row r="2286" spans="4:4" x14ac:dyDescent="0.25">
      <c r="D2286" s="35"/>
    </row>
    <row r="2287" spans="4:4" x14ac:dyDescent="0.25">
      <c r="D2287" s="63"/>
    </row>
    <row r="2288" spans="4:4" x14ac:dyDescent="0.25">
      <c r="D2288" s="64"/>
    </row>
    <row r="2289" spans="4:4" x14ac:dyDescent="0.25">
      <c r="D2289" s="35"/>
    </row>
    <row r="2290" spans="4:4" x14ac:dyDescent="0.25">
      <c r="D2290" s="63"/>
    </row>
    <row r="2291" spans="4:4" x14ac:dyDescent="0.25">
      <c r="D2291" s="64"/>
    </row>
    <row r="2292" spans="4:4" x14ac:dyDescent="0.25">
      <c r="D2292" s="35"/>
    </row>
    <row r="2293" spans="4:4" x14ac:dyDescent="0.25">
      <c r="D2293" s="63"/>
    </row>
    <row r="2294" spans="4:4" x14ac:dyDescent="0.25">
      <c r="D2294" s="64"/>
    </row>
    <row r="2295" spans="4:4" x14ac:dyDescent="0.25">
      <c r="D2295" s="35"/>
    </row>
    <row r="2296" spans="4:4" x14ac:dyDescent="0.25">
      <c r="D2296" s="63"/>
    </row>
    <row r="2297" spans="4:4" x14ac:dyDescent="0.25">
      <c r="D2297" s="64"/>
    </row>
    <row r="2298" spans="4:4" x14ac:dyDescent="0.25">
      <c r="D2298" s="35"/>
    </row>
    <row r="2299" spans="4:4" x14ac:dyDescent="0.25">
      <c r="D2299" s="63"/>
    </row>
    <row r="2300" spans="4:4" x14ac:dyDescent="0.25">
      <c r="D2300" s="64"/>
    </row>
    <row r="2301" spans="4:4" x14ac:dyDescent="0.25">
      <c r="D2301" s="35"/>
    </row>
    <row r="2302" spans="4:4" x14ac:dyDescent="0.25">
      <c r="D2302" s="63"/>
    </row>
    <row r="2303" spans="4:4" x14ac:dyDescent="0.25">
      <c r="D2303" s="64"/>
    </row>
    <row r="2304" spans="4:4" x14ac:dyDescent="0.25">
      <c r="D2304" s="35"/>
    </row>
    <row r="2305" spans="4:4" x14ac:dyDescent="0.25">
      <c r="D2305" s="63"/>
    </row>
    <row r="2306" spans="4:4" x14ac:dyDescent="0.25">
      <c r="D2306" s="64"/>
    </row>
    <row r="2307" spans="4:4" x14ac:dyDescent="0.25">
      <c r="D2307" s="35"/>
    </row>
    <row r="2308" spans="4:4" x14ac:dyDescent="0.25">
      <c r="D2308" s="63"/>
    </row>
    <row r="2309" spans="4:4" x14ac:dyDescent="0.25">
      <c r="D2309" s="64"/>
    </row>
    <row r="2310" spans="4:4" x14ac:dyDescent="0.25">
      <c r="D2310" s="35"/>
    </row>
    <row r="2311" spans="4:4" x14ac:dyDescent="0.25">
      <c r="D2311" s="63"/>
    </row>
    <row r="2312" spans="4:4" x14ac:dyDescent="0.25">
      <c r="D2312" s="64"/>
    </row>
    <row r="2313" spans="4:4" x14ac:dyDescent="0.25">
      <c r="D2313" s="35"/>
    </row>
    <row r="2314" spans="4:4" x14ac:dyDescent="0.25">
      <c r="D2314" s="63"/>
    </row>
    <row r="2315" spans="4:4" x14ac:dyDescent="0.25">
      <c r="D2315" s="64"/>
    </row>
    <row r="2316" spans="4:4" x14ac:dyDescent="0.25">
      <c r="D2316" s="35"/>
    </row>
    <row r="2317" spans="4:4" x14ac:dyDescent="0.25">
      <c r="D2317" s="63"/>
    </row>
    <row r="2318" spans="4:4" x14ac:dyDescent="0.25">
      <c r="D2318" s="64"/>
    </row>
    <row r="2319" spans="4:4" x14ac:dyDescent="0.25">
      <c r="D2319" s="35"/>
    </row>
    <row r="2320" spans="4:4" x14ac:dyDescent="0.25">
      <c r="D2320" s="63"/>
    </row>
    <row r="2321" spans="4:4" x14ac:dyDescent="0.25">
      <c r="D2321" s="64"/>
    </row>
    <row r="2322" spans="4:4" x14ac:dyDescent="0.25">
      <c r="D2322" s="35"/>
    </row>
    <row r="2323" spans="4:4" x14ac:dyDescent="0.25">
      <c r="D2323" s="63"/>
    </row>
    <row r="2324" spans="4:4" x14ac:dyDescent="0.25">
      <c r="D2324" s="64"/>
    </row>
    <row r="2325" spans="4:4" x14ac:dyDescent="0.25">
      <c r="D2325" s="35"/>
    </row>
    <row r="2326" spans="4:4" x14ac:dyDescent="0.25">
      <c r="D2326" s="63"/>
    </row>
    <row r="2327" spans="4:4" x14ac:dyDescent="0.25">
      <c r="D2327" s="64"/>
    </row>
    <row r="2328" spans="4:4" x14ac:dyDescent="0.25">
      <c r="D2328" s="35"/>
    </row>
    <row r="2329" spans="4:4" x14ac:dyDescent="0.25">
      <c r="D2329" s="63"/>
    </row>
    <row r="2330" spans="4:4" x14ac:dyDescent="0.25">
      <c r="D2330" s="64"/>
    </row>
    <row r="2331" spans="4:4" x14ac:dyDescent="0.25">
      <c r="D2331" s="35"/>
    </row>
    <row r="2332" spans="4:4" x14ac:dyDescent="0.25">
      <c r="D2332" s="63"/>
    </row>
    <row r="2333" spans="4:4" x14ac:dyDescent="0.25">
      <c r="D2333" s="64"/>
    </row>
    <row r="2334" spans="4:4" x14ac:dyDescent="0.25">
      <c r="D2334" s="35"/>
    </row>
    <row r="2335" spans="4:4" x14ac:dyDescent="0.25">
      <c r="D2335" s="63"/>
    </row>
    <row r="2336" spans="4:4" x14ac:dyDescent="0.25">
      <c r="D2336" s="64"/>
    </row>
    <row r="2337" spans="4:4" x14ac:dyDescent="0.25">
      <c r="D2337" s="35"/>
    </row>
    <row r="2338" spans="4:4" x14ac:dyDescent="0.25">
      <c r="D2338" s="63"/>
    </row>
    <row r="2339" spans="4:4" x14ac:dyDescent="0.25">
      <c r="D2339" s="64"/>
    </row>
    <row r="2340" spans="4:4" x14ac:dyDescent="0.25">
      <c r="D2340" s="35"/>
    </row>
    <row r="2341" spans="4:4" x14ac:dyDescent="0.25">
      <c r="D2341" s="63"/>
    </row>
    <row r="2342" spans="4:4" x14ac:dyDescent="0.25">
      <c r="D2342" s="64"/>
    </row>
    <row r="2343" spans="4:4" x14ac:dyDescent="0.25">
      <c r="D2343" s="35"/>
    </row>
    <row r="2344" spans="4:4" x14ac:dyDescent="0.25">
      <c r="D2344" s="63"/>
    </row>
    <row r="2345" spans="4:4" x14ac:dyDescent="0.25">
      <c r="D2345" s="64"/>
    </row>
    <row r="2346" spans="4:4" x14ac:dyDescent="0.25">
      <c r="D2346" s="35"/>
    </row>
    <row r="2347" spans="4:4" x14ac:dyDescent="0.25">
      <c r="D2347" s="63"/>
    </row>
    <row r="2348" spans="4:4" x14ac:dyDescent="0.25">
      <c r="D2348" s="64"/>
    </row>
    <row r="2349" spans="4:4" x14ac:dyDescent="0.25">
      <c r="D2349" s="35"/>
    </row>
    <row r="2350" spans="4:4" x14ac:dyDescent="0.25">
      <c r="D2350" s="63"/>
    </row>
    <row r="2351" spans="4:4" x14ac:dyDescent="0.25">
      <c r="D2351" s="64"/>
    </row>
    <row r="2352" spans="4:4" x14ac:dyDescent="0.25">
      <c r="D2352" s="35"/>
    </row>
    <row r="2353" spans="4:4" x14ac:dyDescent="0.25">
      <c r="D2353" s="63"/>
    </row>
    <row r="2354" spans="4:4" x14ac:dyDescent="0.25">
      <c r="D2354" s="64"/>
    </row>
    <row r="2355" spans="4:4" x14ac:dyDescent="0.25">
      <c r="D2355" s="35"/>
    </row>
    <row r="2356" spans="4:4" x14ac:dyDescent="0.25">
      <c r="D2356" s="63"/>
    </row>
    <row r="2357" spans="4:4" x14ac:dyDescent="0.25">
      <c r="D2357" s="64"/>
    </row>
    <row r="2358" spans="4:4" x14ac:dyDescent="0.25">
      <c r="D2358" s="35"/>
    </row>
    <row r="2359" spans="4:4" x14ac:dyDescent="0.25">
      <c r="D2359" s="63"/>
    </row>
    <row r="2360" spans="4:4" x14ac:dyDescent="0.25">
      <c r="D2360" s="64"/>
    </row>
    <row r="2361" spans="4:4" x14ac:dyDescent="0.25">
      <c r="D2361" s="35"/>
    </row>
    <row r="2362" spans="4:4" x14ac:dyDescent="0.25">
      <c r="D2362" s="63"/>
    </row>
    <row r="2363" spans="4:4" x14ac:dyDescent="0.25">
      <c r="D2363" s="64"/>
    </row>
    <row r="2364" spans="4:4" x14ac:dyDescent="0.25">
      <c r="D2364" s="35"/>
    </row>
    <row r="2365" spans="4:4" x14ac:dyDescent="0.25">
      <c r="D2365" s="63"/>
    </row>
    <row r="2366" spans="4:4" x14ac:dyDescent="0.25">
      <c r="D2366" s="64"/>
    </row>
    <row r="2367" spans="4:4" x14ac:dyDescent="0.25">
      <c r="D2367" s="35"/>
    </row>
    <row r="2368" spans="4:4" x14ac:dyDescent="0.25">
      <c r="D2368" s="63"/>
    </row>
    <row r="2369" spans="4:4" x14ac:dyDescent="0.25">
      <c r="D2369" s="64"/>
    </row>
    <row r="2370" spans="4:4" x14ac:dyDescent="0.25">
      <c r="D2370" s="35"/>
    </row>
    <row r="2371" spans="4:4" x14ac:dyDescent="0.25">
      <c r="D2371" s="63"/>
    </row>
    <row r="2372" spans="4:4" x14ac:dyDescent="0.25">
      <c r="D2372" s="64"/>
    </row>
    <row r="2373" spans="4:4" x14ac:dyDescent="0.25">
      <c r="D2373" s="35"/>
    </row>
    <row r="2374" spans="4:4" x14ac:dyDescent="0.25">
      <c r="D2374" s="63"/>
    </row>
    <row r="2375" spans="4:4" x14ac:dyDescent="0.25">
      <c r="D2375" s="64"/>
    </row>
    <row r="2376" spans="4:4" x14ac:dyDescent="0.25">
      <c r="D2376" s="35"/>
    </row>
    <row r="2377" spans="4:4" x14ac:dyDescent="0.25">
      <c r="D2377" s="63"/>
    </row>
    <row r="2378" spans="4:4" x14ac:dyDescent="0.25">
      <c r="D2378" s="64"/>
    </row>
    <row r="2379" spans="4:4" x14ac:dyDescent="0.25">
      <c r="D2379" s="35"/>
    </row>
    <row r="2380" spans="4:4" x14ac:dyDescent="0.25">
      <c r="D2380" s="63"/>
    </row>
    <row r="2381" spans="4:4" x14ac:dyDescent="0.25">
      <c r="D2381" s="64"/>
    </row>
    <row r="2382" spans="4:4" x14ac:dyDescent="0.25">
      <c r="D2382" s="35"/>
    </row>
    <row r="2383" spans="4:4" x14ac:dyDescent="0.25">
      <c r="D2383" s="63"/>
    </row>
    <row r="2384" spans="4:4" x14ac:dyDescent="0.25">
      <c r="D2384" s="64"/>
    </row>
    <row r="2385" spans="4:4" x14ac:dyDescent="0.25">
      <c r="D2385" s="35"/>
    </row>
    <row r="2386" spans="4:4" x14ac:dyDescent="0.25">
      <c r="D2386" s="63"/>
    </row>
    <row r="2387" spans="4:4" x14ac:dyDescent="0.25">
      <c r="D2387" s="64"/>
    </row>
    <row r="2388" spans="4:4" x14ac:dyDescent="0.25">
      <c r="D2388" s="35"/>
    </row>
    <row r="2389" spans="4:4" x14ac:dyDescent="0.25">
      <c r="D2389" s="63"/>
    </row>
    <row r="2390" spans="4:4" x14ac:dyDescent="0.25">
      <c r="D2390" s="64"/>
    </row>
    <row r="2391" spans="4:4" x14ac:dyDescent="0.25">
      <c r="D2391" s="35"/>
    </row>
    <row r="2392" spans="4:4" x14ac:dyDescent="0.25">
      <c r="D2392" s="63"/>
    </row>
    <row r="2393" spans="4:4" x14ac:dyDescent="0.25">
      <c r="D2393" s="64"/>
    </row>
    <row r="2394" spans="4:4" x14ac:dyDescent="0.25">
      <c r="D2394" s="35"/>
    </row>
    <row r="2395" spans="4:4" x14ac:dyDescent="0.25">
      <c r="D2395" s="63"/>
    </row>
    <row r="2396" spans="4:4" x14ac:dyDescent="0.25">
      <c r="D2396" s="64"/>
    </row>
    <row r="2397" spans="4:4" x14ac:dyDescent="0.25">
      <c r="D2397" s="35"/>
    </row>
    <row r="2398" spans="4:4" x14ac:dyDescent="0.25">
      <c r="D2398" s="63"/>
    </row>
    <row r="2399" spans="4:4" x14ac:dyDescent="0.25">
      <c r="D2399" s="64"/>
    </row>
    <row r="2400" spans="4:4" x14ac:dyDescent="0.25">
      <c r="D2400" s="35"/>
    </row>
    <row r="2401" spans="4:4" x14ac:dyDescent="0.25">
      <c r="D2401" s="63"/>
    </row>
    <row r="2402" spans="4:4" x14ac:dyDescent="0.25">
      <c r="D2402" s="64"/>
    </row>
    <row r="2403" spans="4:4" x14ac:dyDescent="0.25">
      <c r="D2403" s="35"/>
    </row>
    <row r="2404" spans="4:4" x14ac:dyDescent="0.25">
      <c r="D2404" s="63"/>
    </row>
    <row r="2405" spans="4:4" x14ac:dyDescent="0.25">
      <c r="D2405" s="64"/>
    </row>
    <row r="2406" spans="4:4" x14ac:dyDescent="0.25">
      <c r="D2406" s="35"/>
    </row>
    <row r="2407" spans="4:4" x14ac:dyDescent="0.25">
      <c r="D2407" s="63"/>
    </row>
    <row r="2408" spans="4:4" x14ac:dyDescent="0.25">
      <c r="D2408" s="64"/>
    </row>
    <row r="2409" spans="4:4" x14ac:dyDescent="0.25">
      <c r="D2409" s="35"/>
    </row>
    <row r="2410" spans="4:4" x14ac:dyDescent="0.25">
      <c r="D2410" s="63"/>
    </row>
    <row r="2411" spans="4:4" x14ac:dyDescent="0.25">
      <c r="D2411" s="64"/>
    </row>
    <row r="2412" spans="4:4" x14ac:dyDescent="0.25">
      <c r="D2412" s="35"/>
    </row>
    <row r="2413" spans="4:4" x14ac:dyDescent="0.25">
      <c r="D2413" s="63"/>
    </row>
    <row r="2414" spans="4:4" x14ac:dyDescent="0.25">
      <c r="D2414" s="64"/>
    </row>
    <row r="2415" spans="4:4" x14ac:dyDescent="0.25">
      <c r="D2415" s="35"/>
    </row>
    <row r="2416" spans="4:4" x14ac:dyDescent="0.25">
      <c r="D2416" s="63"/>
    </row>
    <row r="2417" spans="4:4" x14ac:dyDescent="0.25">
      <c r="D2417" s="64"/>
    </row>
    <row r="2418" spans="4:4" x14ac:dyDescent="0.25">
      <c r="D2418" s="35"/>
    </row>
    <row r="2419" spans="4:4" x14ac:dyDescent="0.25">
      <c r="D2419" s="63"/>
    </row>
    <row r="2420" spans="4:4" x14ac:dyDescent="0.25">
      <c r="D2420" s="64"/>
    </row>
    <row r="2421" spans="4:4" x14ac:dyDescent="0.25">
      <c r="D2421" s="35"/>
    </row>
    <row r="2422" spans="4:4" x14ac:dyDescent="0.25">
      <c r="D2422" s="63"/>
    </row>
    <row r="2423" spans="4:4" x14ac:dyDescent="0.25">
      <c r="D2423" s="64"/>
    </row>
    <row r="2424" spans="4:4" x14ac:dyDescent="0.25">
      <c r="D2424" s="35"/>
    </row>
    <row r="2425" spans="4:4" x14ac:dyDescent="0.25">
      <c r="D2425" s="63"/>
    </row>
    <row r="2426" spans="4:4" x14ac:dyDescent="0.25">
      <c r="D2426" s="64"/>
    </row>
    <row r="2427" spans="4:4" x14ac:dyDescent="0.25">
      <c r="D2427" s="35"/>
    </row>
    <row r="2428" spans="4:4" x14ac:dyDescent="0.25">
      <c r="D2428" s="63"/>
    </row>
    <row r="2429" spans="4:4" x14ac:dyDescent="0.25">
      <c r="D2429" s="64"/>
    </row>
    <row r="2430" spans="4:4" x14ac:dyDescent="0.25">
      <c r="D2430" s="35"/>
    </row>
    <row r="2431" spans="4:4" x14ac:dyDescent="0.25">
      <c r="D2431" s="63"/>
    </row>
    <row r="2432" spans="4:4" x14ac:dyDescent="0.25">
      <c r="D2432" s="64"/>
    </row>
    <row r="2433" spans="4:4" x14ac:dyDescent="0.25">
      <c r="D2433" s="35"/>
    </row>
    <row r="2434" spans="4:4" x14ac:dyDescent="0.25">
      <c r="D2434" s="63"/>
    </row>
    <row r="2435" spans="4:4" x14ac:dyDescent="0.25">
      <c r="D2435" s="64"/>
    </row>
    <row r="2436" spans="4:4" x14ac:dyDescent="0.25">
      <c r="D2436" s="35"/>
    </row>
    <row r="2437" spans="4:4" x14ac:dyDescent="0.25">
      <c r="D2437" s="63"/>
    </row>
    <row r="2438" spans="4:4" x14ac:dyDescent="0.25">
      <c r="D2438" s="64"/>
    </row>
    <row r="2439" spans="4:4" x14ac:dyDescent="0.25">
      <c r="D2439" s="35"/>
    </row>
    <row r="2440" spans="4:4" x14ac:dyDescent="0.25">
      <c r="D2440" s="63"/>
    </row>
    <row r="2441" spans="4:4" x14ac:dyDescent="0.25">
      <c r="D2441" s="64"/>
    </row>
    <row r="2442" spans="4:4" x14ac:dyDescent="0.25">
      <c r="D2442" s="35"/>
    </row>
    <row r="2443" spans="4:4" x14ac:dyDescent="0.25">
      <c r="D2443" s="63"/>
    </row>
    <row r="2444" spans="4:4" x14ac:dyDescent="0.25">
      <c r="D2444" s="64"/>
    </row>
    <row r="2445" spans="4:4" x14ac:dyDescent="0.25">
      <c r="D2445" s="35"/>
    </row>
    <row r="2446" spans="4:4" x14ac:dyDescent="0.25">
      <c r="D2446" s="63"/>
    </row>
    <row r="2447" spans="4:4" x14ac:dyDescent="0.25">
      <c r="D2447" s="64"/>
    </row>
    <row r="2448" spans="4:4" x14ac:dyDescent="0.25">
      <c r="D2448" s="35"/>
    </row>
    <row r="2449" spans="4:4" x14ac:dyDescent="0.25">
      <c r="D2449" s="63"/>
    </row>
    <row r="2450" spans="4:4" x14ac:dyDescent="0.25">
      <c r="D2450" s="64"/>
    </row>
    <row r="2451" spans="4:4" x14ac:dyDescent="0.25">
      <c r="D2451" s="35"/>
    </row>
    <row r="2452" spans="4:4" x14ac:dyDescent="0.25">
      <c r="D2452" s="63"/>
    </row>
    <row r="2453" spans="4:4" x14ac:dyDescent="0.25">
      <c r="D2453" s="64"/>
    </row>
    <row r="2454" spans="4:4" x14ac:dyDescent="0.25">
      <c r="D2454" s="35"/>
    </row>
    <row r="2455" spans="4:4" x14ac:dyDescent="0.25">
      <c r="D2455" s="63"/>
    </row>
    <row r="2456" spans="4:4" x14ac:dyDescent="0.25">
      <c r="D2456" s="64"/>
    </row>
    <row r="2457" spans="4:4" x14ac:dyDescent="0.25">
      <c r="D2457" s="35"/>
    </row>
    <row r="2458" spans="4:4" x14ac:dyDescent="0.25">
      <c r="D2458" s="63"/>
    </row>
    <row r="2459" spans="4:4" x14ac:dyDescent="0.25">
      <c r="D2459" s="64"/>
    </row>
    <row r="2460" spans="4:4" x14ac:dyDescent="0.25">
      <c r="D2460" s="35"/>
    </row>
    <row r="2461" spans="4:4" x14ac:dyDescent="0.25">
      <c r="D2461" s="63"/>
    </row>
    <row r="2462" spans="4:4" x14ac:dyDescent="0.25">
      <c r="D2462" s="64"/>
    </row>
    <row r="2463" spans="4:4" x14ac:dyDescent="0.25">
      <c r="D2463" s="35"/>
    </row>
    <row r="2464" spans="4:4" x14ac:dyDescent="0.25">
      <c r="D2464" s="63"/>
    </row>
    <row r="2465" spans="4:4" x14ac:dyDescent="0.25">
      <c r="D2465" s="64"/>
    </row>
    <row r="2466" spans="4:4" x14ac:dyDescent="0.25">
      <c r="D2466" s="35"/>
    </row>
    <row r="2467" spans="4:4" x14ac:dyDescent="0.25">
      <c r="D2467" s="64"/>
    </row>
    <row r="2468" spans="4:4" x14ac:dyDescent="0.25">
      <c r="D2468" s="35"/>
    </row>
    <row r="2469" spans="4:4" x14ac:dyDescent="0.25">
      <c r="D2469" s="63"/>
    </row>
    <row r="2470" spans="4:4" x14ac:dyDescent="0.25">
      <c r="D2470" s="64"/>
    </row>
    <row r="2471" spans="4:4" x14ac:dyDescent="0.25">
      <c r="D2471" s="35"/>
    </row>
    <row r="2472" spans="4:4" x14ac:dyDescent="0.25">
      <c r="D2472" s="63"/>
    </row>
    <row r="2473" spans="4:4" x14ac:dyDescent="0.25">
      <c r="D2473" s="64"/>
    </row>
    <row r="2474" spans="4:4" x14ac:dyDescent="0.25">
      <c r="D2474" s="35"/>
    </row>
    <row r="2475" spans="4:4" x14ac:dyDescent="0.25">
      <c r="D2475" s="63"/>
    </row>
    <row r="2476" spans="4:4" x14ac:dyDescent="0.25">
      <c r="D2476" s="64"/>
    </row>
    <row r="2477" spans="4:4" x14ac:dyDescent="0.25">
      <c r="D2477" s="35"/>
    </row>
    <row r="2478" spans="4:4" x14ac:dyDescent="0.25">
      <c r="D2478" s="63"/>
    </row>
    <row r="2479" spans="4:4" x14ac:dyDescent="0.25">
      <c r="D2479" s="64"/>
    </row>
    <row r="2480" spans="4:4" x14ac:dyDescent="0.25">
      <c r="D2480" s="35"/>
    </row>
    <row r="2481" spans="4:4" x14ac:dyDescent="0.25">
      <c r="D2481" s="63"/>
    </row>
    <row r="2482" spans="4:4" x14ac:dyDescent="0.25">
      <c r="D2482" s="64"/>
    </row>
    <row r="2483" spans="4:4" x14ac:dyDescent="0.25">
      <c r="D2483" s="35"/>
    </row>
    <row r="2484" spans="4:4" x14ac:dyDescent="0.25">
      <c r="D2484" s="63"/>
    </row>
    <row r="2485" spans="4:4" x14ac:dyDescent="0.25">
      <c r="D2485" s="64"/>
    </row>
    <row r="2486" spans="4:4" x14ac:dyDescent="0.25">
      <c r="D2486" s="35"/>
    </row>
    <row r="2487" spans="4:4" x14ac:dyDescent="0.25">
      <c r="D2487" s="63"/>
    </row>
    <row r="2488" spans="4:4" x14ac:dyDescent="0.25">
      <c r="D2488" s="64"/>
    </row>
    <row r="2489" spans="4:4" x14ac:dyDescent="0.25">
      <c r="D2489" s="35"/>
    </row>
    <row r="2490" spans="4:4" x14ac:dyDescent="0.25">
      <c r="D2490" s="63"/>
    </row>
    <row r="2491" spans="4:4" x14ac:dyDescent="0.25">
      <c r="D2491" s="64"/>
    </row>
    <row r="2492" spans="4:4" x14ac:dyDescent="0.25">
      <c r="D2492" s="35"/>
    </row>
    <row r="2493" spans="4:4" x14ac:dyDescent="0.25">
      <c r="D2493" s="63"/>
    </row>
    <row r="2494" spans="4:4" x14ac:dyDescent="0.25">
      <c r="D2494" s="64"/>
    </row>
    <row r="2495" spans="4:4" x14ac:dyDescent="0.25">
      <c r="D2495" s="35"/>
    </row>
    <row r="2496" spans="4:4" x14ac:dyDescent="0.25">
      <c r="D2496" s="63"/>
    </row>
    <row r="2497" spans="4:4" x14ac:dyDescent="0.25">
      <c r="D2497" s="64"/>
    </row>
    <row r="2498" spans="4:4" x14ac:dyDescent="0.25">
      <c r="D2498" s="35"/>
    </row>
    <row r="2499" spans="4:4" x14ac:dyDescent="0.25">
      <c r="D2499" s="63"/>
    </row>
    <row r="2500" spans="4:4" x14ac:dyDescent="0.25">
      <c r="D2500" s="64"/>
    </row>
    <row r="2501" spans="4:4" x14ac:dyDescent="0.25">
      <c r="D2501" s="35"/>
    </row>
    <row r="2502" spans="4:4" x14ac:dyDescent="0.25">
      <c r="D2502" s="63"/>
    </row>
    <row r="2503" spans="4:4" x14ac:dyDescent="0.25">
      <c r="D2503" s="64"/>
    </row>
    <row r="2504" spans="4:4" x14ac:dyDescent="0.25">
      <c r="D2504" s="35"/>
    </row>
    <row r="2505" spans="4:4" x14ac:dyDescent="0.25">
      <c r="D2505" s="63"/>
    </row>
    <row r="2506" spans="4:4" x14ac:dyDescent="0.25">
      <c r="D2506" s="64"/>
    </row>
    <row r="2507" spans="4:4" x14ac:dyDescent="0.25">
      <c r="D2507" s="35"/>
    </row>
    <row r="2508" spans="4:4" x14ac:dyDescent="0.25">
      <c r="D2508" s="63"/>
    </row>
    <row r="2509" spans="4:4" x14ac:dyDescent="0.25">
      <c r="D2509" s="64"/>
    </row>
    <row r="2510" spans="4:4" x14ac:dyDescent="0.25">
      <c r="D2510" s="35"/>
    </row>
    <row r="2511" spans="4:4" x14ac:dyDescent="0.25">
      <c r="D2511" s="63"/>
    </row>
    <row r="2512" spans="4:4" x14ac:dyDescent="0.25">
      <c r="D2512" s="64"/>
    </row>
    <row r="2513" spans="4:4" x14ac:dyDescent="0.25">
      <c r="D2513" s="35"/>
    </row>
    <row r="2514" spans="4:4" x14ac:dyDescent="0.25">
      <c r="D2514" s="63"/>
    </row>
    <row r="2515" spans="4:4" x14ac:dyDescent="0.25">
      <c r="D2515" s="64"/>
    </row>
    <row r="2516" spans="4:4" x14ac:dyDescent="0.25">
      <c r="D2516" s="35"/>
    </row>
    <row r="2517" spans="4:4" x14ac:dyDescent="0.25">
      <c r="D2517" s="63"/>
    </row>
    <row r="2518" spans="4:4" x14ac:dyDescent="0.25">
      <c r="D2518" s="64"/>
    </row>
    <row r="2519" spans="4:4" x14ac:dyDescent="0.25">
      <c r="D2519" s="35"/>
    </row>
    <row r="2520" spans="4:4" x14ac:dyDescent="0.25">
      <c r="D2520" s="63"/>
    </row>
    <row r="2521" spans="4:4" x14ac:dyDescent="0.25">
      <c r="D2521" s="64"/>
    </row>
    <row r="2522" spans="4:4" x14ac:dyDescent="0.25">
      <c r="D2522" s="35"/>
    </row>
    <row r="2523" spans="4:4" x14ac:dyDescent="0.25">
      <c r="D2523" s="63"/>
    </row>
    <row r="2524" spans="4:4" x14ac:dyDescent="0.25">
      <c r="D2524" s="64"/>
    </row>
    <row r="2525" spans="4:4" x14ac:dyDescent="0.25">
      <c r="D2525" s="35"/>
    </row>
    <row r="2526" spans="4:4" x14ac:dyDescent="0.25">
      <c r="D2526" s="63"/>
    </row>
    <row r="2527" spans="4:4" x14ac:dyDescent="0.25">
      <c r="D2527" s="64"/>
    </row>
    <row r="2528" spans="4:4" x14ac:dyDescent="0.25">
      <c r="D2528" s="35"/>
    </row>
    <row r="2529" spans="4:4" x14ac:dyDescent="0.25">
      <c r="D2529" s="63"/>
    </row>
    <row r="2530" spans="4:4" x14ac:dyDescent="0.25">
      <c r="D2530" s="64"/>
    </row>
    <row r="2531" spans="4:4" x14ac:dyDescent="0.25">
      <c r="D2531" s="35"/>
    </row>
    <row r="2532" spans="4:4" x14ac:dyDescent="0.25">
      <c r="D2532" s="63"/>
    </row>
    <row r="2533" spans="4:4" x14ac:dyDescent="0.25">
      <c r="D2533" s="64"/>
    </row>
    <row r="2534" spans="4:4" x14ac:dyDescent="0.25">
      <c r="D2534" s="35"/>
    </row>
    <row r="2535" spans="4:4" x14ac:dyDescent="0.25">
      <c r="D2535" s="63"/>
    </row>
    <row r="2536" spans="4:4" x14ac:dyDescent="0.25">
      <c r="D2536" s="64"/>
    </row>
    <row r="2537" spans="4:4" x14ac:dyDescent="0.25">
      <c r="D2537" s="35"/>
    </row>
    <row r="2538" spans="4:4" x14ac:dyDescent="0.25">
      <c r="D2538" s="63"/>
    </row>
    <row r="2539" spans="4:4" x14ac:dyDescent="0.25">
      <c r="D2539" s="64"/>
    </row>
    <row r="2540" spans="4:4" x14ac:dyDescent="0.25">
      <c r="D2540" s="35"/>
    </row>
    <row r="2541" spans="4:4" x14ac:dyDescent="0.25">
      <c r="D2541" s="63"/>
    </row>
    <row r="2542" spans="4:4" x14ac:dyDescent="0.25">
      <c r="D2542" s="64"/>
    </row>
    <row r="2543" spans="4:4" x14ac:dyDescent="0.25">
      <c r="D2543" s="35"/>
    </row>
    <row r="2544" spans="4:4" x14ac:dyDescent="0.25">
      <c r="D2544" s="63"/>
    </row>
    <row r="2545" spans="4:4" x14ac:dyDescent="0.25">
      <c r="D2545" s="64"/>
    </row>
    <row r="2546" spans="4:4" x14ac:dyDescent="0.25">
      <c r="D2546" s="35"/>
    </row>
    <row r="2547" spans="4:4" x14ac:dyDescent="0.25">
      <c r="D2547" s="63"/>
    </row>
    <row r="2548" spans="4:4" x14ac:dyDescent="0.25">
      <c r="D2548" s="64"/>
    </row>
    <row r="2549" spans="4:4" x14ac:dyDescent="0.25">
      <c r="D2549" s="35"/>
    </row>
    <row r="2550" spans="4:4" x14ac:dyDescent="0.25">
      <c r="D2550" s="63"/>
    </row>
    <row r="2551" spans="4:4" x14ac:dyDescent="0.25">
      <c r="D2551" s="64"/>
    </row>
    <row r="2552" spans="4:4" x14ac:dyDescent="0.25">
      <c r="D2552" s="35"/>
    </row>
    <row r="2553" spans="4:4" x14ac:dyDescent="0.25">
      <c r="D2553" s="63"/>
    </row>
    <row r="2554" spans="4:4" x14ac:dyDescent="0.25">
      <c r="D2554" s="64"/>
    </row>
    <row r="2555" spans="4:4" x14ac:dyDescent="0.25">
      <c r="D2555" s="35"/>
    </row>
    <row r="2556" spans="4:4" x14ac:dyDescent="0.25">
      <c r="D2556" s="63"/>
    </row>
    <row r="2557" spans="4:4" x14ac:dyDescent="0.25">
      <c r="D2557" s="64"/>
    </row>
    <row r="2558" spans="4:4" x14ac:dyDescent="0.25">
      <c r="D2558" s="35"/>
    </row>
    <row r="2559" spans="4:4" x14ac:dyDescent="0.25">
      <c r="D2559" s="63"/>
    </row>
    <row r="2560" spans="4:4" x14ac:dyDescent="0.25">
      <c r="D2560" s="64"/>
    </row>
    <row r="2561" spans="4:4" x14ac:dyDescent="0.25">
      <c r="D2561" s="35"/>
    </row>
    <row r="2562" spans="4:4" x14ac:dyDescent="0.25">
      <c r="D2562" s="64"/>
    </row>
    <row r="2563" spans="4:4" x14ac:dyDescent="0.25">
      <c r="D2563" s="35"/>
    </row>
    <row r="2564" spans="4:4" x14ac:dyDescent="0.25">
      <c r="D2564" s="63"/>
    </row>
    <row r="2565" spans="4:4" x14ac:dyDescent="0.25">
      <c r="D2565" s="64"/>
    </row>
    <row r="2566" spans="4:4" x14ac:dyDescent="0.25">
      <c r="D2566" s="35"/>
    </row>
    <row r="2567" spans="4:4" x14ac:dyDescent="0.25">
      <c r="D2567" s="63"/>
    </row>
    <row r="2568" spans="4:4" x14ac:dyDescent="0.25">
      <c r="D2568" s="64"/>
    </row>
    <row r="2569" spans="4:4" x14ac:dyDescent="0.25">
      <c r="D2569" s="35"/>
    </row>
    <row r="2570" spans="4:4" x14ac:dyDescent="0.25">
      <c r="D2570" s="63"/>
    </row>
    <row r="2571" spans="4:4" x14ac:dyDescent="0.25">
      <c r="D2571" s="64"/>
    </row>
    <row r="2572" spans="4:4" x14ac:dyDescent="0.25">
      <c r="D2572" s="35"/>
    </row>
    <row r="2573" spans="4:4" x14ac:dyDescent="0.25">
      <c r="D2573" s="63"/>
    </row>
    <row r="2574" spans="4:4" x14ac:dyDescent="0.25">
      <c r="D2574" s="64"/>
    </row>
    <row r="2575" spans="4:4" x14ac:dyDescent="0.25">
      <c r="D2575" s="35"/>
    </row>
    <row r="2576" spans="4:4" x14ac:dyDescent="0.25">
      <c r="D2576" s="63"/>
    </row>
    <row r="2577" spans="4:4" x14ac:dyDescent="0.25">
      <c r="D2577" s="64"/>
    </row>
    <row r="2578" spans="4:4" x14ac:dyDescent="0.25">
      <c r="D2578" s="35"/>
    </row>
    <row r="2579" spans="4:4" x14ac:dyDescent="0.25">
      <c r="D2579" s="63"/>
    </row>
    <row r="2580" spans="4:4" x14ac:dyDescent="0.25">
      <c r="D2580" s="64"/>
    </row>
    <row r="2581" spans="4:4" x14ac:dyDescent="0.25">
      <c r="D2581" s="35"/>
    </row>
    <row r="2582" spans="4:4" x14ac:dyDescent="0.25">
      <c r="D2582" s="63"/>
    </row>
    <row r="2583" spans="4:4" x14ac:dyDescent="0.25">
      <c r="D2583" s="64"/>
    </row>
    <row r="2584" spans="4:4" x14ac:dyDescent="0.25">
      <c r="D2584" s="35"/>
    </row>
    <row r="2585" spans="4:4" x14ac:dyDescent="0.25">
      <c r="D2585" s="63"/>
    </row>
    <row r="2586" spans="4:4" x14ac:dyDescent="0.25">
      <c r="D2586" s="64"/>
    </row>
    <row r="2587" spans="4:4" x14ac:dyDescent="0.25">
      <c r="D2587" s="35"/>
    </row>
    <row r="2588" spans="4:4" x14ac:dyDescent="0.25">
      <c r="D2588" s="63"/>
    </row>
    <row r="2589" spans="4:4" x14ac:dyDescent="0.25">
      <c r="D2589" s="64"/>
    </row>
    <row r="2590" spans="4:4" x14ac:dyDescent="0.25">
      <c r="D2590" s="35"/>
    </row>
    <row r="2591" spans="4:4" x14ac:dyDescent="0.25">
      <c r="D2591" s="63"/>
    </row>
    <row r="2592" spans="4:4" x14ac:dyDescent="0.25">
      <c r="D2592" s="64"/>
    </row>
    <row r="2593" spans="4:4" x14ac:dyDescent="0.25">
      <c r="D2593" s="35"/>
    </row>
    <row r="2594" spans="4:4" x14ac:dyDescent="0.25">
      <c r="D2594" s="63"/>
    </row>
    <row r="2595" spans="4:4" x14ac:dyDescent="0.25">
      <c r="D2595" s="64"/>
    </row>
    <row r="2596" spans="4:4" x14ac:dyDescent="0.25">
      <c r="D2596" s="35"/>
    </row>
    <row r="2597" spans="4:4" x14ac:dyDescent="0.25">
      <c r="D2597" s="63"/>
    </row>
    <row r="2598" spans="4:4" x14ac:dyDescent="0.25">
      <c r="D2598" s="64"/>
    </row>
    <row r="2599" spans="4:4" x14ac:dyDescent="0.25">
      <c r="D2599" s="35"/>
    </row>
    <row r="2600" spans="4:4" x14ac:dyDescent="0.25">
      <c r="D2600" s="63"/>
    </row>
    <row r="2601" spans="4:4" x14ac:dyDescent="0.25">
      <c r="D2601" s="64"/>
    </row>
    <row r="2602" spans="4:4" x14ac:dyDescent="0.25">
      <c r="D2602" s="35"/>
    </row>
    <row r="2603" spans="4:4" x14ac:dyDescent="0.25">
      <c r="D2603" s="63"/>
    </row>
    <row r="2604" spans="4:4" x14ac:dyDescent="0.25">
      <c r="D2604" s="64"/>
    </row>
    <row r="2605" spans="4:4" x14ac:dyDescent="0.25">
      <c r="D2605" s="35"/>
    </row>
    <row r="2606" spans="4:4" x14ac:dyDescent="0.25">
      <c r="D2606" s="63"/>
    </row>
    <row r="2607" spans="4:4" x14ac:dyDescent="0.25">
      <c r="D2607" s="64"/>
    </row>
    <row r="2608" spans="4:4" x14ac:dyDescent="0.25">
      <c r="D2608" s="35"/>
    </row>
    <row r="2609" spans="4:4" x14ac:dyDescent="0.25">
      <c r="D2609" s="63"/>
    </row>
    <row r="2610" spans="4:4" x14ac:dyDescent="0.25">
      <c r="D2610" s="64"/>
    </row>
    <row r="2611" spans="4:4" x14ac:dyDescent="0.25">
      <c r="D2611" s="35"/>
    </row>
    <row r="2612" spans="4:4" x14ac:dyDescent="0.25">
      <c r="D2612" s="63"/>
    </row>
    <row r="2613" spans="4:4" x14ac:dyDescent="0.25">
      <c r="D2613" s="64"/>
    </row>
    <row r="2614" spans="4:4" x14ac:dyDescent="0.25">
      <c r="D2614" s="35"/>
    </row>
    <row r="2615" spans="4:4" x14ac:dyDescent="0.25">
      <c r="D2615" s="63"/>
    </row>
    <row r="2616" spans="4:4" x14ac:dyDescent="0.25">
      <c r="D2616" s="64"/>
    </row>
    <row r="2617" spans="4:4" x14ac:dyDescent="0.25">
      <c r="D2617" s="35"/>
    </row>
    <row r="2618" spans="4:4" x14ac:dyDescent="0.25">
      <c r="D2618" s="63"/>
    </row>
    <row r="2619" spans="4:4" x14ac:dyDescent="0.25">
      <c r="D2619" s="64"/>
    </row>
    <row r="2620" spans="4:4" x14ac:dyDescent="0.25">
      <c r="D2620" s="35"/>
    </row>
    <row r="2621" spans="4:4" x14ac:dyDescent="0.25">
      <c r="D2621" s="63"/>
    </row>
    <row r="2622" spans="4:4" x14ac:dyDescent="0.25">
      <c r="D2622" s="64"/>
    </row>
    <row r="2623" spans="4:4" x14ac:dyDescent="0.25">
      <c r="D2623" s="35"/>
    </row>
    <row r="2624" spans="4:4" x14ac:dyDescent="0.25">
      <c r="D2624" s="63"/>
    </row>
    <row r="2625" spans="4:4" x14ac:dyDescent="0.25">
      <c r="D2625" s="64"/>
    </row>
    <row r="2626" spans="4:4" x14ac:dyDescent="0.25">
      <c r="D2626" s="35"/>
    </row>
    <row r="2627" spans="4:4" x14ac:dyDescent="0.25">
      <c r="D2627" s="63"/>
    </row>
    <row r="2628" spans="4:4" x14ac:dyDescent="0.25">
      <c r="D2628" s="64"/>
    </row>
    <row r="2629" spans="4:4" x14ac:dyDescent="0.25">
      <c r="D2629" s="35"/>
    </row>
    <row r="2630" spans="4:4" x14ac:dyDescent="0.25">
      <c r="D2630" s="63"/>
    </row>
    <row r="2631" spans="4:4" x14ac:dyDescent="0.25">
      <c r="D2631" s="64"/>
    </row>
    <row r="2632" spans="4:4" x14ac:dyDescent="0.25">
      <c r="D2632" s="35"/>
    </row>
    <row r="2633" spans="4:4" x14ac:dyDescent="0.25">
      <c r="D2633" s="63"/>
    </row>
    <row r="2634" spans="4:4" x14ac:dyDescent="0.25">
      <c r="D2634" s="64"/>
    </row>
    <row r="2635" spans="4:4" x14ac:dyDescent="0.25">
      <c r="D2635" s="35"/>
    </row>
    <row r="2636" spans="4:4" x14ac:dyDescent="0.25">
      <c r="D2636" s="63"/>
    </row>
    <row r="2637" spans="4:4" x14ac:dyDescent="0.25">
      <c r="D2637" s="64"/>
    </row>
    <row r="2638" spans="4:4" x14ac:dyDescent="0.25">
      <c r="D2638" s="35"/>
    </row>
    <row r="2639" spans="4:4" x14ac:dyDescent="0.25">
      <c r="D2639" s="63"/>
    </row>
    <row r="2640" spans="4:4" x14ac:dyDescent="0.25">
      <c r="D2640" s="64"/>
    </row>
    <row r="2641" spans="4:4" x14ac:dyDescent="0.25">
      <c r="D2641" s="35"/>
    </row>
    <row r="2642" spans="4:4" x14ac:dyDescent="0.25">
      <c r="D2642" s="63"/>
    </row>
    <row r="2643" spans="4:4" x14ac:dyDescent="0.25">
      <c r="D2643" s="64"/>
    </row>
    <row r="2644" spans="4:4" x14ac:dyDescent="0.25">
      <c r="D2644" s="35"/>
    </row>
    <row r="2645" spans="4:4" x14ac:dyDescent="0.25">
      <c r="D2645" s="63"/>
    </row>
    <row r="2646" spans="4:4" x14ac:dyDescent="0.25">
      <c r="D2646" s="64"/>
    </row>
    <row r="2647" spans="4:4" x14ac:dyDescent="0.25">
      <c r="D2647" s="35"/>
    </row>
    <row r="2648" spans="4:4" x14ac:dyDescent="0.25">
      <c r="D2648" s="63"/>
    </row>
    <row r="2649" spans="4:4" x14ac:dyDescent="0.25">
      <c r="D2649" s="64"/>
    </row>
    <row r="2650" spans="4:4" x14ac:dyDescent="0.25">
      <c r="D2650" s="35"/>
    </row>
    <row r="2651" spans="4:4" x14ac:dyDescent="0.25">
      <c r="D2651" s="63"/>
    </row>
    <row r="2652" spans="4:4" x14ac:dyDescent="0.25">
      <c r="D2652" s="64"/>
    </row>
    <row r="2653" spans="4:4" x14ac:dyDescent="0.25">
      <c r="D2653" s="35"/>
    </row>
    <row r="2654" spans="4:4" x14ac:dyDescent="0.25">
      <c r="D2654" s="63"/>
    </row>
    <row r="2655" spans="4:4" x14ac:dyDescent="0.25">
      <c r="D2655" s="64"/>
    </row>
    <row r="2656" spans="4:4" x14ac:dyDescent="0.25">
      <c r="D2656" s="35"/>
    </row>
    <row r="2657" spans="4:4" x14ac:dyDescent="0.25">
      <c r="D2657" s="63"/>
    </row>
    <row r="2658" spans="4:4" x14ac:dyDescent="0.25">
      <c r="D2658" s="64"/>
    </row>
    <row r="2659" spans="4:4" x14ac:dyDescent="0.25">
      <c r="D2659" s="35"/>
    </row>
    <row r="2660" spans="4:4" x14ac:dyDescent="0.25">
      <c r="D2660" s="63"/>
    </row>
    <row r="2661" spans="4:4" x14ac:dyDescent="0.25">
      <c r="D2661" s="64"/>
    </row>
    <row r="2662" spans="4:4" x14ac:dyDescent="0.25">
      <c r="D2662" s="35"/>
    </row>
    <row r="2663" spans="4:4" x14ac:dyDescent="0.25">
      <c r="D2663" s="63"/>
    </row>
    <row r="2664" spans="4:4" x14ac:dyDescent="0.25">
      <c r="D2664" s="64"/>
    </row>
    <row r="2665" spans="4:4" x14ac:dyDescent="0.25">
      <c r="D2665" s="35"/>
    </row>
    <row r="2666" spans="4:4" x14ac:dyDescent="0.25">
      <c r="D2666" s="63"/>
    </row>
    <row r="2667" spans="4:4" x14ac:dyDescent="0.25">
      <c r="D2667" s="64"/>
    </row>
    <row r="2668" spans="4:4" x14ac:dyDescent="0.25">
      <c r="D2668" s="35"/>
    </row>
    <row r="2669" spans="4:4" x14ac:dyDescent="0.25">
      <c r="D2669" s="63"/>
    </row>
    <row r="2670" spans="4:4" x14ac:dyDescent="0.25">
      <c r="D2670" s="64"/>
    </row>
    <row r="2671" spans="4:4" x14ac:dyDescent="0.25">
      <c r="D2671" s="35"/>
    </row>
    <row r="2672" spans="4:4" x14ac:dyDescent="0.25">
      <c r="D2672" s="63"/>
    </row>
    <row r="2673" spans="4:4" x14ac:dyDescent="0.25">
      <c r="D2673" s="64"/>
    </row>
    <row r="2674" spans="4:4" x14ac:dyDescent="0.25">
      <c r="D2674" s="35"/>
    </row>
    <row r="2675" spans="4:4" x14ac:dyDescent="0.25">
      <c r="D2675" s="63"/>
    </row>
    <row r="2676" spans="4:4" x14ac:dyDescent="0.25">
      <c r="D2676" s="64"/>
    </row>
    <row r="2677" spans="4:4" x14ac:dyDescent="0.25">
      <c r="D2677" s="35"/>
    </row>
    <row r="2678" spans="4:4" x14ac:dyDescent="0.25">
      <c r="D2678" s="63"/>
    </row>
    <row r="2679" spans="4:4" x14ac:dyDescent="0.25">
      <c r="D2679" s="64"/>
    </row>
    <row r="2680" spans="4:4" x14ac:dyDescent="0.25">
      <c r="D2680" s="35"/>
    </row>
    <row r="2681" spans="4:4" x14ac:dyDescent="0.25">
      <c r="D2681" s="63"/>
    </row>
    <row r="2682" spans="4:4" x14ac:dyDescent="0.25">
      <c r="D2682" s="64"/>
    </row>
    <row r="2683" spans="4:4" x14ac:dyDescent="0.25">
      <c r="D2683" s="35"/>
    </row>
    <row r="2684" spans="4:4" x14ac:dyDescent="0.25">
      <c r="D2684" s="63"/>
    </row>
    <row r="2685" spans="4:4" x14ac:dyDescent="0.25">
      <c r="D2685" s="64"/>
    </row>
    <row r="2686" spans="4:4" x14ac:dyDescent="0.25">
      <c r="D2686" s="35"/>
    </row>
    <row r="2687" spans="4:4" x14ac:dyDescent="0.25">
      <c r="D2687" s="63"/>
    </row>
    <row r="2688" spans="4:4" x14ac:dyDescent="0.25">
      <c r="D2688" s="64"/>
    </row>
    <row r="2689" spans="4:4" x14ac:dyDescent="0.25">
      <c r="D2689" s="35"/>
    </row>
    <row r="2690" spans="4:4" x14ac:dyDescent="0.25">
      <c r="D2690" s="63"/>
    </row>
    <row r="2691" spans="4:4" x14ac:dyDescent="0.25">
      <c r="D2691" s="64"/>
    </row>
    <row r="2692" spans="4:4" x14ac:dyDescent="0.25">
      <c r="D2692" s="35"/>
    </row>
    <row r="2693" spans="4:4" x14ac:dyDescent="0.25">
      <c r="D2693" s="63"/>
    </row>
    <row r="2694" spans="4:4" x14ac:dyDescent="0.25">
      <c r="D2694" s="64"/>
    </row>
    <row r="2695" spans="4:4" x14ac:dyDescent="0.25">
      <c r="D2695" s="35"/>
    </row>
    <row r="2696" spans="4:4" x14ac:dyDescent="0.25">
      <c r="D2696" s="63"/>
    </row>
    <row r="2697" spans="4:4" x14ac:dyDescent="0.25">
      <c r="D2697" s="64"/>
    </row>
    <row r="2698" spans="4:4" x14ac:dyDescent="0.25">
      <c r="D2698" s="35"/>
    </row>
    <row r="2699" spans="4:4" x14ac:dyDescent="0.25">
      <c r="D2699" s="63"/>
    </row>
    <row r="2700" spans="4:4" x14ac:dyDescent="0.25">
      <c r="D2700" s="64"/>
    </row>
    <row r="2701" spans="4:4" x14ac:dyDescent="0.25">
      <c r="D2701" s="35"/>
    </row>
    <row r="2702" spans="4:4" x14ac:dyDescent="0.25">
      <c r="D2702" s="63"/>
    </row>
    <row r="2703" spans="4:4" x14ac:dyDescent="0.25">
      <c r="D2703" s="64"/>
    </row>
    <row r="2704" spans="4:4" x14ac:dyDescent="0.25">
      <c r="D2704" s="35"/>
    </row>
    <row r="2705" spans="4:4" x14ac:dyDescent="0.25">
      <c r="D2705" s="63"/>
    </row>
    <row r="2706" spans="4:4" x14ac:dyDescent="0.25">
      <c r="D2706" s="64"/>
    </row>
    <row r="2707" spans="4:4" x14ac:dyDescent="0.25">
      <c r="D2707" s="35"/>
    </row>
    <row r="2708" spans="4:4" x14ac:dyDescent="0.25">
      <c r="D2708" s="63"/>
    </row>
    <row r="2709" spans="4:4" x14ac:dyDescent="0.25">
      <c r="D2709" s="64"/>
    </row>
    <row r="2710" spans="4:4" x14ac:dyDescent="0.25">
      <c r="D2710" s="35"/>
    </row>
    <row r="2711" spans="4:4" x14ac:dyDescent="0.25">
      <c r="D2711" s="63"/>
    </row>
    <row r="2712" spans="4:4" x14ac:dyDescent="0.25">
      <c r="D2712" s="64"/>
    </row>
    <row r="2713" spans="4:4" x14ac:dyDescent="0.25">
      <c r="D2713" s="35"/>
    </row>
    <row r="2714" spans="4:4" x14ac:dyDescent="0.25">
      <c r="D2714" s="63"/>
    </row>
    <row r="2715" spans="4:4" x14ac:dyDescent="0.25">
      <c r="D2715" s="64"/>
    </row>
    <row r="2716" spans="4:4" x14ac:dyDescent="0.25">
      <c r="D2716" s="35"/>
    </row>
    <row r="2717" spans="4:4" x14ac:dyDescent="0.25">
      <c r="D2717" s="63"/>
    </row>
    <row r="2718" spans="4:4" x14ac:dyDescent="0.25">
      <c r="D2718" s="64"/>
    </row>
    <row r="2719" spans="4:4" x14ac:dyDescent="0.25">
      <c r="D2719" s="35"/>
    </row>
    <row r="2720" spans="4:4" x14ac:dyDescent="0.25">
      <c r="D2720" s="63"/>
    </row>
    <row r="2721" spans="4:4" x14ac:dyDescent="0.25">
      <c r="D2721" s="64"/>
    </row>
    <row r="2722" spans="4:4" x14ac:dyDescent="0.25">
      <c r="D2722" s="35"/>
    </row>
    <row r="2723" spans="4:4" x14ac:dyDescent="0.25">
      <c r="D2723" s="63"/>
    </row>
    <row r="2724" spans="4:4" x14ac:dyDescent="0.25">
      <c r="D2724" s="64"/>
    </row>
    <row r="2725" spans="4:4" x14ac:dyDescent="0.25">
      <c r="D2725" s="35"/>
    </row>
    <row r="2726" spans="4:4" x14ac:dyDescent="0.25">
      <c r="D2726" s="63"/>
    </row>
    <row r="2727" spans="4:4" x14ac:dyDescent="0.25">
      <c r="D2727" s="64"/>
    </row>
    <row r="2728" spans="4:4" x14ac:dyDescent="0.25">
      <c r="D2728" s="35"/>
    </row>
    <row r="2729" spans="4:4" x14ac:dyDescent="0.25">
      <c r="D2729" s="63"/>
    </row>
    <row r="2730" spans="4:4" x14ac:dyDescent="0.25">
      <c r="D2730" s="64"/>
    </row>
    <row r="2731" spans="4:4" x14ac:dyDescent="0.25">
      <c r="D2731" s="35"/>
    </row>
    <row r="2732" spans="4:4" x14ac:dyDescent="0.25">
      <c r="D2732" s="63"/>
    </row>
    <row r="2733" spans="4:4" x14ac:dyDescent="0.25">
      <c r="D2733" s="64"/>
    </row>
    <row r="2734" spans="4:4" x14ac:dyDescent="0.25">
      <c r="D2734" s="35"/>
    </row>
    <row r="2735" spans="4:4" x14ac:dyDescent="0.25">
      <c r="D2735" s="63"/>
    </row>
    <row r="2736" spans="4:4" x14ac:dyDescent="0.25">
      <c r="D2736" s="64"/>
    </row>
    <row r="2737" spans="4:4" x14ac:dyDescent="0.25">
      <c r="D2737" s="35"/>
    </row>
    <row r="2738" spans="4:4" x14ac:dyDescent="0.25">
      <c r="D2738" s="63"/>
    </row>
    <row r="2739" spans="4:4" x14ac:dyDescent="0.25">
      <c r="D2739" s="64"/>
    </row>
    <row r="2740" spans="4:4" x14ac:dyDescent="0.25">
      <c r="D2740" s="35"/>
    </row>
    <row r="2741" spans="4:4" x14ac:dyDescent="0.25">
      <c r="D2741" s="63"/>
    </row>
    <row r="2742" spans="4:4" x14ac:dyDescent="0.25">
      <c r="D2742" s="64"/>
    </row>
    <row r="2743" spans="4:4" x14ac:dyDescent="0.25">
      <c r="D2743" s="35"/>
    </row>
    <row r="2744" spans="4:4" x14ac:dyDescent="0.25">
      <c r="D2744" s="63"/>
    </row>
    <row r="2745" spans="4:4" x14ac:dyDescent="0.25">
      <c r="D2745" s="64"/>
    </row>
    <row r="2746" spans="4:4" x14ac:dyDescent="0.25">
      <c r="D2746" s="35"/>
    </row>
    <row r="2747" spans="4:4" x14ac:dyDescent="0.25">
      <c r="D2747" s="63"/>
    </row>
    <row r="2748" spans="4:4" x14ac:dyDescent="0.25">
      <c r="D2748" s="64"/>
    </row>
    <row r="2749" spans="4:4" x14ac:dyDescent="0.25">
      <c r="D2749" s="35"/>
    </row>
    <row r="2750" spans="4:4" x14ac:dyDescent="0.25">
      <c r="D2750" s="63"/>
    </row>
    <row r="2751" spans="4:4" x14ac:dyDescent="0.25">
      <c r="D2751" s="64"/>
    </row>
    <row r="2752" spans="4:4" x14ac:dyDescent="0.25">
      <c r="D2752" s="35"/>
    </row>
    <row r="2753" spans="4:4" x14ac:dyDescent="0.25">
      <c r="D2753" s="63"/>
    </row>
    <row r="2754" spans="4:4" x14ac:dyDescent="0.25">
      <c r="D2754" s="64"/>
    </row>
    <row r="2755" spans="4:4" x14ac:dyDescent="0.25">
      <c r="D2755" s="35"/>
    </row>
    <row r="2756" spans="4:4" x14ac:dyDescent="0.25">
      <c r="D2756" s="63"/>
    </row>
    <row r="2757" spans="4:4" x14ac:dyDescent="0.25">
      <c r="D2757" s="64"/>
    </row>
    <row r="2758" spans="4:4" x14ac:dyDescent="0.25">
      <c r="D2758" s="35"/>
    </row>
    <row r="2759" spans="4:4" x14ac:dyDescent="0.25">
      <c r="D2759" s="63"/>
    </row>
    <row r="2760" spans="4:4" x14ac:dyDescent="0.25">
      <c r="D2760" s="64"/>
    </row>
    <row r="2761" spans="4:4" x14ac:dyDescent="0.25">
      <c r="D2761" s="35"/>
    </row>
    <row r="2762" spans="4:4" x14ac:dyDescent="0.25">
      <c r="D2762" s="63"/>
    </row>
    <row r="2763" spans="4:4" x14ac:dyDescent="0.25">
      <c r="D2763" s="64"/>
    </row>
    <row r="2764" spans="4:4" x14ac:dyDescent="0.25">
      <c r="D2764" s="35"/>
    </row>
    <row r="2765" spans="4:4" x14ac:dyDescent="0.25">
      <c r="D2765" s="63"/>
    </row>
    <row r="2766" spans="4:4" x14ac:dyDescent="0.25">
      <c r="D2766" s="64"/>
    </row>
    <row r="2767" spans="4:4" x14ac:dyDescent="0.25">
      <c r="D2767" s="35"/>
    </row>
    <row r="2768" spans="4:4" x14ac:dyDescent="0.25">
      <c r="D2768" s="63"/>
    </row>
    <row r="2769" spans="4:4" x14ac:dyDescent="0.25">
      <c r="D2769" s="64"/>
    </row>
    <row r="2770" spans="4:4" x14ac:dyDescent="0.25">
      <c r="D2770" s="35"/>
    </row>
    <row r="2771" spans="4:4" x14ac:dyDescent="0.25">
      <c r="D2771" s="63"/>
    </row>
    <row r="2772" spans="4:4" x14ac:dyDescent="0.25">
      <c r="D2772" s="64"/>
    </row>
    <row r="2773" spans="4:4" x14ac:dyDescent="0.25">
      <c r="D2773" s="35"/>
    </row>
    <row r="2774" spans="4:4" x14ac:dyDescent="0.25">
      <c r="D2774" s="63"/>
    </row>
    <row r="2775" spans="4:4" x14ac:dyDescent="0.25">
      <c r="D2775" s="64"/>
    </row>
    <row r="2776" spans="4:4" x14ac:dyDescent="0.25">
      <c r="D2776" s="35"/>
    </row>
    <row r="2777" spans="4:4" x14ac:dyDescent="0.25">
      <c r="D2777" s="63"/>
    </row>
    <row r="2778" spans="4:4" x14ac:dyDescent="0.25">
      <c r="D2778" s="64"/>
    </row>
    <row r="2779" spans="4:4" x14ac:dyDescent="0.25">
      <c r="D2779" s="35"/>
    </row>
    <row r="2780" spans="4:4" x14ac:dyDescent="0.25">
      <c r="D2780" s="63"/>
    </row>
    <row r="2781" spans="4:4" x14ac:dyDescent="0.25">
      <c r="D2781" s="64"/>
    </row>
    <row r="2782" spans="4:4" x14ac:dyDescent="0.25">
      <c r="D2782" s="35"/>
    </row>
    <row r="2783" spans="4:4" x14ac:dyDescent="0.25">
      <c r="D2783" s="63"/>
    </row>
    <row r="2784" spans="4:4" x14ac:dyDescent="0.25">
      <c r="D2784" s="64"/>
    </row>
    <row r="2785" spans="4:4" x14ac:dyDescent="0.25">
      <c r="D2785" s="35"/>
    </row>
    <row r="2786" spans="4:4" x14ac:dyDescent="0.25">
      <c r="D2786" s="63"/>
    </row>
    <row r="2787" spans="4:4" x14ac:dyDescent="0.25">
      <c r="D2787" s="64"/>
    </row>
    <row r="2788" spans="4:4" x14ac:dyDescent="0.25">
      <c r="D2788" s="35"/>
    </row>
    <row r="2789" spans="4:4" x14ac:dyDescent="0.25">
      <c r="D2789" s="63"/>
    </row>
    <row r="2790" spans="4:4" x14ac:dyDescent="0.25">
      <c r="D2790" s="64"/>
    </row>
    <row r="2791" spans="4:4" x14ac:dyDescent="0.25">
      <c r="D2791" s="35"/>
    </row>
    <row r="2792" spans="4:4" x14ac:dyDescent="0.25">
      <c r="D2792" s="63"/>
    </row>
    <row r="2793" spans="4:4" x14ac:dyDescent="0.25">
      <c r="D2793" s="64"/>
    </row>
    <row r="2794" spans="4:4" x14ac:dyDescent="0.25">
      <c r="D2794" s="35"/>
    </row>
    <row r="2795" spans="4:4" x14ac:dyDescent="0.25">
      <c r="D2795" s="63"/>
    </row>
    <row r="2796" spans="4:4" x14ac:dyDescent="0.25">
      <c r="D2796" s="64"/>
    </row>
    <row r="2797" spans="4:4" x14ac:dyDescent="0.25">
      <c r="D2797" s="35"/>
    </row>
    <row r="2798" spans="4:4" x14ac:dyDescent="0.25">
      <c r="D2798" s="63"/>
    </row>
    <row r="2799" spans="4:4" x14ac:dyDescent="0.25">
      <c r="D2799" s="64"/>
    </row>
    <row r="2800" spans="4:4" x14ac:dyDescent="0.25">
      <c r="D2800" s="35"/>
    </row>
    <row r="2801" spans="4:4" x14ac:dyDescent="0.25">
      <c r="D2801" s="63"/>
    </row>
    <row r="2802" spans="4:4" x14ac:dyDescent="0.25">
      <c r="D2802" s="64"/>
    </row>
    <row r="2803" spans="4:4" x14ac:dyDescent="0.25">
      <c r="D2803" s="35"/>
    </row>
    <row r="2804" spans="4:4" x14ac:dyDescent="0.25">
      <c r="D2804" s="63"/>
    </row>
    <row r="2805" spans="4:4" x14ac:dyDescent="0.25">
      <c r="D2805" s="64"/>
    </row>
    <row r="2806" spans="4:4" x14ac:dyDescent="0.25">
      <c r="D2806" s="35"/>
    </row>
    <row r="2807" spans="4:4" x14ac:dyDescent="0.25">
      <c r="D2807" s="63"/>
    </row>
    <row r="2808" spans="4:4" x14ac:dyDescent="0.25">
      <c r="D2808" s="64"/>
    </row>
    <row r="2809" spans="4:4" x14ac:dyDescent="0.25">
      <c r="D2809" s="35"/>
    </row>
    <row r="2810" spans="4:4" x14ac:dyDescent="0.25">
      <c r="D2810" s="63"/>
    </row>
    <row r="2811" spans="4:4" x14ac:dyDescent="0.25">
      <c r="D2811" s="64"/>
    </row>
    <row r="2812" spans="4:4" x14ac:dyDescent="0.25">
      <c r="D2812" s="35"/>
    </row>
    <row r="2813" spans="4:4" x14ac:dyDescent="0.25">
      <c r="D2813" s="63"/>
    </row>
    <row r="2814" spans="4:4" x14ac:dyDescent="0.25">
      <c r="D2814" s="64"/>
    </row>
    <row r="2815" spans="4:4" x14ac:dyDescent="0.25">
      <c r="D2815" s="35"/>
    </row>
    <row r="2816" spans="4:4" x14ac:dyDescent="0.25">
      <c r="D2816" s="63"/>
    </row>
    <row r="2817" spans="4:4" x14ac:dyDescent="0.25">
      <c r="D2817" s="64"/>
    </row>
    <row r="2818" spans="4:4" x14ac:dyDescent="0.25">
      <c r="D2818" s="35"/>
    </row>
    <row r="2819" spans="4:4" x14ac:dyDescent="0.25">
      <c r="D2819" s="63"/>
    </row>
    <row r="2820" spans="4:4" x14ac:dyDescent="0.25">
      <c r="D2820" s="64"/>
    </row>
    <row r="2821" spans="4:4" x14ac:dyDescent="0.25">
      <c r="D2821" s="35"/>
    </row>
    <row r="2822" spans="4:4" x14ac:dyDescent="0.25">
      <c r="D2822" s="63"/>
    </row>
    <row r="2823" spans="4:4" x14ac:dyDescent="0.25">
      <c r="D2823" s="64"/>
    </row>
    <row r="2824" spans="4:4" x14ac:dyDescent="0.25">
      <c r="D2824" s="35"/>
    </row>
    <row r="2825" spans="4:4" x14ac:dyDescent="0.25">
      <c r="D2825" s="63"/>
    </row>
    <row r="2826" spans="4:4" x14ac:dyDescent="0.25">
      <c r="D2826" s="64"/>
    </row>
    <row r="2827" spans="4:4" x14ac:dyDescent="0.25">
      <c r="D2827" s="35"/>
    </row>
    <row r="2828" spans="4:4" x14ac:dyDescent="0.25">
      <c r="D2828" s="63"/>
    </row>
    <row r="2829" spans="4:4" x14ac:dyDescent="0.25">
      <c r="D2829" s="64"/>
    </row>
    <row r="2830" spans="4:4" x14ac:dyDescent="0.25">
      <c r="D2830" s="35"/>
    </row>
    <row r="2831" spans="4:4" x14ac:dyDescent="0.25">
      <c r="D2831" s="63"/>
    </row>
    <row r="2832" spans="4:4" x14ac:dyDescent="0.25">
      <c r="D2832" s="64"/>
    </row>
    <row r="2833" spans="4:4" x14ac:dyDescent="0.25">
      <c r="D2833" s="35"/>
    </row>
    <row r="2834" spans="4:4" x14ac:dyDescent="0.25">
      <c r="D2834" s="63"/>
    </row>
    <row r="2835" spans="4:4" x14ac:dyDescent="0.25">
      <c r="D2835" s="64"/>
    </row>
    <row r="2836" spans="4:4" x14ac:dyDescent="0.25">
      <c r="D2836" s="35"/>
    </row>
    <row r="2837" spans="4:4" x14ac:dyDescent="0.25">
      <c r="D2837" s="63"/>
    </row>
    <row r="2838" spans="4:4" x14ac:dyDescent="0.25">
      <c r="D2838" s="64"/>
    </row>
    <row r="2839" spans="4:4" x14ac:dyDescent="0.25">
      <c r="D2839" s="35"/>
    </row>
    <row r="2840" spans="4:4" x14ac:dyDescent="0.25">
      <c r="D2840" s="63"/>
    </row>
    <row r="2841" spans="4:4" x14ac:dyDescent="0.25">
      <c r="D2841" s="64"/>
    </row>
    <row r="2842" spans="4:4" x14ac:dyDescent="0.25">
      <c r="D2842" s="35"/>
    </row>
    <row r="2843" spans="4:4" x14ac:dyDescent="0.25">
      <c r="D2843" s="63"/>
    </row>
    <row r="2844" spans="4:4" x14ac:dyDescent="0.25">
      <c r="D2844" s="64"/>
    </row>
    <row r="2845" spans="4:4" x14ac:dyDescent="0.25">
      <c r="D2845" s="35"/>
    </row>
    <row r="2846" spans="4:4" x14ac:dyDescent="0.25">
      <c r="D2846" s="63"/>
    </row>
    <row r="2847" spans="4:4" x14ac:dyDescent="0.25">
      <c r="D2847" s="64"/>
    </row>
    <row r="2848" spans="4:4" x14ac:dyDescent="0.25">
      <c r="D2848" s="35"/>
    </row>
    <row r="2849" spans="4:4" x14ac:dyDescent="0.25">
      <c r="D2849" s="63"/>
    </row>
    <row r="2850" spans="4:4" x14ac:dyDescent="0.25">
      <c r="D2850" s="64"/>
    </row>
    <row r="2851" spans="4:4" x14ac:dyDescent="0.25">
      <c r="D2851" s="35"/>
    </row>
    <row r="2852" spans="4:4" x14ac:dyDescent="0.25">
      <c r="D2852" s="63"/>
    </row>
    <row r="2853" spans="4:4" x14ac:dyDescent="0.25">
      <c r="D2853" s="64"/>
    </row>
    <row r="2854" spans="4:4" x14ac:dyDescent="0.25">
      <c r="D2854" s="35"/>
    </row>
    <row r="2855" spans="4:4" x14ac:dyDescent="0.25">
      <c r="D2855" s="63"/>
    </row>
    <row r="2856" spans="4:4" x14ac:dyDescent="0.25">
      <c r="D2856" s="64"/>
    </row>
    <row r="2857" spans="4:4" x14ac:dyDescent="0.25">
      <c r="D2857" s="35"/>
    </row>
    <row r="2858" spans="4:4" x14ac:dyDescent="0.25">
      <c r="D2858" s="63"/>
    </row>
    <row r="2859" spans="4:4" x14ac:dyDescent="0.25">
      <c r="D2859" s="64"/>
    </row>
    <row r="2860" spans="4:4" x14ac:dyDescent="0.25">
      <c r="D2860" s="35"/>
    </row>
    <row r="2861" spans="4:4" x14ac:dyDescent="0.25">
      <c r="D2861" s="63"/>
    </row>
    <row r="2862" spans="4:4" x14ac:dyDescent="0.25">
      <c r="D2862" s="64"/>
    </row>
    <row r="2863" spans="4:4" x14ac:dyDescent="0.25">
      <c r="D2863" s="35"/>
    </row>
    <row r="2864" spans="4:4" x14ac:dyDescent="0.25">
      <c r="D2864" s="63"/>
    </row>
    <row r="2865" spans="4:4" x14ac:dyDescent="0.25">
      <c r="D2865" s="64"/>
    </row>
    <row r="2866" spans="4:4" x14ac:dyDescent="0.25">
      <c r="D2866" s="35"/>
    </row>
    <row r="2867" spans="4:4" x14ac:dyDescent="0.25">
      <c r="D2867" s="63"/>
    </row>
    <row r="2868" spans="4:4" x14ac:dyDescent="0.25">
      <c r="D2868" s="64"/>
    </row>
    <row r="2869" spans="4:4" x14ac:dyDescent="0.25">
      <c r="D2869" s="35"/>
    </row>
    <row r="2870" spans="4:4" x14ac:dyDescent="0.25">
      <c r="D2870" s="63"/>
    </row>
    <row r="2871" spans="4:4" x14ac:dyDescent="0.25">
      <c r="D2871" s="64"/>
    </row>
    <row r="2872" spans="4:4" x14ac:dyDescent="0.25">
      <c r="D2872" s="35"/>
    </row>
    <row r="2873" spans="4:4" x14ac:dyDescent="0.25">
      <c r="D2873" s="63"/>
    </row>
    <row r="2874" spans="4:4" x14ac:dyDescent="0.25">
      <c r="D2874" s="64"/>
    </row>
    <row r="2875" spans="4:4" x14ac:dyDescent="0.25">
      <c r="D2875" s="35"/>
    </row>
    <row r="2876" spans="4:4" x14ac:dyDescent="0.25">
      <c r="D2876" s="63"/>
    </row>
    <row r="2877" spans="4:4" x14ac:dyDescent="0.25">
      <c r="D2877" s="64"/>
    </row>
    <row r="2878" spans="4:4" x14ac:dyDescent="0.25">
      <c r="D2878" s="35"/>
    </row>
    <row r="2879" spans="4:4" x14ac:dyDescent="0.25">
      <c r="D2879" s="63"/>
    </row>
    <row r="2880" spans="4:4" x14ac:dyDescent="0.25">
      <c r="D2880" s="64"/>
    </row>
    <row r="2881" spans="4:4" x14ac:dyDescent="0.25">
      <c r="D2881" s="35"/>
    </row>
    <row r="2882" spans="4:4" x14ac:dyDescent="0.25">
      <c r="D2882" s="63"/>
    </row>
    <row r="2883" spans="4:4" x14ac:dyDescent="0.25">
      <c r="D2883" s="64"/>
    </row>
    <row r="2884" spans="4:4" x14ac:dyDescent="0.25">
      <c r="D2884" s="35"/>
    </row>
    <row r="2885" spans="4:4" x14ac:dyDescent="0.25">
      <c r="D2885" s="63"/>
    </row>
    <row r="2886" spans="4:4" x14ac:dyDescent="0.25">
      <c r="D2886" s="64"/>
    </row>
    <row r="2887" spans="4:4" x14ac:dyDescent="0.25">
      <c r="D2887" s="35"/>
    </row>
    <row r="2888" spans="4:4" x14ac:dyDescent="0.25">
      <c r="D2888" s="63"/>
    </row>
    <row r="2889" spans="4:4" x14ac:dyDescent="0.25">
      <c r="D2889" s="64"/>
    </row>
    <row r="2890" spans="4:4" x14ac:dyDescent="0.25">
      <c r="D2890" s="35"/>
    </row>
    <row r="2891" spans="4:4" x14ac:dyDescent="0.25">
      <c r="D2891" s="63"/>
    </row>
    <row r="2892" spans="4:4" x14ac:dyDescent="0.25">
      <c r="D2892" s="64"/>
    </row>
    <row r="2893" spans="4:4" x14ac:dyDescent="0.25">
      <c r="D2893" s="35"/>
    </row>
    <row r="2894" spans="4:4" x14ac:dyDescent="0.25">
      <c r="D2894" s="63"/>
    </row>
    <row r="2895" spans="4:4" x14ac:dyDescent="0.25">
      <c r="D2895" s="64"/>
    </row>
    <row r="2896" spans="4:4" x14ac:dyDescent="0.25">
      <c r="D2896" s="35"/>
    </row>
    <row r="2897" spans="4:4" x14ac:dyDescent="0.25">
      <c r="D2897" s="63"/>
    </row>
    <row r="2898" spans="4:4" x14ac:dyDescent="0.25">
      <c r="D2898" s="64"/>
    </row>
    <row r="2899" spans="4:4" x14ac:dyDescent="0.25">
      <c r="D2899" s="35"/>
    </row>
    <row r="2900" spans="4:4" x14ac:dyDescent="0.25">
      <c r="D2900" s="63"/>
    </row>
    <row r="2901" spans="4:4" x14ac:dyDescent="0.25">
      <c r="D2901" s="64"/>
    </row>
    <row r="2902" spans="4:4" x14ac:dyDescent="0.25">
      <c r="D2902" s="35"/>
    </row>
    <row r="2903" spans="4:4" x14ac:dyDescent="0.25">
      <c r="D2903" s="63"/>
    </row>
    <row r="2904" spans="4:4" x14ac:dyDescent="0.25">
      <c r="D2904" s="64"/>
    </row>
    <row r="2905" spans="4:4" x14ac:dyDescent="0.25">
      <c r="D2905" s="35"/>
    </row>
    <row r="2906" spans="4:4" x14ac:dyDescent="0.25">
      <c r="D2906" s="63"/>
    </row>
    <row r="2907" spans="4:4" x14ac:dyDescent="0.25">
      <c r="D2907" s="64"/>
    </row>
    <row r="2908" spans="4:4" x14ac:dyDescent="0.25">
      <c r="D2908" s="35"/>
    </row>
    <row r="2909" spans="4:4" x14ac:dyDescent="0.25">
      <c r="D2909" s="63"/>
    </row>
    <row r="2910" spans="4:4" x14ac:dyDescent="0.25">
      <c r="D2910" s="64"/>
    </row>
    <row r="2911" spans="4:4" x14ac:dyDescent="0.25">
      <c r="D2911" s="35"/>
    </row>
    <row r="2912" spans="4:4" x14ac:dyDescent="0.25">
      <c r="D2912" s="63"/>
    </row>
    <row r="2913" spans="4:4" x14ac:dyDescent="0.25">
      <c r="D2913" s="64"/>
    </row>
    <row r="2914" spans="4:4" x14ac:dyDescent="0.25">
      <c r="D2914" s="35"/>
    </row>
    <row r="2915" spans="4:4" x14ac:dyDescent="0.25">
      <c r="D2915" s="63"/>
    </row>
    <row r="2916" spans="4:4" x14ac:dyDescent="0.25">
      <c r="D2916" s="64"/>
    </row>
    <row r="2917" spans="4:4" x14ac:dyDescent="0.25">
      <c r="D2917" s="35"/>
    </row>
    <row r="2918" spans="4:4" x14ac:dyDescent="0.25">
      <c r="D2918" s="63"/>
    </row>
    <row r="2919" spans="4:4" x14ac:dyDescent="0.25">
      <c r="D2919" s="64"/>
    </row>
    <row r="2920" spans="4:4" x14ac:dyDescent="0.25">
      <c r="D2920" s="35"/>
    </row>
    <row r="2921" spans="4:4" x14ac:dyDescent="0.25">
      <c r="D2921" s="63"/>
    </row>
    <row r="2922" spans="4:4" x14ac:dyDescent="0.25">
      <c r="D2922" s="64"/>
    </row>
    <row r="2923" spans="4:4" x14ac:dyDescent="0.25">
      <c r="D2923" s="35"/>
    </row>
    <row r="2924" spans="4:4" x14ac:dyDescent="0.25">
      <c r="D2924" s="63"/>
    </row>
    <row r="2925" spans="4:4" x14ac:dyDescent="0.25">
      <c r="D2925" s="64"/>
    </row>
    <row r="2926" spans="4:4" x14ac:dyDescent="0.25">
      <c r="D2926" s="35"/>
    </row>
    <row r="2927" spans="4:4" x14ac:dyDescent="0.25">
      <c r="D2927" s="63"/>
    </row>
    <row r="2928" spans="4:4" x14ac:dyDescent="0.25">
      <c r="D2928" s="64"/>
    </row>
    <row r="2929" spans="4:4" x14ac:dyDescent="0.25">
      <c r="D2929" s="35"/>
    </row>
    <row r="2930" spans="4:4" x14ac:dyDescent="0.25">
      <c r="D2930" s="63"/>
    </row>
    <row r="2931" spans="4:4" x14ac:dyDescent="0.25">
      <c r="D2931" s="64"/>
    </row>
    <row r="2932" spans="4:4" x14ac:dyDescent="0.25">
      <c r="D2932" s="35"/>
    </row>
    <row r="2933" spans="4:4" x14ac:dyDescent="0.25">
      <c r="D2933" s="63"/>
    </row>
    <row r="2934" spans="4:4" x14ac:dyDescent="0.25">
      <c r="D2934" s="64"/>
    </row>
    <row r="2935" spans="4:4" x14ac:dyDescent="0.25">
      <c r="D2935" s="35"/>
    </row>
    <row r="2936" spans="4:4" x14ac:dyDescent="0.25">
      <c r="D2936" s="63"/>
    </row>
    <row r="2937" spans="4:4" x14ac:dyDescent="0.25">
      <c r="D2937" s="64"/>
    </row>
    <row r="2938" spans="4:4" x14ac:dyDescent="0.25">
      <c r="D2938" s="35"/>
    </row>
    <row r="2939" spans="4:4" x14ac:dyDescent="0.25">
      <c r="D2939" s="63"/>
    </row>
    <row r="2940" spans="4:4" x14ac:dyDescent="0.25">
      <c r="D2940" s="64"/>
    </row>
    <row r="2941" spans="4:4" x14ac:dyDescent="0.25">
      <c r="D2941" s="35"/>
    </row>
    <row r="2942" spans="4:4" x14ac:dyDescent="0.25">
      <c r="D2942" s="63"/>
    </row>
    <row r="2943" spans="4:4" x14ac:dyDescent="0.25">
      <c r="D2943" s="64"/>
    </row>
    <row r="2944" spans="4:4" x14ac:dyDescent="0.25">
      <c r="D2944" s="35"/>
    </row>
    <row r="2945" spans="4:4" x14ac:dyDescent="0.25">
      <c r="D2945" s="63"/>
    </row>
    <row r="2946" spans="4:4" x14ac:dyDescent="0.25">
      <c r="D2946" s="64"/>
    </row>
    <row r="2947" spans="4:4" x14ac:dyDescent="0.25">
      <c r="D2947" s="35"/>
    </row>
    <row r="2948" spans="4:4" x14ac:dyDescent="0.25">
      <c r="D2948" s="63"/>
    </row>
    <row r="2949" spans="4:4" x14ac:dyDescent="0.25">
      <c r="D2949" s="64"/>
    </row>
    <row r="2950" spans="4:4" x14ac:dyDescent="0.25">
      <c r="D2950" s="35"/>
    </row>
    <row r="2951" spans="4:4" x14ac:dyDescent="0.25">
      <c r="D2951" s="63"/>
    </row>
    <row r="2952" spans="4:4" x14ac:dyDescent="0.25">
      <c r="D2952" s="64"/>
    </row>
    <row r="2953" spans="4:4" x14ac:dyDescent="0.25">
      <c r="D2953" s="35"/>
    </row>
    <row r="2954" spans="4:4" x14ac:dyDescent="0.25">
      <c r="D2954" s="63"/>
    </row>
    <row r="2955" spans="4:4" x14ac:dyDescent="0.25">
      <c r="D2955" s="64"/>
    </row>
    <row r="2956" spans="4:4" x14ac:dyDescent="0.25">
      <c r="D2956" s="35"/>
    </row>
    <row r="2957" spans="4:4" x14ac:dyDescent="0.25">
      <c r="D2957" s="63"/>
    </row>
    <row r="2958" spans="4:4" x14ac:dyDescent="0.25">
      <c r="D2958" s="64"/>
    </row>
    <row r="2959" spans="4:4" x14ac:dyDescent="0.25">
      <c r="D2959" s="35"/>
    </row>
    <row r="2960" spans="4:4" x14ac:dyDescent="0.25">
      <c r="D2960" s="63"/>
    </row>
    <row r="2961" spans="4:4" x14ac:dyDescent="0.25">
      <c r="D2961" s="64"/>
    </row>
    <row r="2962" spans="4:4" x14ac:dyDescent="0.25">
      <c r="D2962" s="35"/>
    </row>
    <row r="2963" spans="4:4" x14ac:dyDescent="0.25">
      <c r="D2963" s="63"/>
    </row>
    <row r="2964" spans="4:4" x14ac:dyDescent="0.25">
      <c r="D2964" s="64"/>
    </row>
    <row r="2965" spans="4:4" x14ac:dyDescent="0.25">
      <c r="D2965" s="35"/>
    </row>
    <row r="2966" spans="4:4" x14ac:dyDescent="0.25">
      <c r="D2966" s="63"/>
    </row>
    <row r="2967" spans="4:4" x14ac:dyDescent="0.25">
      <c r="D2967" s="64"/>
    </row>
    <row r="2968" spans="4:4" x14ac:dyDescent="0.25">
      <c r="D2968" s="35"/>
    </row>
    <row r="2969" spans="4:4" x14ac:dyDescent="0.25">
      <c r="D2969" s="63"/>
    </row>
    <row r="2970" spans="4:4" x14ac:dyDescent="0.25">
      <c r="D2970" s="64"/>
    </row>
    <row r="2971" spans="4:4" x14ac:dyDescent="0.25">
      <c r="D2971" s="35"/>
    </row>
    <row r="2972" spans="4:4" x14ac:dyDescent="0.25">
      <c r="D2972" s="63"/>
    </row>
    <row r="2973" spans="4:4" x14ac:dyDescent="0.25">
      <c r="D2973" s="64"/>
    </row>
    <row r="2974" spans="4:4" x14ac:dyDescent="0.25">
      <c r="D2974" s="35"/>
    </row>
    <row r="2975" spans="4:4" x14ac:dyDescent="0.25">
      <c r="D2975" s="63"/>
    </row>
    <row r="2976" spans="4:4" x14ac:dyDescent="0.25">
      <c r="D2976" s="64"/>
    </row>
    <row r="2977" spans="4:4" x14ac:dyDescent="0.25">
      <c r="D2977" s="35"/>
    </row>
    <row r="2978" spans="4:4" x14ac:dyDescent="0.25">
      <c r="D2978" s="63"/>
    </row>
    <row r="2979" spans="4:4" x14ac:dyDescent="0.25">
      <c r="D2979" s="64"/>
    </row>
    <row r="2980" spans="4:4" x14ac:dyDescent="0.25">
      <c r="D2980" s="35"/>
    </row>
    <row r="2981" spans="4:4" x14ac:dyDescent="0.25">
      <c r="D2981" s="63"/>
    </row>
    <row r="2982" spans="4:4" x14ac:dyDescent="0.25">
      <c r="D2982" s="64"/>
    </row>
    <row r="2983" spans="4:4" x14ac:dyDescent="0.25">
      <c r="D2983" s="35"/>
    </row>
    <row r="2984" spans="4:4" x14ac:dyDescent="0.25">
      <c r="D2984" s="63"/>
    </row>
    <row r="2985" spans="4:4" x14ac:dyDescent="0.25">
      <c r="D2985" s="64"/>
    </row>
    <row r="2986" spans="4:4" x14ac:dyDescent="0.25">
      <c r="D2986" s="35"/>
    </row>
    <row r="2987" spans="4:4" x14ac:dyDescent="0.25">
      <c r="D2987" s="63"/>
    </row>
    <row r="2988" spans="4:4" x14ac:dyDescent="0.25">
      <c r="D2988" s="64"/>
    </row>
    <row r="2989" spans="4:4" x14ac:dyDescent="0.25">
      <c r="D2989" s="35"/>
    </row>
    <row r="2990" spans="4:4" x14ac:dyDescent="0.25">
      <c r="D2990" s="63"/>
    </row>
    <row r="2991" spans="4:4" x14ac:dyDescent="0.25">
      <c r="D2991" s="64"/>
    </row>
    <row r="2992" spans="4:4" x14ac:dyDescent="0.25">
      <c r="D2992" s="35"/>
    </row>
    <row r="2993" spans="4:4" x14ac:dyDescent="0.25">
      <c r="D2993" s="63"/>
    </row>
    <row r="2994" spans="4:4" x14ac:dyDescent="0.25">
      <c r="D2994" s="64"/>
    </row>
    <row r="2995" spans="4:4" x14ac:dyDescent="0.25">
      <c r="D2995" s="35"/>
    </row>
    <row r="2996" spans="4:4" x14ac:dyDescent="0.25">
      <c r="D2996" s="63"/>
    </row>
    <row r="2997" spans="4:4" x14ac:dyDescent="0.25">
      <c r="D2997" s="64"/>
    </row>
    <row r="2998" spans="4:4" x14ac:dyDescent="0.25">
      <c r="D2998" s="35"/>
    </row>
    <row r="2999" spans="4:4" x14ac:dyDescent="0.25">
      <c r="D2999" s="63"/>
    </row>
    <row r="3000" spans="4:4" x14ac:dyDescent="0.25">
      <c r="D3000" s="64"/>
    </row>
    <row r="3001" spans="4:4" x14ac:dyDescent="0.25">
      <c r="D3001" s="35"/>
    </row>
    <row r="3002" spans="4:4" x14ac:dyDescent="0.25">
      <c r="D3002" s="63"/>
    </row>
    <row r="3003" spans="4:4" x14ac:dyDescent="0.25">
      <c r="D3003" s="64"/>
    </row>
    <row r="3004" spans="4:4" x14ac:dyDescent="0.25">
      <c r="D3004" s="35"/>
    </row>
    <row r="3005" spans="4:4" x14ac:dyDescent="0.25">
      <c r="D3005" s="63"/>
    </row>
    <row r="3006" spans="4:4" x14ac:dyDescent="0.25">
      <c r="D3006" s="64"/>
    </row>
    <row r="3007" spans="4:4" x14ac:dyDescent="0.25">
      <c r="D3007" s="35"/>
    </row>
    <row r="3008" spans="4:4" x14ac:dyDescent="0.25">
      <c r="D3008" s="63"/>
    </row>
    <row r="3009" spans="4:4" x14ac:dyDescent="0.25">
      <c r="D3009" s="64"/>
    </row>
    <row r="3010" spans="4:4" x14ac:dyDescent="0.25">
      <c r="D3010" s="35"/>
    </row>
    <row r="3011" spans="4:4" x14ac:dyDescent="0.25">
      <c r="D3011" s="63"/>
    </row>
    <row r="3012" spans="4:4" x14ac:dyDescent="0.25">
      <c r="D3012" s="64"/>
    </row>
    <row r="3013" spans="4:4" x14ac:dyDescent="0.25">
      <c r="D3013" s="35"/>
    </row>
    <row r="3014" spans="4:4" x14ac:dyDescent="0.25">
      <c r="D3014" s="63"/>
    </row>
    <row r="3015" spans="4:4" x14ac:dyDescent="0.25">
      <c r="D3015" s="64"/>
    </row>
    <row r="3016" spans="4:4" x14ac:dyDescent="0.25">
      <c r="D3016" s="35"/>
    </row>
    <row r="3017" spans="4:4" x14ac:dyDescent="0.25">
      <c r="D3017" s="63"/>
    </row>
    <row r="3018" spans="4:4" x14ac:dyDescent="0.25">
      <c r="D3018" s="64"/>
    </row>
    <row r="3019" spans="4:4" x14ac:dyDescent="0.25">
      <c r="D3019" s="35"/>
    </row>
    <row r="3020" spans="4:4" x14ac:dyDescent="0.25">
      <c r="D3020" s="63"/>
    </row>
    <row r="3021" spans="4:4" x14ac:dyDescent="0.25">
      <c r="D3021" s="64"/>
    </row>
    <row r="3022" spans="4:4" x14ac:dyDescent="0.25">
      <c r="D3022" s="35"/>
    </row>
    <row r="3023" spans="4:4" x14ac:dyDescent="0.25">
      <c r="D3023" s="63"/>
    </row>
    <row r="3024" spans="4:4" x14ac:dyDescent="0.25">
      <c r="D3024" s="64"/>
    </row>
    <row r="3025" spans="4:4" x14ac:dyDescent="0.25">
      <c r="D3025" s="35"/>
    </row>
    <row r="3026" spans="4:4" x14ac:dyDescent="0.25">
      <c r="D3026" s="63"/>
    </row>
    <row r="3027" spans="4:4" x14ac:dyDescent="0.25">
      <c r="D3027" s="64"/>
    </row>
    <row r="3028" spans="4:4" x14ac:dyDescent="0.25">
      <c r="D3028" s="35"/>
    </row>
    <row r="3029" spans="4:4" x14ac:dyDescent="0.25">
      <c r="D3029" s="63"/>
    </row>
    <row r="3030" spans="4:4" x14ac:dyDescent="0.25">
      <c r="D3030" s="64"/>
    </row>
    <row r="3031" spans="4:4" x14ac:dyDescent="0.25">
      <c r="D3031" s="35"/>
    </row>
    <row r="3032" spans="4:4" x14ac:dyDescent="0.25">
      <c r="D3032" s="63"/>
    </row>
    <row r="3033" spans="4:4" x14ac:dyDescent="0.25">
      <c r="D3033" s="64"/>
    </row>
    <row r="3034" spans="4:4" x14ac:dyDescent="0.25">
      <c r="D3034" s="35"/>
    </row>
    <row r="3035" spans="4:4" x14ac:dyDescent="0.25">
      <c r="D3035" s="63"/>
    </row>
    <row r="3036" spans="4:4" x14ac:dyDescent="0.25">
      <c r="D3036" s="64"/>
    </row>
    <row r="3037" spans="4:4" x14ac:dyDescent="0.25">
      <c r="D3037" s="35"/>
    </row>
    <row r="3038" spans="4:4" x14ac:dyDescent="0.25">
      <c r="D3038" s="63"/>
    </row>
    <row r="3039" spans="4:4" x14ac:dyDescent="0.25">
      <c r="D3039" s="64"/>
    </row>
    <row r="3040" spans="4:4" x14ac:dyDescent="0.25">
      <c r="D3040" s="35"/>
    </row>
    <row r="3041" spans="4:4" x14ac:dyDescent="0.25">
      <c r="D3041" s="63"/>
    </row>
    <row r="3042" spans="4:4" x14ac:dyDescent="0.25">
      <c r="D3042" s="64"/>
    </row>
    <row r="3043" spans="4:4" x14ac:dyDescent="0.25">
      <c r="D3043" s="35"/>
    </row>
    <row r="3044" spans="4:4" x14ac:dyDescent="0.25">
      <c r="D3044" s="63"/>
    </row>
    <row r="3045" spans="4:4" x14ac:dyDescent="0.25">
      <c r="D3045" s="64"/>
    </row>
    <row r="3046" spans="4:4" x14ac:dyDescent="0.25">
      <c r="D3046" s="35"/>
    </row>
    <row r="3047" spans="4:4" x14ac:dyDescent="0.25">
      <c r="D3047" s="63"/>
    </row>
    <row r="3048" spans="4:4" x14ac:dyDescent="0.25">
      <c r="D3048" s="64"/>
    </row>
    <row r="3049" spans="4:4" x14ac:dyDescent="0.25">
      <c r="D3049" s="35"/>
    </row>
    <row r="3050" spans="4:4" x14ac:dyDescent="0.25">
      <c r="D3050" s="63"/>
    </row>
    <row r="3051" spans="4:4" x14ac:dyDescent="0.25">
      <c r="D3051" s="64"/>
    </row>
    <row r="3052" spans="4:4" x14ac:dyDescent="0.25">
      <c r="D3052" s="35"/>
    </row>
    <row r="3053" spans="4:4" x14ac:dyDescent="0.25">
      <c r="D3053" s="63"/>
    </row>
    <row r="3054" spans="4:4" x14ac:dyDescent="0.25">
      <c r="D3054" s="64"/>
    </row>
    <row r="3055" spans="4:4" x14ac:dyDescent="0.25">
      <c r="D3055" s="35"/>
    </row>
    <row r="3056" spans="4:4" x14ac:dyDescent="0.25">
      <c r="D3056" s="63"/>
    </row>
    <row r="3057" spans="4:4" x14ac:dyDescent="0.25">
      <c r="D3057" s="64"/>
    </row>
    <row r="3058" spans="4:4" x14ac:dyDescent="0.25">
      <c r="D3058" s="35"/>
    </row>
    <row r="3059" spans="4:4" x14ac:dyDescent="0.25">
      <c r="D3059" s="63"/>
    </row>
    <row r="3060" spans="4:4" x14ac:dyDescent="0.25">
      <c r="D3060" s="64"/>
    </row>
    <row r="3061" spans="4:4" x14ac:dyDescent="0.25">
      <c r="D3061" s="35"/>
    </row>
    <row r="3062" spans="4:4" x14ac:dyDescent="0.25">
      <c r="D3062" s="63"/>
    </row>
    <row r="3063" spans="4:4" x14ac:dyDescent="0.25">
      <c r="D3063" s="64"/>
    </row>
    <row r="3064" spans="4:4" x14ac:dyDescent="0.25">
      <c r="D3064" s="35"/>
    </row>
    <row r="3065" spans="4:4" x14ac:dyDescent="0.25">
      <c r="D3065" s="63"/>
    </row>
    <row r="3066" spans="4:4" x14ac:dyDescent="0.25">
      <c r="D3066" s="64"/>
    </row>
    <row r="3067" spans="4:4" x14ac:dyDescent="0.25">
      <c r="D3067" s="35"/>
    </row>
    <row r="3068" spans="4:4" x14ac:dyDescent="0.25">
      <c r="D3068" s="63"/>
    </row>
    <row r="3069" spans="4:4" x14ac:dyDescent="0.25">
      <c r="D3069" s="64"/>
    </row>
    <row r="3070" spans="4:4" x14ac:dyDescent="0.25">
      <c r="D3070" s="35"/>
    </row>
    <row r="3071" spans="4:4" x14ac:dyDescent="0.25">
      <c r="D3071" s="63"/>
    </row>
    <row r="3072" spans="4:4" x14ac:dyDescent="0.25">
      <c r="D3072" s="64"/>
    </row>
    <row r="3073" spans="4:4" x14ac:dyDescent="0.25">
      <c r="D3073" s="35"/>
    </row>
    <row r="3074" spans="4:4" x14ac:dyDescent="0.25">
      <c r="D3074" s="63"/>
    </row>
    <row r="3075" spans="4:4" x14ac:dyDescent="0.25">
      <c r="D3075" s="64"/>
    </row>
    <row r="3076" spans="4:4" x14ac:dyDescent="0.25">
      <c r="D3076" s="35"/>
    </row>
    <row r="3077" spans="4:4" x14ac:dyDescent="0.25">
      <c r="D3077" s="63"/>
    </row>
    <row r="3078" spans="4:4" x14ac:dyDescent="0.25">
      <c r="D3078" s="64"/>
    </row>
    <row r="3079" spans="4:4" x14ac:dyDescent="0.25">
      <c r="D3079" s="35"/>
    </row>
    <row r="3080" spans="4:4" x14ac:dyDescent="0.25">
      <c r="D3080" s="63"/>
    </row>
    <row r="3081" spans="4:4" x14ac:dyDescent="0.25">
      <c r="D3081" s="64"/>
    </row>
    <row r="3082" spans="4:4" x14ac:dyDescent="0.25">
      <c r="D3082" s="35"/>
    </row>
    <row r="3083" spans="4:4" x14ac:dyDescent="0.25">
      <c r="D3083" s="63"/>
    </row>
    <row r="3084" spans="4:4" x14ac:dyDescent="0.25">
      <c r="D3084" s="64"/>
    </row>
    <row r="3085" spans="4:4" x14ac:dyDescent="0.25">
      <c r="D3085" s="35"/>
    </row>
    <row r="3086" spans="4:4" x14ac:dyDescent="0.25">
      <c r="D3086" s="63"/>
    </row>
    <row r="3087" spans="4:4" x14ac:dyDescent="0.25">
      <c r="D3087" s="64"/>
    </row>
    <row r="3088" spans="4:4" x14ac:dyDescent="0.25">
      <c r="D3088" s="35"/>
    </row>
    <row r="3089" spans="4:4" x14ac:dyDescent="0.25">
      <c r="D3089" s="63"/>
    </row>
    <row r="3090" spans="4:4" x14ac:dyDescent="0.25">
      <c r="D3090" s="64"/>
    </row>
    <row r="3091" spans="4:4" x14ac:dyDescent="0.25">
      <c r="D3091" s="35"/>
    </row>
    <row r="3092" spans="4:4" x14ac:dyDescent="0.25">
      <c r="D3092" s="63"/>
    </row>
    <row r="3093" spans="4:4" x14ac:dyDescent="0.25">
      <c r="D3093" s="64"/>
    </row>
    <row r="3094" spans="4:4" x14ac:dyDescent="0.25">
      <c r="D3094" s="35"/>
    </row>
    <row r="3095" spans="4:4" x14ac:dyDescent="0.25">
      <c r="D3095" s="63"/>
    </row>
    <row r="3096" spans="4:4" x14ac:dyDescent="0.25">
      <c r="D3096" s="64"/>
    </row>
    <row r="3097" spans="4:4" x14ac:dyDescent="0.25">
      <c r="D3097" s="35"/>
    </row>
    <row r="3098" spans="4:4" x14ac:dyDescent="0.25">
      <c r="D3098" s="63"/>
    </row>
    <row r="3099" spans="4:4" x14ac:dyDescent="0.25">
      <c r="D3099" s="64"/>
    </row>
    <row r="3100" spans="4:4" x14ac:dyDescent="0.25">
      <c r="D3100" s="35"/>
    </row>
    <row r="3101" spans="4:4" x14ac:dyDescent="0.25">
      <c r="D3101" s="63"/>
    </row>
    <row r="3102" spans="4:4" x14ac:dyDescent="0.25">
      <c r="D3102" s="64"/>
    </row>
    <row r="3103" spans="4:4" x14ac:dyDescent="0.25">
      <c r="D3103" s="35"/>
    </row>
    <row r="3104" spans="4:4" x14ac:dyDescent="0.25">
      <c r="D3104" s="63"/>
    </row>
    <row r="3105" spans="4:4" x14ac:dyDescent="0.25">
      <c r="D3105" s="64"/>
    </row>
    <row r="3106" spans="4:4" x14ac:dyDescent="0.25">
      <c r="D3106" s="35"/>
    </row>
    <row r="3107" spans="4:4" x14ac:dyDescent="0.25">
      <c r="D3107" s="63"/>
    </row>
    <row r="3108" spans="4:4" x14ac:dyDescent="0.25">
      <c r="D3108" s="64"/>
    </row>
    <row r="3109" spans="4:4" x14ac:dyDescent="0.25">
      <c r="D3109" s="35"/>
    </row>
    <row r="3110" spans="4:4" x14ac:dyDescent="0.25">
      <c r="D3110" s="63"/>
    </row>
    <row r="3111" spans="4:4" x14ac:dyDescent="0.25">
      <c r="D3111" s="64"/>
    </row>
    <row r="3112" spans="4:4" x14ac:dyDescent="0.25">
      <c r="D3112" s="35"/>
    </row>
    <row r="3113" spans="4:4" x14ac:dyDescent="0.25">
      <c r="D3113" s="63"/>
    </row>
    <row r="3114" spans="4:4" x14ac:dyDescent="0.25">
      <c r="D3114" s="64"/>
    </row>
    <row r="3115" spans="4:4" x14ac:dyDescent="0.25">
      <c r="D3115" s="35"/>
    </row>
    <row r="3116" spans="4:4" x14ac:dyDescent="0.25">
      <c r="D3116" s="63"/>
    </row>
    <row r="3117" spans="4:4" x14ac:dyDescent="0.25">
      <c r="D3117" s="64"/>
    </row>
    <row r="3118" spans="4:4" x14ac:dyDescent="0.25">
      <c r="D3118" s="35"/>
    </row>
    <row r="3119" spans="4:4" x14ac:dyDescent="0.25">
      <c r="D3119" s="63"/>
    </row>
    <row r="3120" spans="4:4" x14ac:dyDescent="0.25">
      <c r="D3120" s="64"/>
    </row>
    <row r="3121" spans="4:4" x14ac:dyDescent="0.25">
      <c r="D3121" s="35"/>
    </row>
    <row r="3122" spans="4:4" x14ac:dyDescent="0.25">
      <c r="D3122" s="63"/>
    </row>
    <row r="3123" spans="4:4" x14ac:dyDescent="0.25">
      <c r="D3123" s="64"/>
    </row>
    <row r="3124" spans="4:4" x14ac:dyDescent="0.25">
      <c r="D3124" s="35"/>
    </row>
    <row r="3125" spans="4:4" x14ac:dyDescent="0.25">
      <c r="D3125" s="63"/>
    </row>
    <row r="3126" spans="4:4" x14ac:dyDescent="0.25">
      <c r="D3126" s="64"/>
    </row>
    <row r="3127" spans="4:4" x14ac:dyDescent="0.25">
      <c r="D3127" s="35"/>
    </row>
    <row r="3128" spans="4:4" x14ac:dyDescent="0.25">
      <c r="D3128" s="63"/>
    </row>
    <row r="3129" spans="4:4" x14ac:dyDescent="0.25">
      <c r="D3129" s="64"/>
    </row>
    <row r="3130" spans="4:4" x14ac:dyDescent="0.25">
      <c r="D3130" s="35"/>
    </row>
    <row r="3131" spans="4:4" x14ac:dyDescent="0.25">
      <c r="D3131" s="63"/>
    </row>
    <row r="3132" spans="4:4" x14ac:dyDescent="0.25">
      <c r="D3132" s="64"/>
    </row>
    <row r="3133" spans="4:4" x14ac:dyDescent="0.25">
      <c r="D3133" s="35"/>
    </row>
    <row r="3134" spans="4:4" x14ac:dyDescent="0.25">
      <c r="D3134" s="63"/>
    </row>
    <row r="3135" spans="4:4" x14ac:dyDescent="0.25">
      <c r="D3135" s="64"/>
    </row>
    <row r="3136" spans="4:4" x14ac:dyDescent="0.25">
      <c r="D3136" s="35"/>
    </row>
    <row r="3137" spans="4:4" x14ac:dyDescent="0.25">
      <c r="D3137" s="63"/>
    </row>
    <row r="3138" spans="4:4" x14ac:dyDescent="0.25">
      <c r="D3138" s="64"/>
    </row>
    <row r="3139" spans="4:4" x14ac:dyDescent="0.25">
      <c r="D3139" s="35"/>
    </row>
    <row r="3140" spans="4:4" x14ac:dyDescent="0.25">
      <c r="D3140" s="63"/>
    </row>
    <row r="3141" spans="4:4" x14ac:dyDescent="0.25">
      <c r="D3141" s="64"/>
    </row>
    <row r="3142" spans="4:4" x14ac:dyDescent="0.25">
      <c r="D3142" s="35"/>
    </row>
    <row r="3143" spans="4:4" x14ac:dyDescent="0.25">
      <c r="D3143" s="63"/>
    </row>
    <row r="3144" spans="4:4" x14ac:dyDescent="0.25">
      <c r="D3144" s="64"/>
    </row>
    <row r="3145" spans="4:4" x14ac:dyDescent="0.25">
      <c r="D3145" s="35"/>
    </row>
    <row r="3146" spans="4:4" x14ac:dyDescent="0.25">
      <c r="D3146" s="63"/>
    </row>
    <row r="3147" spans="4:4" x14ac:dyDescent="0.25">
      <c r="D3147" s="64"/>
    </row>
    <row r="3148" spans="4:4" x14ac:dyDescent="0.25">
      <c r="D3148" s="35"/>
    </row>
    <row r="3149" spans="4:4" x14ac:dyDescent="0.25">
      <c r="D3149" s="63"/>
    </row>
    <row r="3150" spans="4:4" x14ac:dyDescent="0.25">
      <c r="D3150" s="64"/>
    </row>
    <row r="3151" spans="4:4" x14ac:dyDescent="0.25">
      <c r="D3151" s="35"/>
    </row>
    <row r="3152" spans="4:4" x14ac:dyDescent="0.25">
      <c r="D3152" s="63"/>
    </row>
    <row r="3153" spans="4:4" x14ac:dyDescent="0.25">
      <c r="D3153" s="64"/>
    </row>
    <row r="3154" spans="4:4" x14ac:dyDescent="0.25">
      <c r="D3154" s="35"/>
    </row>
    <row r="3155" spans="4:4" x14ac:dyDescent="0.25">
      <c r="D3155" s="63"/>
    </row>
    <row r="3156" spans="4:4" x14ac:dyDescent="0.25">
      <c r="D3156" s="64"/>
    </row>
    <row r="3157" spans="4:4" x14ac:dyDescent="0.25">
      <c r="D3157" s="35"/>
    </row>
    <row r="3158" spans="4:4" x14ac:dyDescent="0.25">
      <c r="D3158" s="63"/>
    </row>
    <row r="3159" spans="4:4" x14ac:dyDescent="0.25">
      <c r="D3159" s="64"/>
    </row>
    <row r="3160" spans="4:4" x14ac:dyDescent="0.25">
      <c r="D3160" s="35"/>
    </row>
    <row r="3161" spans="4:4" x14ac:dyDescent="0.25">
      <c r="D3161" s="63"/>
    </row>
    <row r="3162" spans="4:4" x14ac:dyDescent="0.25">
      <c r="D3162" s="64"/>
    </row>
    <row r="3163" spans="4:4" x14ac:dyDescent="0.25">
      <c r="D3163" s="35"/>
    </row>
    <row r="3164" spans="4:4" x14ac:dyDescent="0.25">
      <c r="D3164" s="63"/>
    </row>
    <row r="3165" spans="4:4" x14ac:dyDescent="0.25">
      <c r="D3165" s="64"/>
    </row>
    <row r="3166" spans="4:4" x14ac:dyDescent="0.25">
      <c r="D3166" s="35"/>
    </row>
    <row r="3167" spans="4:4" x14ac:dyDescent="0.25">
      <c r="D3167" s="63"/>
    </row>
    <row r="3168" spans="4:4" x14ac:dyDescent="0.25">
      <c r="D3168" s="64"/>
    </row>
    <row r="3169" spans="4:4" x14ac:dyDescent="0.25">
      <c r="D3169" s="35"/>
    </row>
    <row r="3170" spans="4:4" x14ac:dyDescent="0.25">
      <c r="D3170" s="63"/>
    </row>
    <row r="3171" spans="4:4" x14ac:dyDescent="0.25">
      <c r="D3171" s="64"/>
    </row>
    <row r="3172" spans="4:4" x14ac:dyDescent="0.25">
      <c r="D3172" s="35"/>
    </row>
    <row r="3173" spans="4:4" x14ac:dyDescent="0.25">
      <c r="D3173" s="63"/>
    </row>
    <row r="3174" spans="4:4" x14ac:dyDescent="0.25">
      <c r="D3174" s="64"/>
    </row>
    <row r="3175" spans="4:4" x14ac:dyDescent="0.25">
      <c r="D3175" s="35"/>
    </row>
    <row r="3176" spans="4:4" x14ac:dyDescent="0.25">
      <c r="D3176" s="63"/>
    </row>
    <row r="3177" spans="4:4" x14ac:dyDescent="0.25">
      <c r="D3177" s="64"/>
    </row>
    <row r="3178" spans="4:4" x14ac:dyDescent="0.25">
      <c r="D3178" s="35"/>
    </row>
    <row r="3179" spans="4:4" x14ac:dyDescent="0.25">
      <c r="D3179" s="63"/>
    </row>
    <row r="3180" spans="4:4" x14ac:dyDescent="0.25">
      <c r="D3180" s="64"/>
    </row>
    <row r="3181" spans="4:4" x14ac:dyDescent="0.25">
      <c r="D3181" s="35"/>
    </row>
    <row r="3182" spans="4:4" x14ac:dyDescent="0.25">
      <c r="D3182" s="63"/>
    </row>
    <row r="3183" spans="4:4" x14ac:dyDescent="0.25">
      <c r="D3183" s="64"/>
    </row>
    <row r="3184" spans="4:4" x14ac:dyDescent="0.25">
      <c r="D3184" s="35"/>
    </row>
    <row r="3185" spans="4:4" x14ac:dyDescent="0.25">
      <c r="D3185" s="63"/>
    </row>
    <row r="3186" spans="4:4" x14ac:dyDescent="0.25">
      <c r="D3186" s="64"/>
    </row>
    <row r="3187" spans="4:4" x14ac:dyDescent="0.25">
      <c r="D3187" s="35"/>
    </row>
    <row r="3188" spans="4:4" x14ac:dyDescent="0.25">
      <c r="D3188" s="63"/>
    </row>
    <row r="3189" spans="4:4" x14ac:dyDescent="0.25">
      <c r="D3189" s="64"/>
    </row>
    <row r="3190" spans="4:4" x14ac:dyDescent="0.25">
      <c r="D3190" s="35"/>
    </row>
    <row r="3191" spans="4:4" x14ac:dyDescent="0.25">
      <c r="D3191" s="63"/>
    </row>
    <row r="3192" spans="4:4" x14ac:dyDescent="0.25">
      <c r="D3192" s="64"/>
    </row>
    <row r="3193" spans="4:4" x14ac:dyDescent="0.25">
      <c r="D3193" s="35"/>
    </row>
    <row r="3194" spans="4:4" x14ac:dyDescent="0.25">
      <c r="D3194" s="63"/>
    </row>
    <row r="3195" spans="4:4" x14ac:dyDescent="0.25">
      <c r="D3195" s="64"/>
    </row>
    <row r="3196" spans="4:4" x14ac:dyDescent="0.25">
      <c r="D3196" s="35"/>
    </row>
    <row r="3197" spans="4:4" x14ac:dyDescent="0.25">
      <c r="D3197" s="63"/>
    </row>
    <row r="3198" spans="4:4" x14ac:dyDescent="0.25">
      <c r="D3198" s="64"/>
    </row>
    <row r="3199" spans="4:4" x14ac:dyDescent="0.25">
      <c r="D3199" s="35"/>
    </row>
    <row r="3200" spans="4:4" x14ac:dyDescent="0.25">
      <c r="D3200" s="63"/>
    </row>
    <row r="3201" spans="4:4" x14ac:dyDescent="0.25">
      <c r="D3201" s="64"/>
    </row>
    <row r="3202" spans="4:4" x14ac:dyDescent="0.25">
      <c r="D3202" s="35"/>
    </row>
    <row r="3203" spans="4:4" x14ac:dyDescent="0.25">
      <c r="D3203" s="63"/>
    </row>
    <row r="3204" spans="4:4" x14ac:dyDescent="0.25">
      <c r="D3204" s="64"/>
    </row>
    <row r="3205" spans="4:4" x14ac:dyDescent="0.25">
      <c r="D3205" s="35"/>
    </row>
    <row r="3206" spans="4:4" x14ac:dyDescent="0.25">
      <c r="D3206" s="63"/>
    </row>
    <row r="3207" spans="4:4" x14ac:dyDescent="0.25">
      <c r="D3207" s="64"/>
    </row>
    <row r="3208" spans="4:4" x14ac:dyDescent="0.25">
      <c r="D3208" s="35"/>
    </row>
    <row r="3209" spans="4:4" x14ac:dyDescent="0.25">
      <c r="D3209" s="63"/>
    </row>
    <row r="3210" spans="4:4" x14ac:dyDescent="0.25">
      <c r="D3210" s="64"/>
    </row>
    <row r="3211" spans="4:4" x14ac:dyDescent="0.25">
      <c r="D3211" s="35"/>
    </row>
    <row r="3212" spans="4:4" x14ac:dyDescent="0.25">
      <c r="D3212" s="63"/>
    </row>
    <row r="3213" spans="4:4" x14ac:dyDescent="0.25">
      <c r="D3213" s="64"/>
    </row>
    <row r="3214" spans="4:4" x14ac:dyDescent="0.25">
      <c r="D3214" s="35"/>
    </row>
    <row r="3215" spans="4:4" x14ac:dyDescent="0.25">
      <c r="D3215" s="63"/>
    </row>
    <row r="3216" spans="4:4" x14ac:dyDescent="0.25">
      <c r="D3216" s="64"/>
    </row>
    <row r="3217" spans="4:4" x14ac:dyDescent="0.25">
      <c r="D3217" s="35"/>
    </row>
    <row r="3218" spans="4:4" x14ac:dyDescent="0.25">
      <c r="D3218" s="63"/>
    </row>
    <row r="3219" spans="4:4" x14ac:dyDescent="0.25">
      <c r="D3219" s="64"/>
    </row>
    <row r="3220" spans="4:4" x14ac:dyDescent="0.25">
      <c r="D3220" s="35"/>
    </row>
    <row r="3221" spans="4:4" x14ac:dyDescent="0.25">
      <c r="D3221" s="63"/>
    </row>
    <row r="3222" spans="4:4" x14ac:dyDescent="0.25">
      <c r="D3222" s="64"/>
    </row>
    <row r="3223" spans="4:4" x14ac:dyDescent="0.25">
      <c r="D3223" s="35"/>
    </row>
    <row r="3224" spans="4:4" x14ac:dyDescent="0.25">
      <c r="D3224" s="63"/>
    </row>
    <row r="3225" spans="4:4" x14ac:dyDescent="0.25">
      <c r="D3225" s="64"/>
    </row>
    <row r="3226" spans="4:4" x14ac:dyDescent="0.25">
      <c r="D3226" s="35"/>
    </row>
    <row r="3227" spans="4:4" x14ac:dyDescent="0.25">
      <c r="D3227" s="63"/>
    </row>
    <row r="3228" spans="4:4" x14ac:dyDescent="0.25">
      <c r="D3228" s="64"/>
    </row>
    <row r="3229" spans="4:4" x14ac:dyDescent="0.25">
      <c r="D3229" s="35"/>
    </row>
    <row r="3230" spans="4:4" x14ac:dyDescent="0.25">
      <c r="D3230" s="63"/>
    </row>
    <row r="3231" spans="4:4" x14ac:dyDescent="0.25">
      <c r="D3231" s="64"/>
    </row>
    <row r="3232" spans="4:4" x14ac:dyDescent="0.25">
      <c r="D3232" s="35"/>
    </row>
    <row r="3233" spans="4:4" x14ac:dyDescent="0.25">
      <c r="D3233" s="63"/>
    </row>
    <row r="3234" spans="4:4" x14ac:dyDescent="0.25">
      <c r="D3234" s="64"/>
    </row>
    <row r="3235" spans="4:4" x14ac:dyDescent="0.25">
      <c r="D3235" s="35"/>
    </row>
    <row r="3236" spans="4:4" x14ac:dyDescent="0.25">
      <c r="D3236" s="63"/>
    </row>
    <row r="3237" spans="4:4" x14ac:dyDescent="0.25">
      <c r="D3237" s="64"/>
    </row>
    <row r="3238" spans="4:4" x14ac:dyDescent="0.25">
      <c r="D3238" s="35"/>
    </row>
    <row r="3239" spans="4:4" x14ac:dyDescent="0.25">
      <c r="D3239" s="63"/>
    </row>
    <row r="3240" spans="4:4" x14ac:dyDescent="0.25">
      <c r="D3240" s="64"/>
    </row>
    <row r="3241" spans="4:4" x14ac:dyDescent="0.25">
      <c r="D3241" s="35"/>
    </row>
    <row r="3242" spans="4:4" x14ac:dyDescent="0.25">
      <c r="D3242" s="63"/>
    </row>
    <row r="3243" spans="4:4" x14ac:dyDescent="0.25">
      <c r="D3243" s="64"/>
    </row>
    <row r="3244" spans="4:4" x14ac:dyDescent="0.25">
      <c r="D3244" s="35"/>
    </row>
    <row r="3245" spans="4:4" x14ac:dyDescent="0.25">
      <c r="D3245" s="63"/>
    </row>
    <row r="3246" spans="4:4" x14ac:dyDescent="0.25">
      <c r="D3246" s="64"/>
    </row>
    <row r="3247" spans="4:4" x14ac:dyDescent="0.25">
      <c r="D3247" s="35"/>
    </row>
    <row r="3248" spans="4:4" x14ac:dyDescent="0.25">
      <c r="D3248" s="63"/>
    </row>
    <row r="3249" spans="4:4" x14ac:dyDescent="0.25">
      <c r="D3249" s="64"/>
    </row>
    <row r="3250" spans="4:4" x14ac:dyDescent="0.25">
      <c r="D3250" s="35"/>
    </row>
    <row r="3251" spans="4:4" x14ac:dyDescent="0.25">
      <c r="D3251" s="63"/>
    </row>
    <row r="3252" spans="4:4" x14ac:dyDescent="0.25">
      <c r="D3252" s="64"/>
    </row>
    <row r="3253" spans="4:4" x14ac:dyDescent="0.25">
      <c r="D3253" s="35"/>
    </row>
    <row r="3254" spans="4:4" x14ac:dyDescent="0.25">
      <c r="D3254" s="63"/>
    </row>
    <row r="3255" spans="4:4" x14ac:dyDescent="0.25">
      <c r="D3255" s="64"/>
    </row>
    <row r="3256" spans="4:4" x14ac:dyDescent="0.25">
      <c r="D3256" s="35"/>
    </row>
    <row r="3257" spans="4:4" x14ac:dyDescent="0.25">
      <c r="D3257" s="63"/>
    </row>
    <row r="3258" spans="4:4" x14ac:dyDescent="0.25">
      <c r="D3258" s="64"/>
    </row>
    <row r="3259" spans="4:4" x14ac:dyDescent="0.25">
      <c r="D3259" s="35"/>
    </row>
    <row r="3260" spans="4:4" x14ac:dyDescent="0.25">
      <c r="D3260" s="63"/>
    </row>
    <row r="3261" spans="4:4" x14ac:dyDescent="0.25">
      <c r="D3261" s="64"/>
    </row>
    <row r="3262" spans="4:4" x14ac:dyDescent="0.25">
      <c r="D3262" s="35"/>
    </row>
    <row r="3263" spans="4:4" x14ac:dyDescent="0.25">
      <c r="D3263" s="63"/>
    </row>
    <row r="3264" spans="4:4" x14ac:dyDescent="0.25">
      <c r="D3264" s="64"/>
    </row>
    <row r="3265" spans="4:4" x14ac:dyDescent="0.25">
      <c r="D3265" s="35"/>
    </row>
    <row r="3266" spans="4:4" x14ac:dyDescent="0.25">
      <c r="D3266" s="63"/>
    </row>
    <row r="3267" spans="4:4" x14ac:dyDescent="0.25">
      <c r="D3267" s="64"/>
    </row>
    <row r="3268" spans="4:4" x14ac:dyDescent="0.25">
      <c r="D3268" s="35"/>
    </row>
    <row r="3269" spans="4:4" x14ac:dyDescent="0.25">
      <c r="D3269" s="63"/>
    </row>
    <row r="3270" spans="4:4" x14ac:dyDescent="0.25">
      <c r="D3270" s="64"/>
    </row>
    <row r="3271" spans="4:4" x14ac:dyDescent="0.25">
      <c r="D3271" s="35"/>
    </row>
    <row r="3272" spans="4:4" x14ac:dyDescent="0.25">
      <c r="D3272" s="63"/>
    </row>
    <row r="3273" spans="4:4" x14ac:dyDescent="0.25">
      <c r="D3273" s="64"/>
    </row>
    <row r="3274" spans="4:4" x14ac:dyDescent="0.25">
      <c r="D3274" s="35"/>
    </row>
    <row r="3275" spans="4:4" x14ac:dyDescent="0.25">
      <c r="D3275" s="63"/>
    </row>
    <row r="3276" spans="4:4" x14ac:dyDescent="0.25">
      <c r="D3276" s="64"/>
    </row>
    <row r="3277" spans="4:4" x14ac:dyDescent="0.25">
      <c r="D3277" s="35"/>
    </row>
    <row r="3278" spans="4:4" x14ac:dyDescent="0.25">
      <c r="D3278" s="63"/>
    </row>
    <row r="3279" spans="4:4" x14ac:dyDescent="0.25">
      <c r="D3279" s="64"/>
    </row>
    <row r="3280" spans="4:4" x14ac:dyDescent="0.25">
      <c r="D3280" s="35"/>
    </row>
    <row r="3281" spans="4:4" x14ac:dyDescent="0.25">
      <c r="D3281" s="63"/>
    </row>
    <row r="3282" spans="4:4" x14ac:dyDescent="0.25">
      <c r="D3282" s="64"/>
    </row>
    <row r="3283" spans="4:4" x14ac:dyDescent="0.25">
      <c r="D3283" s="35"/>
    </row>
    <row r="3284" spans="4:4" x14ac:dyDescent="0.25">
      <c r="D3284" s="63"/>
    </row>
    <row r="3285" spans="4:4" x14ac:dyDescent="0.25">
      <c r="D3285" s="64"/>
    </row>
    <row r="3286" spans="4:4" x14ac:dyDescent="0.25">
      <c r="D3286" s="35"/>
    </row>
    <row r="3287" spans="4:4" x14ac:dyDescent="0.25">
      <c r="D3287" s="63"/>
    </row>
    <row r="3288" spans="4:4" x14ac:dyDescent="0.25">
      <c r="D3288" s="64"/>
    </row>
    <row r="3289" spans="4:4" x14ac:dyDescent="0.25">
      <c r="D3289" s="35"/>
    </row>
    <row r="3290" spans="4:4" x14ac:dyDescent="0.25">
      <c r="D3290" s="63"/>
    </row>
    <row r="3291" spans="4:4" x14ac:dyDescent="0.25">
      <c r="D3291" s="64"/>
    </row>
    <row r="3292" spans="4:4" x14ac:dyDescent="0.25">
      <c r="D3292" s="35"/>
    </row>
    <row r="3293" spans="4:4" x14ac:dyDescent="0.25">
      <c r="D3293" s="63"/>
    </row>
    <row r="3294" spans="4:4" x14ac:dyDescent="0.25">
      <c r="D3294" s="64"/>
    </row>
    <row r="3295" spans="4:4" x14ac:dyDescent="0.25">
      <c r="D3295" s="35"/>
    </row>
    <row r="3296" spans="4:4" x14ac:dyDescent="0.25">
      <c r="D3296" s="63"/>
    </row>
    <row r="3297" spans="4:4" x14ac:dyDescent="0.25">
      <c r="D3297" s="64"/>
    </row>
    <row r="3298" spans="4:4" x14ac:dyDescent="0.25">
      <c r="D3298" s="35"/>
    </row>
    <row r="3299" spans="4:4" x14ac:dyDescent="0.25">
      <c r="D3299" s="63"/>
    </row>
    <row r="3300" spans="4:4" x14ac:dyDescent="0.25">
      <c r="D3300" s="64"/>
    </row>
    <row r="3301" spans="4:4" x14ac:dyDescent="0.25">
      <c r="D3301" s="35"/>
    </row>
    <row r="3302" spans="4:4" x14ac:dyDescent="0.25">
      <c r="D3302" s="63"/>
    </row>
    <row r="3303" spans="4:4" x14ac:dyDescent="0.25">
      <c r="D3303" s="64"/>
    </row>
    <row r="3304" spans="4:4" x14ac:dyDescent="0.25">
      <c r="D3304" s="35"/>
    </row>
    <row r="3305" spans="4:4" x14ac:dyDescent="0.25">
      <c r="D3305" s="63"/>
    </row>
    <row r="3306" spans="4:4" x14ac:dyDescent="0.25">
      <c r="D3306" s="64"/>
    </row>
    <row r="3307" spans="4:4" x14ac:dyDescent="0.25">
      <c r="D3307" s="35"/>
    </row>
    <row r="3308" spans="4:4" x14ac:dyDescent="0.25">
      <c r="D3308" s="63"/>
    </row>
    <row r="3309" spans="4:4" x14ac:dyDescent="0.25">
      <c r="D3309" s="64"/>
    </row>
    <row r="3310" spans="4:4" x14ac:dyDescent="0.25">
      <c r="D3310" s="35"/>
    </row>
    <row r="3311" spans="4:4" x14ac:dyDescent="0.25">
      <c r="D3311" s="63"/>
    </row>
    <row r="3312" spans="4:4" x14ac:dyDescent="0.25">
      <c r="D3312" s="64"/>
    </row>
    <row r="3313" spans="4:4" x14ac:dyDescent="0.25">
      <c r="D3313" s="35"/>
    </row>
    <row r="3314" spans="4:4" x14ac:dyDescent="0.25">
      <c r="D3314" s="63"/>
    </row>
    <row r="3315" spans="4:4" x14ac:dyDescent="0.25">
      <c r="D3315" s="64"/>
    </row>
    <row r="3316" spans="4:4" x14ac:dyDescent="0.25">
      <c r="D3316" s="35"/>
    </row>
    <row r="3317" spans="4:4" x14ac:dyDescent="0.25">
      <c r="D3317" s="63"/>
    </row>
    <row r="3318" spans="4:4" x14ac:dyDescent="0.25">
      <c r="D3318" s="64"/>
    </row>
    <row r="3319" spans="4:4" x14ac:dyDescent="0.25">
      <c r="D3319" s="35"/>
    </row>
    <row r="3320" spans="4:4" x14ac:dyDescent="0.25">
      <c r="D3320" s="63"/>
    </row>
    <row r="3321" spans="4:4" x14ac:dyDescent="0.25">
      <c r="D3321" s="64"/>
    </row>
    <row r="3322" spans="4:4" x14ac:dyDescent="0.25">
      <c r="D3322" s="35"/>
    </row>
    <row r="3323" spans="4:4" x14ac:dyDescent="0.25">
      <c r="D3323" s="63"/>
    </row>
    <row r="3324" spans="4:4" x14ac:dyDescent="0.25">
      <c r="D3324" s="64"/>
    </row>
    <row r="3325" spans="4:4" x14ac:dyDescent="0.25">
      <c r="D3325" s="35"/>
    </row>
    <row r="3326" spans="4:4" x14ac:dyDescent="0.25">
      <c r="D3326" s="63"/>
    </row>
    <row r="3327" spans="4:4" x14ac:dyDescent="0.25">
      <c r="D3327" s="64"/>
    </row>
    <row r="3328" spans="4:4" x14ac:dyDescent="0.25">
      <c r="D3328" s="35"/>
    </row>
    <row r="3329" spans="4:4" x14ac:dyDescent="0.25">
      <c r="D3329" s="63"/>
    </row>
    <row r="3330" spans="4:4" x14ac:dyDescent="0.25">
      <c r="D3330" s="64"/>
    </row>
    <row r="3331" spans="4:4" x14ac:dyDescent="0.25">
      <c r="D3331" s="35"/>
    </row>
    <row r="3332" spans="4:4" x14ac:dyDescent="0.25">
      <c r="D3332" s="63"/>
    </row>
    <row r="3333" spans="4:4" x14ac:dyDescent="0.25">
      <c r="D3333" s="64"/>
    </row>
    <row r="3334" spans="4:4" x14ac:dyDescent="0.25">
      <c r="D3334" s="35"/>
    </row>
    <row r="3335" spans="4:4" x14ac:dyDescent="0.25">
      <c r="D3335" s="63"/>
    </row>
    <row r="3336" spans="4:4" x14ac:dyDescent="0.25">
      <c r="D3336" s="64"/>
    </row>
    <row r="3337" spans="4:4" x14ac:dyDescent="0.25">
      <c r="D3337" s="35"/>
    </row>
    <row r="3338" spans="4:4" x14ac:dyDescent="0.25">
      <c r="D3338" s="63"/>
    </row>
    <row r="3339" spans="4:4" x14ac:dyDescent="0.25">
      <c r="D3339" s="64"/>
    </row>
    <row r="3340" spans="4:4" x14ac:dyDescent="0.25">
      <c r="D3340" s="35"/>
    </row>
    <row r="3341" spans="4:4" x14ac:dyDescent="0.25">
      <c r="D3341" s="63"/>
    </row>
    <row r="3342" spans="4:4" x14ac:dyDescent="0.25">
      <c r="D3342" s="64"/>
    </row>
    <row r="3343" spans="4:4" x14ac:dyDescent="0.25">
      <c r="D3343" s="35"/>
    </row>
    <row r="3344" spans="4:4" x14ac:dyDescent="0.25">
      <c r="D3344" s="63"/>
    </row>
    <row r="3345" spans="4:4" x14ac:dyDescent="0.25">
      <c r="D3345" s="64"/>
    </row>
    <row r="3346" spans="4:4" x14ac:dyDescent="0.25">
      <c r="D3346" s="35"/>
    </row>
    <row r="3347" spans="4:4" x14ac:dyDescent="0.25">
      <c r="D3347" s="63"/>
    </row>
    <row r="3348" spans="4:4" x14ac:dyDescent="0.25">
      <c r="D3348" s="64"/>
    </row>
    <row r="3349" spans="4:4" x14ac:dyDescent="0.25">
      <c r="D3349" s="35"/>
    </row>
    <row r="3350" spans="4:4" x14ac:dyDescent="0.25">
      <c r="D3350" s="63"/>
    </row>
    <row r="3351" spans="4:4" x14ac:dyDescent="0.25">
      <c r="D3351" s="64"/>
    </row>
    <row r="3352" spans="4:4" x14ac:dyDescent="0.25">
      <c r="D3352" s="35"/>
    </row>
    <row r="3353" spans="4:4" x14ac:dyDescent="0.25">
      <c r="D3353" s="63"/>
    </row>
    <row r="3354" spans="4:4" x14ac:dyDescent="0.25">
      <c r="D3354" s="64"/>
    </row>
    <row r="3355" spans="4:4" x14ac:dyDescent="0.25">
      <c r="D3355" s="35"/>
    </row>
    <row r="3356" spans="4:4" x14ac:dyDescent="0.25">
      <c r="D3356" s="63"/>
    </row>
    <row r="3357" spans="4:4" x14ac:dyDescent="0.25">
      <c r="D3357" s="64"/>
    </row>
    <row r="3358" spans="4:4" x14ac:dyDescent="0.25">
      <c r="D3358" s="35"/>
    </row>
    <row r="3359" spans="4:4" x14ac:dyDescent="0.25">
      <c r="D3359" s="63"/>
    </row>
    <row r="3360" spans="4:4" x14ac:dyDescent="0.25">
      <c r="D3360" s="64"/>
    </row>
    <row r="3361" spans="4:4" x14ac:dyDescent="0.25">
      <c r="D3361" s="35"/>
    </row>
    <row r="3362" spans="4:4" x14ac:dyDescent="0.25">
      <c r="D3362" s="63"/>
    </row>
    <row r="3363" spans="4:4" x14ac:dyDescent="0.25">
      <c r="D3363" s="64"/>
    </row>
    <row r="3364" spans="4:4" x14ac:dyDescent="0.25">
      <c r="D3364" s="35"/>
    </row>
    <row r="3365" spans="4:4" x14ac:dyDescent="0.25">
      <c r="D3365" s="63"/>
    </row>
    <row r="3366" spans="4:4" x14ac:dyDescent="0.25">
      <c r="D3366" s="64"/>
    </row>
    <row r="3367" spans="4:4" x14ac:dyDescent="0.25">
      <c r="D3367" s="35"/>
    </row>
    <row r="3368" spans="4:4" x14ac:dyDescent="0.25">
      <c r="D3368" s="63"/>
    </row>
    <row r="3369" spans="4:4" x14ac:dyDescent="0.25">
      <c r="D3369" s="64"/>
    </row>
    <row r="3370" spans="4:4" x14ac:dyDescent="0.25">
      <c r="D3370" s="35"/>
    </row>
    <row r="3371" spans="4:4" x14ac:dyDescent="0.25">
      <c r="D3371" s="63"/>
    </row>
    <row r="3372" spans="4:4" x14ac:dyDescent="0.25">
      <c r="D3372" s="64"/>
    </row>
    <row r="3373" spans="4:4" x14ac:dyDescent="0.25">
      <c r="D3373" s="35"/>
    </row>
    <row r="3374" spans="4:4" x14ac:dyDescent="0.25">
      <c r="D3374" s="63"/>
    </row>
    <row r="3375" spans="4:4" x14ac:dyDescent="0.25">
      <c r="D3375" s="64"/>
    </row>
    <row r="3376" spans="4:4" x14ac:dyDescent="0.25">
      <c r="D3376" s="35"/>
    </row>
    <row r="3377" spans="4:4" x14ac:dyDescent="0.25">
      <c r="D3377" s="63"/>
    </row>
    <row r="3378" spans="4:4" x14ac:dyDescent="0.25">
      <c r="D3378" s="64"/>
    </row>
    <row r="3379" spans="4:4" x14ac:dyDescent="0.25">
      <c r="D3379" s="35"/>
    </row>
    <row r="3380" spans="4:4" x14ac:dyDescent="0.25">
      <c r="D3380" s="63"/>
    </row>
    <row r="3381" spans="4:4" x14ac:dyDescent="0.25">
      <c r="D3381" s="64"/>
    </row>
    <row r="3382" spans="4:4" x14ac:dyDescent="0.25">
      <c r="D3382" s="35"/>
    </row>
    <row r="3383" spans="4:4" x14ac:dyDescent="0.25">
      <c r="D3383" s="63"/>
    </row>
    <row r="3384" spans="4:4" x14ac:dyDescent="0.25">
      <c r="D3384" s="64"/>
    </row>
    <row r="3385" spans="4:4" x14ac:dyDescent="0.25">
      <c r="D3385" s="35"/>
    </row>
    <row r="3386" spans="4:4" x14ac:dyDescent="0.25">
      <c r="D3386" s="63"/>
    </row>
    <row r="3387" spans="4:4" x14ac:dyDescent="0.25">
      <c r="D3387" s="64"/>
    </row>
    <row r="3388" spans="4:4" x14ac:dyDescent="0.25">
      <c r="D3388" s="35"/>
    </row>
    <row r="3389" spans="4:4" x14ac:dyDescent="0.25">
      <c r="D3389" s="63"/>
    </row>
    <row r="3390" spans="4:4" x14ac:dyDescent="0.25">
      <c r="D3390" s="64"/>
    </row>
    <row r="3391" spans="4:4" x14ac:dyDescent="0.25">
      <c r="D3391" s="35"/>
    </row>
    <row r="3392" spans="4:4" x14ac:dyDescent="0.25">
      <c r="D3392" s="63"/>
    </row>
    <row r="3393" spans="4:4" x14ac:dyDescent="0.25">
      <c r="D3393" s="64"/>
    </row>
    <row r="3394" spans="4:4" x14ac:dyDescent="0.25">
      <c r="D3394" s="35"/>
    </row>
    <row r="3395" spans="4:4" x14ac:dyDescent="0.25">
      <c r="D3395" s="63"/>
    </row>
    <row r="3396" spans="4:4" x14ac:dyDescent="0.25">
      <c r="D3396" s="64"/>
    </row>
    <row r="3397" spans="4:4" x14ac:dyDescent="0.25">
      <c r="D3397" s="35"/>
    </row>
    <row r="3398" spans="4:4" x14ac:dyDescent="0.25">
      <c r="D3398" s="63"/>
    </row>
    <row r="3399" spans="4:4" x14ac:dyDescent="0.25">
      <c r="D3399" s="64"/>
    </row>
    <row r="3400" spans="4:4" x14ac:dyDescent="0.25">
      <c r="D3400" s="35"/>
    </row>
    <row r="3401" spans="4:4" x14ac:dyDescent="0.25">
      <c r="D3401" s="63"/>
    </row>
    <row r="3402" spans="4:4" x14ac:dyDescent="0.25">
      <c r="D3402" s="64"/>
    </row>
    <row r="3403" spans="4:4" x14ac:dyDescent="0.25">
      <c r="D3403" s="35"/>
    </row>
    <row r="3404" spans="4:4" x14ac:dyDescent="0.25">
      <c r="D3404" s="63"/>
    </row>
    <row r="3405" spans="4:4" x14ac:dyDescent="0.25">
      <c r="D3405" s="64"/>
    </row>
    <row r="3406" spans="4:4" x14ac:dyDescent="0.25">
      <c r="D3406" s="35"/>
    </row>
    <row r="3407" spans="4:4" x14ac:dyDescent="0.25">
      <c r="D3407" s="63"/>
    </row>
    <row r="3408" spans="4:4" x14ac:dyDescent="0.25">
      <c r="D3408" s="64"/>
    </row>
    <row r="3409" spans="4:4" x14ac:dyDescent="0.25">
      <c r="D3409" s="35"/>
    </row>
    <row r="3410" spans="4:4" x14ac:dyDescent="0.25">
      <c r="D3410" s="63"/>
    </row>
    <row r="3411" spans="4:4" x14ac:dyDescent="0.25">
      <c r="D3411" s="64"/>
    </row>
    <row r="3412" spans="4:4" x14ac:dyDescent="0.25">
      <c r="D3412" s="35"/>
    </row>
    <row r="3413" spans="4:4" x14ac:dyDescent="0.25">
      <c r="D3413" s="63"/>
    </row>
    <row r="3414" spans="4:4" x14ac:dyDescent="0.25">
      <c r="D3414" s="64"/>
    </row>
    <row r="3415" spans="4:4" x14ac:dyDescent="0.25">
      <c r="D3415" s="35"/>
    </row>
    <row r="3416" spans="4:4" x14ac:dyDescent="0.25">
      <c r="D3416" s="63"/>
    </row>
    <row r="3417" spans="4:4" x14ac:dyDescent="0.25">
      <c r="D3417" s="64"/>
    </row>
    <row r="3418" spans="4:4" x14ac:dyDescent="0.25">
      <c r="D3418" s="35"/>
    </row>
    <row r="3419" spans="4:4" x14ac:dyDescent="0.25">
      <c r="D3419" s="63"/>
    </row>
    <row r="3420" spans="4:4" x14ac:dyDescent="0.25">
      <c r="D3420" s="64"/>
    </row>
    <row r="3421" spans="4:4" x14ac:dyDescent="0.25">
      <c r="D3421" s="35"/>
    </row>
    <row r="3422" spans="4:4" x14ac:dyDescent="0.25">
      <c r="D3422" s="63"/>
    </row>
    <row r="3423" spans="4:4" x14ac:dyDescent="0.25">
      <c r="D3423" s="64"/>
    </row>
    <row r="3424" spans="4:4" x14ac:dyDescent="0.25">
      <c r="D3424" s="35"/>
    </row>
    <row r="3425" spans="4:4" x14ac:dyDescent="0.25">
      <c r="D3425" s="63"/>
    </row>
    <row r="3426" spans="4:4" x14ac:dyDescent="0.25">
      <c r="D3426" s="64"/>
    </row>
    <row r="3427" spans="4:4" x14ac:dyDescent="0.25">
      <c r="D3427" s="35"/>
    </row>
    <row r="3428" spans="4:4" x14ac:dyDescent="0.25">
      <c r="D3428" s="63"/>
    </row>
    <row r="3429" spans="4:4" x14ac:dyDescent="0.25">
      <c r="D3429" s="64"/>
    </row>
    <row r="3430" spans="4:4" x14ac:dyDescent="0.25">
      <c r="D3430" s="35"/>
    </row>
    <row r="3431" spans="4:4" x14ac:dyDescent="0.25">
      <c r="D3431" s="63"/>
    </row>
    <row r="3432" spans="4:4" x14ac:dyDescent="0.25">
      <c r="D3432" s="64"/>
    </row>
    <row r="3433" spans="4:4" x14ac:dyDescent="0.25">
      <c r="D3433" s="35"/>
    </row>
    <row r="3434" spans="4:4" x14ac:dyDescent="0.25">
      <c r="D3434" s="63"/>
    </row>
    <row r="3435" spans="4:4" x14ac:dyDescent="0.25">
      <c r="D3435" s="64"/>
    </row>
    <row r="3436" spans="4:4" x14ac:dyDescent="0.25">
      <c r="D3436" s="35"/>
    </row>
    <row r="3437" spans="4:4" x14ac:dyDescent="0.25">
      <c r="D3437" s="63"/>
    </row>
    <row r="3438" spans="4:4" x14ac:dyDescent="0.25">
      <c r="D3438" s="64"/>
    </row>
    <row r="3439" spans="4:4" x14ac:dyDescent="0.25">
      <c r="D3439" s="35"/>
    </row>
    <row r="3440" spans="4:4" x14ac:dyDescent="0.25">
      <c r="D3440" s="63"/>
    </row>
    <row r="3441" spans="4:4" x14ac:dyDescent="0.25">
      <c r="D3441" s="64"/>
    </row>
    <row r="3442" spans="4:4" x14ac:dyDescent="0.25">
      <c r="D3442" s="35"/>
    </row>
    <row r="3443" spans="4:4" x14ac:dyDescent="0.25">
      <c r="D3443" s="63"/>
    </row>
    <row r="3444" spans="4:4" x14ac:dyDescent="0.25">
      <c r="D3444" s="64"/>
    </row>
    <row r="3445" spans="4:4" x14ac:dyDescent="0.25">
      <c r="D3445" s="35"/>
    </row>
    <row r="3446" spans="4:4" x14ac:dyDescent="0.25">
      <c r="D3446" s="63"/>
    </row>
    <row r="3447" spans="4:4" x14ac:dyDescent="0.25">
      <c r="D3447" s="64"/>
    </row>
    <row r="3448" spans="4:4" x14ac:dyDescent="0.25">
      <c r="D3448" s="35"/>
    </row>
    <row r="3449" spans="4:4" x14ac:dyDescent="0.25">
      <c r="D3449" s="63"/>
    </row>
    <row r="3450" spans="4:4" x14ac:dyDescent="0.25">
      <c r="D3450" s="64"/>
    </row>
    <row r="3451" spans="4:4" x14ac:dyDescent="0.25">
      <c r="D3451" s="35"/>
    </row>
    <row r="3452" spans="4:4" x14ac:dyDescent="0.25">
      <c r="D3452" s="63"/>
    </row>
    <row r="3453" spans="4:4" x14ac:dyDescent="0.25">
      <c r="D3453" s="64"/>
    </row>
    <row r="3454" spans="4:4" x14ac:dyDescent="0.25">
      <c r="D3454" s="35"/>
    </row>
    <row r="3455" spans="4:4" x14ac:dyDescent="0.25">
      <c r="D3455" s="63"/>
    </row>
    <row r="3456" spans="4:4" x14ac:dyDescent="0.25">
      <c r="D3456" s="64"/>
    </row>
    <row r="3457" spans="4:4" x14ac:dyDescent="0.25">
      <c r="D3457" s="35"/>
    </row>
    <row r="3458" spans="4:4" x14ac:dyDescent="0.25">
      <c r="D3458" s="63"/>
    </row>
    <row r="3459" spans="4:4" x14ac:dyDescent="0.25">
      <c r="D3459" s="64"/>
    </row>
    <row r="3460" spans="4:4" x14ac:dyDescent="0.25">
      <c r="D3460" s="35"/>
    </row>
    <row r="3461" spans="4:4" x14ac:dyDescent="0.25">
      <c r="D3461" s="63"/>
    </row>
    <row r="3462" spans="4:4" x14ac:dyDescent="0.25">
      <c r="D3462" s="64"/>
    </row>
    <row r="3463" spans="4:4" x14ac:dyDescent="0.25">
      <c r="D3463" s="35"/>
    </row>
    <row r="3464" spans="4:4" x14ac:dyDescent="0.25">
      <c r="D3464" s="63"/>
    </row>
    <row r="3465" spans="4:4" x14ac:dyDescent="0.25">
      <c r="D3465" s="64"/>
    </row>
    <row r="3466" spans="4:4" x14ac:dyDescent="0.25">
      <c r="D3466" s="35"/>
    </row>
    <row r="3467" spans="4:4" x14ac:dyDescent="0.25">
      <c r="D3467" s="63"/>
    </row>
    <row r="3468" spans="4:4" x14ac:dyDescent="0.25">
      <c r="D3468" s="64"/>
    </row>
    <row r="3469" spans="4:4" x14ac:dyDescent="0.25">
      <c r="D3469" s="35"/>
    </row>
    <row r="3470" spans="4:4" x14ac:dyDescent="0.25">
      <c r="D3470" s="63"/>
    </row>
    <row r="3471" spans="4:4" x14ac:dyDescent="0.25">
      <c r="D3471" s="64"/>
    </row>
    <row r="3472" spans="4:4" x14ac:dyDescent="0.25">
      <c r="D3472" s="35"/>
    </row>
    <row r="3473" spans="4:4" x14ac:dyDescent="0.25">
      <c r="D3473" s="63"/>
    </row>
    <row r="3474" spans="4:4" x14ac:dyDescent="0.25">
      <c r="D3474" s="64"/>
    </row>
    <row r="3475" spans="4:4" x14ac:dyDescent="0.25">
      <c r="D3475" s="35"/>
    </row>
    <row r="3476" spans="4:4" x14ac:dyDescent="0.25">
      <c r="D3476" s="63"/>
    </row>
    <row r="3477" spans="4:4" x14ac:dyDescent="0.25">
      <c r="D3477" s="64"/>
    </row>
    <row r="3478" spans="4:4" x14ac:dyDescent="0.25">
      <c r="D3478" s="35"/>
    </row>
    <row r="3479" spans="4:4" x14ac:dyDescent="0.25">
      <c r="D3479" s="63"/>
    </row>
    <row r="3480" spans="4:4" x14ac:dyDescent="0.25">
      <c r="D3480" s="64"/>
    </row>
    <row r="3481" spans="4:4" x14ac:dyDescent="0.25">
      <c r="D3481" s="35"/>
    </row>
    <row r="3482" spans="4:4" x14ac:dyDescent="0.25">
      <c r="D3482" s="63"/>
    </row>
    <row r="3483" spans="4:4" x14ac:dyDescent="0.25">
      <c r="D3483" s="64"/>
    </row>
    <row r="3484" spans="4:4" x14ac:dyDescent="0.25">
      <c r="D3484" s="35"/>
    </row>
    <row r="3485" spans="4:4" x14ac:dyDescent="0.25">
      <c r="D3485" s="63"/>
    </row>
    <row r="3486" spans="4:4" x14ac:dyDescent="0.25">
      <c r="D3486" s="64"/>
    </row>
    <row r="3487" spans="4:4" x14ac:dyDescent="0.25">
      <c r="D3487" s="35"/>
    </row>
    <row r="3488" spans="4:4" x14ac:dyDescent="0.25">
      <c r="D3488" s="63"/>
    </row>
    <row r="3489" spans="4:4" x14ac:dyDescent="0.25">
      <c r="D3489" s="64"/>
    </row>
    <row r="3490" spans="4:4" x14ac:dyDescent="0.25">
      <c r="D3490" s="35"/>
    </row>
    <row r="3491" spans="4:4" x14ac:dyDescent="0.25">
      <c r="D3491" s="63"/>
    </row>
    <row r="3492" spans="4:4" x14ac:dyDescent="0.25">
      <c r="D3492" s="64"/>
    </row>
    <row r="3493" spans="4:4" x14ac:dyDescent="0.25">
      <c r="D3493" s="35"/>
    </row>
    <row r="3494" spans="4:4" x14ac:dyDescent="0.25">
      <c r="D3494" s="63"/>
    </row>
    <row r="3495" spans="4:4" x14ac:dyDescent="0.25">
      <c r="D3495" s="64"/>
    </row>
    <row r="3496" spans="4:4" x14ac:dyDescent="0.25">
      <c r="D3496" s="35"/>
    </row>
    <row r="3497" spans="4:4" x14ac:dyDescent="0.25">
      <c r="D3497" s="63"/>
    </row>
    <row r="3498" spans="4:4" x14ac:dyDescent="0.25">
      <c r="D3498" s="64"/>
    </row>
    <row r="3499" spans="4:4" x14ac:dyDescent="0.25">
      <c r="D3499" s="35"/>
    </row>
    <row r="3500" spans="4:4" x14ac:dyDescent="0.25">
      <c r="D3500" s="63"/>
    </row>
    <row r="3501" spans="4:4" x14ac:dyDescent="0.25">
      <c r="D3501" s="64"/>
    </row>
    <row r="3502" spans="4:4" x14ac:dyDescent="0.25">
      <c r="D3502" s="35"/>
    </row>
    <row r="3503" spans="4:4" x14ac:dyDescent="0.25">
      <c r="D3503" s="63"/>
    </row>
    <row r="3504" spans="4:4" x14ac:dyDescent="0.25">
      <c r="D3504" s="64"/>
    </row>
    <row r="3505" spans="4:4" x14ac:dyDescent="0.25">
      <c r="D3505" s="35"/>
    </row>
    <row r="3506" spans="4:4" x14ac:dyDescent="0.25">
      <c r="D3506" s="63"/>
    </row>
    <row r="3507" spans="4:4" x14ac:dyDescent="0.25">
      <c r="D3507" s="64"/>
    </row>
    <row r="3508" spans="4:4" x14ac:dyDescent="0.25">
      <c r="D3508" s="35"/>
    </row>
    <row r="3509" spans="4:4" x14ac:dyDescent="0.25">
      <c r="D3509" s="63"/>
    </row>
    <row r="3510" spans="4:4" x14ac:dyDescent="0.25">
      <c r="D3510" s="64"/>
    </row>
    <row r="3511" spans="4:4" x14ac:dyDescent="0.25">
      <c r="D3511" s="35"/>
    </row>
    <row r="3512" spans="4:4" x14ac:dyDescent="0.25">
      <c r="D3512" s="63"/>
    </row>
    <row r="3513" spans="4:4" x14ac:dyDescent="0.25">
      <c r="D3513" s="64"/>
    </row>
    <row r="3514" spans="4:4" x14ac:dyDescent="0.25">
      <c r="D3514" s="35"/>
    </row>
    <row r="3515" spans="4:4" x14ac:dyDescent="0.25">
      <c r="D3515" s="63"/>
    </row>
    <row r="3516" spans="4:4" x14ac:dyDescent="0.25">
      <c r="D3516" s="64"/>
    </row>
    <row r="3517" spans="4:4" x14ac:dyDescent="0.25">
      <c r="D3517" s="35"/>
    </row>
    <row r="3518" spans="4:4" x14ac:dyDescent="0.25">
      <c r="D3518" s="63"/>
    </row>
    <row r="3519" spans="4:4" x14ac:dyDescent="0.25">
      <c r="D3519" s="64"/>
    </row>
    <row r="3520" spans="4:4" x14ac:dyDescent="0.25">
      <c r="D3520" s="35"/>
    </row>
    <row r="3521" spans="4:4" x14ac:dyDescent="0.25">
      <c r="D3521" s="63"/>
    </row>
    <row r="3522" spans="4:4" x14ac:dyDescent="0.25">
      <c r="D3522" s="64"/>
    </row>
    <row r="3523" spans="4:4" x14ac:dyDescent="0.25">
      <c r="D3523" s="35"/>
    </row>
    <row r="3524" spans="4:4" x14ac:dyDescent="0.25">
      <c r="D3524" s="63"/>
    </row>
    <row r="3525" spans="4:4" x14ac:dyDescent="0.25">
      <c r="D3525" s="64"/>
    </row>
    <row r="3526" spans="4:4" x14ac:dyDescent="0.25">
      <c r="D3526" s="35"/>
    </row>
    <row r="3527" spans="4:4" x14ac:dyDescent="0.25">
      <c r="D3527" s="63"/>
    </row>
    <row r="3528" spans="4:4" x14ac:dyDescent="0.25">
      <c r="D3528" s="64"/>
    </row>
    <row r="3529" spans="4:4" x14ac:dyDescent="0.25">
      <c r="D3529" s="35"/>
    </row>
    <row r="3530" spans="4:4" x14ac:dyDescent="0.25">
      <c r="D3530" s="63"/>
    </row>
    <row r="3531" spans="4:4" x14ac:dyDescent="0.25">
      <c r="D3531" s="64"/>
    </row>
    <row r="3532" spans="4:4" x14ac:dyDescent="0.25">
      <c r="D3532" s="35"/>
    </row>
    <row r="3533" spans="4:4" x14ac:dyDescent="0.25">
      <c r="D3533" s="63"/>
    </row>
    <row r="3534" spans="4:4" x14ac:dyDescent="0.25">
      <c r="D3534" s="64"/>
    </row>
    <row r="3535" spans="4:4" x14ac:dyDescent="0.25">
      <c r="D3535" s="35"/>
    </row>
    <row r="3536" spans="4:4" x14ac:dyDescent="0.25">
      <c r="D3536" s="63"/>
    </row>
    <row r="3537" spans="4:4" x14ac:dyDescent="0.25">
      <c r="D3537" s="64"/>
    </row>
    <row r="3538" spans="4:4" x14ac:dyDescent="0.25">
      <c r="D3538" s="35"/>
    </row>
    <row r="3539" spans="4:4" x14ac:dyDescent="0.25">
      <c r="D3539" s="63"/>
    </row>
    <row r="3540" spans="4:4" x14ac:dyDescent="0.25">
      <c r="D3540" s="64"/>
    </row>
    <row r="3541" spans="4:4" x14ac:dyDescent="0.25">
      <c r="D3541" s="35"/>
    </row>
    <row r="3542" spans="4:4" x14ac:dyDescent="0.25">
      <c r="D3542" s="63"/>
    </row>
    <row r="3543" spans="4:4" x14ac:dyDescent="0.25">
      <c r="D3543" s="64"/>
    </row>
    <row r="3544" spans="4:4" x14ac:dyDescent="0.25">
      <c r="D3544" s="35"/>
    </row>
    <row r="3545" spans="4:4" x14ac:dyDescent="0.25">
      <c r="D3545" s="63"/>
    </row>
    <row r="3546" spans="4:4" x14ac:dyDescent="0.25">
      <c r="D3546" s="64"/>
    </row>
    <row r="3547" spans="4:4" x14ac:dyDescent="0.25">
      <c r="D3547" s="35"/>
    </row>
    <row r="3548" spans="4:4" x14ac:dyDescent="0.25">
      <c r="D3548" s="63"/>
    </row>
    <row r="3549" spans="4:4" x14ac:dyDescent="0.25">
      <c r="D3549" s="64"/>
    </row>
    <row r="3550" spans="4:4" x14ac:dyDescent="0.25">
      <c r="D3550" s="35"/>
    </row>
    <row r="3551" spans="4:4" x14ac:dyDescent="0.25">
      <c r="D3551" s="63"/>
    </row>
    <row r="3552" spans="4:4" x14ac:dyDescent="0.25">
      <c r="D3552" s="64"/>
    </row>
    <row r="3553" spans="4:4" x14ac:dyDescent="0.25">
      <c r="D3553" s="35"/>
    </row>
    <row r="3554" spans="4:4" x14ac:dyDescent="0.25">
      <c r="D3554" s="63"/>
    </row>
    <row r="3555" spans="4:4" x14ac:dyDescent="0.25">
      <c r="D3555" s="64"/>
    </row>
    <row r="3556" spans="4:4" x14ac:dyDescent="0.25">
      <c r="D3556" s="35"/>
    </row>
    <row r="3557" spans="4:4" x14ac:dyDescent="0.25">
      <c r="D3557" s="63"/>
    </row>
    <row r="3558" spans="4:4" x14ac:dyDescent="0.25">
      <c r="D3558" s="64"/>
    </row>
    <row r="3559" spans="4:4" x14ac:dyDescent="0.25">
      <c r="D3559" s="35"/>
    </row>
    <row r="3560" spans="4:4" x14ac:dyDescent="0.25">
      <c r="D3560" s="63"/>
    </row>
    <row r="3561" spans="4:4" x14ac:dyDescent="0.25">
      <c r="D3561" s="64"/>
    </row>
    <row r="3562" spans="4:4" x14ac:dyDescent="0.25">
      <c r="D3562" s="35"/>
    </row>
    <row r="3563" spans="4:4" x14ac:dyDescent="0.25">
      <c r="D3563" s="63"/>
    </row>
    <row r="3564" spans="4:4" x14ac:dyDescent="0.25">
      <c r="D3564" s="64"/>
    </row>
    <row r="3565" spans="4:4" x14ac:dyDescent="0.25">
      <c r="D3565" s="35"/>
    </row>
    <row r="3566" spans="4:4" x14ac:dyDescent="0.25">
      <c r="D3566" s="63"/>
    </row>
    <row r="3567" spans="4:4" x14ac:dyDescent="0.25">
      <c r="D3567" s="64"/>
    </row>
    <row r="3568" spans="4:4" x14ac:dyDescent="0.25">
      <c r="D3568" s="35"/>
    </row>
    <row r="3569" spans="4:4" x14ac:dyDescent="0.25">
      <c r="D3569" s="63"/>
    </row>
    <row r="3570" spans="4:4" x14ac:dyDescent="0.25">
      <c r="D3570" s="64"/>
    </row>
    <row r="3571" spans="4:4" x14ac:dyDescent="0.25">
      <c r="D3571" s="35"/>
    </row>
    <row r="3572" spans="4:4" x14ac:dyDescent="0.25">
      <c r="D3572" s="63"/>
    </row>
    <row r="3573" spans="4:4" x14ac:dyDescent="0.25">
      <c r="D3573" s="64"/>
    </row>
    <row r="3574" spans="4:4" x14ac:dyDescent="0.25">
      <c r="D3574" s="35"/>
    </row>
    <row r="3575" spans="4:4" x14ac:dyDescent="0.25">
      <c r="D3575" s="63"/>
    </row>
    <row r="3576" spans="4:4" x14ac:dyDescent="0.25">
      <c r="D3576" s="64"/>
    </row>
    <row r="3577" spans="4:4" x14ac:dyDescent="0.25">
      <c r="D3577" s="35"/>
    </row>
    <row r="3578" spans="4:4" x14ac:dyDescent="0.25">
      <c r="D3578" s="63"/>
    </row>
    <row r="3579" spans="4:4" x14ac:dyDescent="0.25">
      <c r="D3579" s="64"/>
    </row>
    <row r="3580" spans="4:4" x14ac:dyDescent="0.25">
      <c r="D3580" s="35"/>
    </row>
    <row r="3581" spans="4:4" x14ac:dyDescent="0.25">
      <c r="D3581" s="63"/>
    </row>
    <row r="3582" spans="4:4" x14ac:dyDescent="0.25">
      <c r="D3582" s="64"/>
    </row>
    <row r="3583" spans="4:4" x14ac:dyDescent="0.25">
      <c r="D3583" s="35"/>
    </row>
    <row r="3584" spans="4:4" x14ac:dyDescent="0.25">
      <c r="D3584" s="63"/>
    </row>
    <row r="3585" spans="4:4" x14ac:dyDescent="0.25">
      <c r="D3585" s="64"/>
    </row>
    <row r="3586" spans="4:4" x14ac:dyDescent="0.25">
      <c r="D3586" s="35"/>
    </row>
    <row r="3587" spans="4:4" x14ac:dyDescent="0.25">
      <c r="D3587" s="63"/>
    </row>
    <row r="3588" spans="4:4" x14ac:dyDescent="0.25">
      <c r="D3588" s="64"/>
    </row>
    <row r="3589" spans="4:4" x14ac:dyDescent="0.25">
      <c r="D3589" s="35"/>
    </row>
    <row r="3590" spans="4:4" x14ac:dyDescent="0.25">
      <c r="D3590" s="63"/>
    </row>
    <row r="3591" spans="4:4" x14ac:dyDescent="0.25">
      <c r="D3591" s="64"/>
    </row>
    <row r="3592" spans="4:4" x14ac:dyDescent="0.25">
      <c r="D3592" s="35"/>
    </row>
    <row r="3593" spans="4:4" x14ac:dyDescent="0.25">
      <c r="D3593" s="63"/>
    </row>
    <row r="3594" spans="4:4" x14ac:dyDescent="0.25">
      <c r="D3594" s="64"/>
    </row>
    <row r="3595" spans="4:4" x14ac:dyDescent="0.25">
      <c r="D3595" s="35"/>
    </row>
    <row r="3596" spans="4:4" x14ac:dyDescent="0.25">
      <c r="D3596" s="63"/>
    </row>
    <row r="3597" spans="4:4" x14ac:dyDescent="0.25">
      <c r="D3597" s="64"/>
    </row>
    <row r="3598" spans="4:4" x14ac:dyDescent="0.25">
      <c r="D3598" s="35"/>
    </row>
    <row r="3599" spans="4:4" x14ac:dyDescent="0.25">
      <c r="D3599" s="63"/>
    </row>
    <row r="3600" spans="4:4" x14ac:dyDescent="0.25">
      <c r="D3600" s="64"/>
    </row>
    <row r="3601" spans="4:4" x14ac:dyDescent="0.25">
      <c r="D3601" s="35"/>
    </row>
    <row r="3602" spans="4:4" x14ac:dyDescent="0.25">
      <c r="D3602" s="63"/>
    </row>
    <row r="3603" spans="4:4" x14ac:dyDescent="0.25">
      <c r="D3603" s="64"/>
    </row>
    <row r="3604" spans="4:4" x14ac:dyDescent="0.25">
      <c r="D3604" s="35"/>
    </row>
    <row r="3605" spans="4:4" x14ac:dyDescent="0.25">
      <c r="D3605" s="63"/>
    </row>
    <row r="3606" spans="4:4" x14ac:dyDescent="0.25">
      <c r="D3606" s="64"/>
    </row>
    <row r="3607" spans="4:4" x14ac:dyDescent="0.25">
      <c r="D3607" s="35"/>
    </row>
    <row r="3608" spans="4:4" x14ac:dyDescent="0.25">
      <c r="D3608" s="63"/>
    </row>
    <row r="3609" spans="4:4" x14ac:dyDescent="0.25">
      <c r="D3609" s="64"/>
    </row>
    <row r="3610" spans="4:4" x14ac:dyDescent="0.25">
      <c r="D3610" s="35"/>
    </row>
    <row r="3611" spans="4:4" x14ac:dyDescent="0.25">
      <c r="D3611" s="63"/>
    </row>
    <row r="3612" spans="4:4" x14ac:dyDescent="0.25">
      <c r="D3612" s="64"/>
    </row>
    <row r="3613" spans="4:4" x14ac:dyDescent="0.25">
      <c r="D3613" s="35"/>
    </row>
    <row r="3614" spans="4:4" x14ac:dyDescent="0.25">
      <c r="D3614" s="63"/>
    </row>
    <row r="3615" spans="4:4" x14ac:dyDescent="0.25">
      <c r="D3615" s="64"/>
    </row>
    <row r="3616" spans="4:4" x14ac:dyDescent="0.25">
      <c r="D3616" s="35"/>
    </row>
    <row r="3617" spans="4:4" x14ac:dyDescent="0.25">
      <c r="D3617" s="63"/>
    </row>
    <row r="3618" spans="4:4" x14ac:dyDescent="0.25">
      <c r="D3618" s="64"/>
    </row>
    <row r="3619" spans="4:4" x14ac:dyDescent="0.25">
      <c r="D3619" s="35"/>
    </row>
    <row r="3620" spans="4:4" x14ac:dyDescent="0.25">
      <c r="D3620" s="63"/>
    </row>
    <row r="3621" spans="4:4" x14ac:dyDescent="0.25">
      <c r="D3621" s="64"/>
    </row>
    <row r="3622" spans="4:4" x14ac:dyDescent="0.25">
      <c r="D3622" s="35"/>
    </row>
    <row r="3623" spans="4:4" x14ac:dyDescent="0.25">
      <c r="D3623" s="63"/>
    </row>
    <row r="3624" spans="4:4" x14ac:dyDescent="0.25">
      <c r="D3624" s="64"/>
    </row>
    <row r="3625" spans="4:4" x14ac:dyDescent="0.25">
      <c r="D3625" s="35"/>
    </row>
    <row r="3626" spans="4:4" x14ac:dyDescent="0.25">
      <c r="D3626" s="63"/>
    </row>
    <row r="3627" spans="4:4" x14ac:dyDescent="0.25">
      <c r="D3627" s="64"/>
    </row>
    <row r="3628" spans="4:4" x14ac:dyDescent="0.25">
      <c r="D3628" s="35"/>
    </row>
    <row r="3629" spans="4:4" x14ac:dyDescent="0.25">
      <c r="D3629" s="63"/>
    </row>
    <row r="3630" spans="4:4" x14ac:dyDescent="0.25">
      <c r="D3630" s="64"/>
    </row>
    <row r="3631" spans="4:4" x14ac:dyDescent="0.25">
      <c r="D3631" s="35"/>
    </row>
    <row r="3632" spans="4:4" x14ac:dyDescent="0.25">
      <c r="D3632" s="63"/>
    </row>
    <row r="3633" spans="4:4" x14ac:dyDescent="0.25">
      <c r="D3633" s="64"/>
    </row>
    <row r="3634" spans="4:4" x14ac:dyDescent="0.25">
      <c r="D3634" s="35"/>
    </row>
    <row r="3635" spans="4:4" x14ac:dyDescent="0.25">
      <c r="D3635" s="63"/>
    </row>
    <row r="3636" spans="4:4" x14ac:dyDescent="0.25">
      <c r="D3636" s="64"/>
    </row>
    <row r="3637" spans="4:4" x14ac:dyDescent="0.25">
      <c r="D3637" s="35"/>
    </row>
    <row r="3638" spans="4:4" x14ac:dyDescent="0.25">
      <c r="D3638" s="63"/>
    </row>
    <row r="3639" spans="4:4" x14ac:dyDescent="0.25">
      <c r="D3639" s="64"/>
    </row>
    <row r="3640" spans="4:4" x14ac:dyDescent="0.25">
      <c r="D3640" s="35"/>
    </row>
    <row r="3641" spans="4:4" x14ac:dyDescent="0.25">
      <c r="D3641" s="63"/>
    </row>
    <row r="3642" spans="4:4" x14ac:dyDescent="0.25">
      <c r="D3642" s="64"/>
    </row>
    <row r="3643" spans="4:4" x14ac:dyDescent="0.25">
      <c r="D3643" s="35"/>
    </row>
    <row r="3644" spans="4:4" x14ac:dyDescent="0.25">
      <c r="D3644" s="63"/>
    </row>
    <row r="3645" spans="4:4" x14ac:dyDescent="0.25">
      <c r="D3645" s="64"/>
    </row>
    <row r="3646" spans="4:4" x14ac:dyDescent="0.25">
      <c r="D3646" s="35"/>
    </row>
    <row r="3647" spans="4:4" x14ac:dyDescent="0.25">
      <c r="D3647" s="63"/>
    </row>
    <row r="3648" spans="4:4" x14ac:dyDescent="0.25">
      <c r="D3648" s="64"/>
    </row>
    <row r="3649" spans="4:4" x14ac:dyDescent="0.25">
      <c r="D3649" s="35"/>
    </row>
    <row r="3650" spans="4:4" x14ac:dyDescent="0.25">
      <c r="D3650" s="63"/>
    </row>
    <row r="3651" spans="4:4" x14ac:dyDescent="0.25">
      <c r="D3651" s="64"/>
    </row>
    <row r="3652" spans="4:4" x14ac:dyDescent="0.25">
      <c r="D3652" s="35"/>
    </row>
    <row r="3653" spans="4:4" x14ac:dyDescent="0.25">
      <c r="D3653" s="63"/>
    </row>
    <row r="3654" spans="4:4" x14ac:dyDescent="0.25">
      <c r="D3654" s="64"/>
    </row>
    <row r="3655" spans="4:4" x14ac:dyDescent="0.25">
      <c r="D3655" s="35"/>
    </row>
    <row r="3656" spans="4:4" x14ac:dyDescent="0.25">
      <c r="D3656" s="63"/>
    </row>
    <row r="3657" spans="4:4" x14ac:dyDescent="0.25">
      <c r="D3657" s="64"/>
    </row>
    <row r="3658" spans="4:4" x14ac:dyDescent="0.25">
      <c r="D3658" s="35"/>
    </row>
    <row r="3659" spans="4:4" x14ac:dyDescent="0.25">
      <c r="D3659" s="63"/>
    </row>
    <row r="3660" spans="4:4" x14ac:dyDescent="0.25">
      <c r="D3660" s="64"/>
    </row>
    <row r="3661" spans="4:4" x14ac:dyDescent="0.25">
      <c r="D3661" s="35"/>
    </row>
    <row r="3662" spans="4:4" x14ac:dyDescent="0.25">
      <c r="D3662" s="63"/>
    </row>
    <row r="3663" spans="4:4" x14ac:dyDescent="0.25">
      <c r="D3663" s="64"/>
    </row>
    <row r="3664" spans="4:4" x14ac:dyDescent="0.25">
      <c r="D3664" s="35"/>
    </row>
    <row r="3665" spans="4:4" x14ac:dyDescent="0.25">
      <c r="D3665" s="63"/>
    </row>
    <row r="3666" spans="4:4" x14ac:dyDescent="0.25">
      <c r="D3666" s="64"/>
    </row>
    <row r="3667" spans="4:4" x14ac:dyDescent="0.25">
      <c r="D3667" s="35"/>
    </row>
    <row r="3668" spans="4:4" x14ac:dyDescent="0.25">
      <c r="D3668" s="63"/>
    </row>
    <row r="3669" spans="4:4" x14ac:dyDescent="0.25">
      <c r="D3669" s="64"/>
    </row>
    <row r="3670" spans="4:4" x14ac:dyDescent="0.25">
      <c r="D3670" s="35"/>
    </row>
    <row r="3671" spans="4:4" x14ac:dyDescent="0.25">
      <c r="D3671" s="63"/>
    </row>
    <row r="3672" spans="4:4" x14ac:dyDescent="0.25">
      <c r="D3672" s="64"/>
    </row>
    <row r="3673" spans="4:4" x14ac:dyDescent="0.25">
      <c r="D3673" s="35"/>
    </row>
    <row r="3674" spans="4:4" x14ac:dyDescent="0.25">
      <c r="D3674" s="63"/>
    </row>
    <row r="3675" spans="4:4" x14ac:dyDescent="0.25">
      <c r="D3675" s="64"/>
    </row>
    <row r="3676" spans="4:4" x14ac:dyDescent="0.25">
      <c r="D3676" s="35"/>
    </row>
    <row r="3677" spans="4:4" x14ac:dyDescent="0.25">
      <c r="D3677" s="63"/>
    </row>
    <row r="3678" spans="4:4" x14ac:dyDescent="0.25">
      <c r="D3678" s="64"/>
    </row>
    <row r="3679" spans="4:4" x14ac:dyDescent="0.25">
      <c r="D3679" s="35"/>
    </row>
    <row r="3680" spans="4:4" x14ac:dyDescent="0.25">
      <c r="D3680" s="63"/>
    </row>
    <row r="3681" spans="4:4" x14ac:dyDescent="0.25">
      <c r="D3681" s="64"/>
    </row>
    <row r="3682" spans="4:4" x14ac:dyDescent="0.25">
      <c r="D3682" s="35"/>
    </row>
    <row r="3683" spans="4:4" x14ac:dyDescent="0.25">
      <c r="D3683" s="63"/>
    </row>
    <row r="3684" spans="4:4" x14ac:dyDescent="0.25">
      <c r="D3684" s="64"/>
    </row>
    <row r="3685" spans="4:4" x14ac:dyDescent="0.25">
      <c r="D3685" s="35"/>
    </row>
    <row r="3686" spans="4:4" x14ac:dyDescent="0.25">
      <c r="D3686" s="63"/>
    </row>
    <row r="3687" spans="4:4" x14ac:dyDescent="0.25">
      <c r="D3687" s="64"/>
    </row>
    <row r="3688" spans="4:4" x14ac:dyDescent="0.25">
      <c r="D3688" s="35"/>
    </row>
    <row r="3689" spans="4:4" x14ac:dyDescent="0.25">
      <c r="D3689" s="63"/>
    </row>
    <row r="3690" spans="4:4" x14ac:dyDescent="0.25">
      <c r="D3690" s="64"/>
    </row>
    <row r="3691" spans="4:4" x14ac:dyDescent="0.25">
      <c r="D3691" s="35"/>
    </row>
    <row r="3692" spans="4:4" x14ac:dyDescent="0.25">
      <c r="D3692" s="63"/>
    </row>
    <row r="3693" spans="4:4" x14ac:dyDescent="0.25">
      <c r="D3693" s="64"/>
    </row>
    <row r="3694" spans="4:4" x14ac:dyDescent="0.25">
      <c r="D3694" s="35"/>
    </row>
    <row r="3695" spans="4:4" x14ac:dyDescent="0.25">
      <c r="D3695" s="63"/>
    </row>
    <row r="3696" spans="4:4" x14ac:dyDescent="0.25">
      <c r="D3696" s="64"/>
    </row>
    <row r="3697" spans="4:4" x14ac:dyDescent="0.25">
      <c r="D3697" s="35"/>
    </row>
    <row r="3698" spans="4:4" x14ac:dyDescent="0.25">
      <c r="D3698" s="63"/>
    </row>
    <row r="3699" spans="4:4" x14ac:dyDescent="0.25">
      <c r="D3699" s="64"/>
    </row>
    <row r="3700" spans="4:4" x14ac:dyDescent="0.25">
      <c r="D3700" s="35"/>
    </row>
    <row r="3701" spans="4:4" x14ac:dyDescent="0.25">
      <c r="D3701" s="63"/>
    </row>
    <row r="3702" spans="4:4" x14ac:dyDescent="0.25">
      <c r="D3702" s="64"/>
    </row>
    <row r="3703" spans="4:4" x14ac:dyDescent="0.25">
      <c r="D3703" s="35"/>
    </row>
    <row r="3704" spans="4:4" x14ac:dyDescent="0.25">
      <c r="D3704" s="63"/>
    </row>
    <row r="3705" spans="4:4" x14ac:dyDescent="0.25">
      <c r="D3705" s="64"/>
    </row>
    <row r="3706" spans="4:4" x14ac:dyDescent="0.25">
      <c r="D3706" s="35"/>
    </row>
    <row r="3707" spans="4:4" x14ac:dyDescent="0.25">
      <c r="D3707" s="63"/>
    </row>
    <row r="3708" spans="4:4" x14ac:dyDescent="0.25">
      <c r="D3708" s="64"/>
    </row>
    <row r="3709" spans="4:4" x14ac:dyDescent="0.25">
      <c r="D3709" s="35"/>
    </row>
    <row r="3710" spans="4:4" x14ac:dyDescent="0.25">
      <c r="D3710" s="63"/>
    </row>
    <row r="3711" spans="4:4" x14ac:dyDescent="0.25">
      <c r="D3711" s="64"/>
    </row>
    <row r="3712" spans="4:4" x14ac:dyDescent="0.25">
      <c r="D3712" s="35"/>
    </row>
    <row r="3713" spans="4:4" x14ac:dyDescent="0.25">
      <c r="D3713" s="63"/>
    </row>
    <row r="3714" spans="4:4" x14ac:dyDescent="0.25">
      <c r="D3714" s="64"/>
    </row>
    <row r="3715" spans="4:4" x14ac:dyDescent="0.25">
      <c r="D3715" s="35"/>
    </row>
    <row r="3716" spans="4:4" x14ac:dyDescent="0.25">
      <c r="D3716" s="63"/>
    </row>
    <row r="3717" spans="4:4" x14ac:dyDescent="0.25">
      <c r="D3717" s="64"/>
    </row>
    <row r="3718" spans="4:4" x14ac:dyDescent="0.25">
      <c r="D3718" s="35"/>
    </row>
    <row r="3719" spans="4:4" x14ac:dyDescent="0.25">
      <c r="D3719" s="63"/>
    </row>
    <row r="3720" spans="4:4" x14ac:dyDescent="0.25">
      <c r="D3720" s="64"/>
    </row>
    <row r="3721" spans="4:4" x14ac:dyDescent="0.25">
      <c r="D3721" s="35"/>
    </row>
    <row r="3722" spans="4:4" x14ac:dyDescent="0.25">
      <c r="D3722" s="63"/>
    </row>
    <row r="3723" spans="4:4" x14ac:dyDescent="0.25">
      <c r="D3723" s="64"/>
    </row>
    <row r="3724" spans="4:4" x14ac:dyDescent="0.25">
      <c r="D3724" s="35"/>
    </row>
    <row r="3725" spans="4:4" x14ac:dyDescent="0.25">
      <c r="D3725" s="63"/>
    </row>
    <row r="3726" spans="4:4" x14ac:dyDescent="0.25">
      <c r="D3726" s="64"/>
    </row>
    <row r="3727" spans="4:4" x14ac:dyDescent="0.25">
      <c r="D3727" s="35"/>
    </row>
    <row r="3728" spans="4:4" x14ac:dyDescent="0.25">
      <c r="D3728" s="63"/>
    </row>
    <row r="3729" spans="4:4" x14ac:dyDescent="0.25">
      <c r="D3729" s="64"/>
    </row>
    <row r="3730" spans="4:4" x14ac:dyDescent="0.25">
      <c r="D3730" s="35"/>
    </row>
    <row r="3731" spans="4:4" x14ac:dyDescent="0.25">
      <c r="D3731" s="63"/>
    </row>
    <row r="3732" spans="4:4" x14ac:dyDescent="0.25">
      <c r="D3732" s="64"/>
    </row>
    <row r="3733" spans="4:4" x14ac:dyDescent="0.25">
      <c r="D3733" s="35"/>
    </row>
    <row r="3734" spans="4:4" x14ac:dyDescent="0.25">
      <c r="D3734" s="63"/>
    </row>
    <row r="3735" spans="4:4" x14ac:dyDescent="0.25">
      <c r="D3735" s="64"/>
    </row>
    <row r="3736" spans="4:4" x14ac:dyDescent="0.25">
      <c r="D3736" s="35"/>
    </row>
    <row r="3737" spans="4:4" x14ac:dyDescent="0.25">
      <c r="D3737" s="63"/>
    </row>
    <row r="3738" spans="4:4" x14ac:dyDescent="0.25">
      <c r="D3738" s="64"/>
    </row>
    <row r="3739" spans="4:4" x14ac:dyDescent="0.25">
      <c r="D3739" s="35"/>
    </row>
    <row r="3740" spans="4:4" x14ac:dyDescent="0.25">
      <c r="D3740" s="63"/>
    </row>
    <row r="3741" spans="4:4" x14ac:dyDescent="0.25">
      <c r="D3741" s="64"/>
    </row>
    <row r="3742" spans="4:4" x14ac:dyDescent="0.25">
      <c r="D3742" s="35"/>
    </row>
    <row r="3743" spans="4:4" x14ac:dyDescent="0.25">
      <c r="D3743" s="63"/>
    </row>
    <row r="3744" spans="4:4" x14ac:dyDescent="0.25">
      <c r="D3744" s="64"/>
    </row>
    <row r="3745" spans="4:4" x14ac:dyDescent="0.25">
      <c r="D3745" s="35"/>
    </row>
    <row r="3746" spans="4:4" x14ac:dyDescent="0.25">
      <c r="D3746" s="63"/>
    </row>
    <row r="3747" spans="4:4" x14ac:dyDescent="0.25">
      <c r="D3747" s="64"/>
    </row>
    <row r="3748" spans="4:4" x14ac:dyDescent="0.25">
      <c r="D3748" s="35"/>
    </row>
    <row r="3749" spans="4:4" x14ac:dyDescent="0.25">
      <c r="D3749" s="63"/>
    </row>
    <row r="3750" spans="4:4" x14ac:dyDescent="0.25">
      <c r="D3750" s="64"/>
    </row>
    <row r="3751" spans="4:4" x14ac:dyDescent="0.25">
      <c r="D3751" s="35"/>
    </row>
    <row r="3752" spans="4:4" x14ac:dyDescent="0.25">
      <c r="D3752" s="63"/>
    </row>
    <row r="3753" spans="4:4" x14ac:dyDescent="0.25">
      <c r="D3753" s="64"/>
    </row>
    <row r="3754" spans="4:4" x14ac:dyDescent="0.25">
      <c r="D3754" s="35"/>
    </row>
    <row r="3755" spans="4:4" x14ac:dyDescent="0.25">
      <c r="D3755" s="63"/>
    </row>
    <row r="3756" spans="4:4" x14ac:dyDescent="0.25">
      <c r="D3756" s="64"/>
    </row>
    <row r="3757" spans="4:4" x14ac:dyDescent="0.25">
      <c r="D3757" s="35"/>
    </row>
    <row r="3758" spans="4:4" x14ac:dyDescent="0.25">
      <c r="D3758" s="63"/>
    </row>
    <row r="3759" spans="4:4" x14ac:dyDescent="0.25">
      <c r="D3759" s="64"/>
    </row>
    <row r="3760" spans="4:4" x14ac:dyDescent="0.25">
      <c r="D3760" s="35"/>
    </row>
    <row r="3761" spans="4:4" x14ac:dyDescent="0.25">
      <c r="D3761" s="63"/>
    </row>
    <row r="3762" spans="4:4" x14ac:dyDescent="0.25">
      <c r="D3762" s="64"/>
    </row>
    <row r="3763" spans="4:4" x14ac:dyDescent="0.25">
      <c r="D3763" s="35"/>
    </row>
    <row r="3764" spans="4:4" x14ac:dyDescent="0.25">
      <c r="D3764" s="63"/>
    </row>
    <row r="3765" spans="4:4" x14ac:dyDescent="0.25">
      <c r="D3765" s="64"/>
    </row>
    <row r="3766" spans="4:4" x14ac:dyDescent="0.25">
      <c r="D3766" s="35"/>
    </row>
    <row r="3767" spans="4:4" x14ac:dyDescent="0.25">
      <c r="D3767" s="63"/>
    </row>
    <row r="3768" spans="4:4" x14ac:dyDescent="0.25">
      <c r="D3768" s="64"/>
    </row>
    <row r="3769" spans="4:4" x14ac:dyDescent="0.25">
      <c r="D3769" s="35"/>
    </row>
    <row r="3770" spans="4:4" x14ac:dyDescent="0.25">
      <c r="D3770" s="63"/>
    </row>
    <row r="3771" spans="4:4" x14ac:dyDescent="0.25">
      <c r="D3771" s="64"/>
    </row>
    <row r="3772" spans="4:4" x14ac:dyDescent="0.25">
      <c r="D3772" s="35"/>
    </row>
    <row r="3773" spans="4:4" x14ac:dyDescent="0.25">
      <c r="D3773" s="63"/>
    </row>
    <row r="3774" spans="4:4" x14ac:dyDescent="0.25">
      <c r="D3774" s="64"/>
    </row>
    <row r="3775" spans="4:4" x14ac:dyDescent="0.25">
      <c r="D3775" s="35"/>
    </row>
    <row r="3776" spans="4:4" x14ac:dyDescent="0.25">
      <c r="D3776" s="63"/>
    </row>
    <row r="3777" spans="4:4" x14ac:dyDescent="0.25">
      <c r="D3777" s="64"/>
    </row>
    <row r="3778" spans="4:4" x14ac:dyDescent="0.25">
      <c r="D3778" s="35"/>
    </row>
    <row r="3779" spans="4:4" x14ac:dyDescent="0.25">
      <c r="D3779" s="63"/>
    </row>
    <row r="3780" spans="4:4" x14ac:dyDescent="0.25">
      <c r="D3780" s="64"/>
    </row>
    <row r="3781" spans="4:4" x14ac:dyDescent="0.25">
      <c r="D3781" s="35"/>
    </row>
    <row r="3782" spans="4:4" x14ac:dyDescent="0.25">
      <c r="D3782" s="63"/>
    </row>
    <row r="3783" spans="4:4" x14ac:dyDescent="0.25">
      <c r="D3783" s="64"/>
    </row>
    <row r="3784" spans="4:4" x14ac:dyDescent="0.25">
      <c r="D3784" s="35"/>
    </row>
    <row r="3785" spans="4:4" x14ac:dyDescent="0.25">
      <c r="D3785" s="63"/>
    </row>
    <row r="3786" spans="4:4" x14ac:dyDescent="0.25">
      <c r="D3786" s="64"/>
    </row>
    <row r="3787" spans="4:4" x14ac:dyDescent="0.25">
      <c r="D3787" s="35"/>
    </row>
    <row r="3788" spans="4:4" x14ac:dyDescent="0.25">
      <c r="D3788" s="63"/>
    </row>
    <row r="3789" spans="4:4" x14ac:dyDescent="0.25">
      <c r="D3789" s="64"/>
    </row>
    <row r="3790" spans="4:4" x14ac:dyDescent="0.25">
      <c r="D3790" s="35"/>
    </row>
    <row r="3791" spans="4:4" x14ac:dyDescent="0.25">
      <c r="D3791" s="63"/>
    </row>
    <row r="3792" spans="4:4" x14ac:dyDescent="0.25">
      <c r="D3792" s="64"/>
    </row>
    <row r="3793" spans="4:4" x14ac:dyDescent="0.25">
      <c r="D3793" s="35"/>
    </row>
    <row r="3794" spans="4:4" x14ac:dyDescent="0.25">
      <c r="D3794" s="63"/>
    </row>
    <row r="3795" spans="4:4" x14ac:dyDescent="0.25">
      <c r="D3795" s="64"/>
    </row>
    <row r="3796" spans="4:4" x14ac:dyDescent="0.25">
      <c r="D3796" s="35"/>
    </row>
    <row r="3797" spans="4:4" x14ac:dyDescent="0.25">
      <c r="D3797" s="63"/>
    </row>
    <row r="3798" spans="4:4" x14ac:dyDescent="0.25">
      <c r="D3798" s="64"/>
    </row>
    <row r="3799" spans="4:4" x14ac:dyDescent="0.25">
      <c r="D3799" s="35"/>
    </row>
    <row r="3800" spans="4:4" x14ac:dyDescent="0.25">
      <c r="D3800" s="63"/>
    </row>
    <row r="3801" spans="4:4" x14ac:dyDescent="0.25">
      <c r="D3801" s="64"/>
    </row>
    <row r="3802" spans="4:4" x14ac:dyDescent="0.25">
      <c r="D3802" s="35"/>
    </row>
    <row r="3803" spans="4:4" x14ac:dyDescent="0.25">
      <c r="D3803" s="63"/>
    </row>
    <row r="3804" spans="4:4" x14ac:dyDescent="0.25">
      <c r="D3804" s="64"/>
    </row>
    <row r="3805" spans="4:4" x14ac:dyDescent="0.25">
      <c r="D3805" s="35"/>
    </row>
    <row r="3806" spans="4:4" x14ac:dyDescent="0.25">
      <c r="D3806" s="63"/>
    </row>
    <row r="3807" spans="4:4" x14ac:dyDescent="0.25">
      <c r="D3807" s="64"/>
    </row>
    <row r="3808" spans="4:4" x14ac:dyDescent="0.25">
      <c r="D3808" s="35"/>
    </row>
    <row r="3809" spans="4:4" x14ac:dyDescent="0.25">
      <c r="D3809" s="63"/>
    </row>
    <row r="3810" spans="4:4" x14ac:dyDescent="0.25">
      <c r="D3810" s="64"/>
    </row>
    <row r="3811" spans="4:4" x14ac:dyDescent="0.25">
      <c r="D3811" s="35"/>
    </row>
    <row r="3812" spans="4:4" x14ac:dyDescent="0.25">
      <c r="D3812" s="63"/>
    </row>
    <row r="3813" spans="4:4" x14ac:dyDescent="0.25">
      <c r="D3813" s="64"/>
    </row>
    <row r="3814" spans="4:4" x14ac:dyDescent="0.25">
      <c r="D3814" s="35"/>
    </row>
    <row r="3815" spans="4:4" x14ac:dyDescent="0.25">
      <c r="D3815" s="63"/>
    </row>
    <row r="3816" spans="4:4" x14ac:dyDescent="0.25">
      <c r="D3816" s="64"/>
    </row>
    <row r="3817" spans="4:4" x14ac:dyDescent="0.25">
      <c r="D3817" s="35"/>
    </row>
    <row r="3818" spans="4:4" x14ac:dyDescent="0.25">
      <c r="D3818" s="63"/>
    </row>
    <row r="3819" spans="4:4" x14ac:dyDescent="0.25">
      <c r="D3819" s="64"/>
    </row>
    <row r="3820" spans="4:4" x14ac:dyDescent="0.25">
      <c r="D3820" s="35"/>
    </row>
    <row r="3821" spans="4:4" x14ac:dyDescent="0.25">
      <c r="D3821" s="63"/>
    </row>
    <row r="3822" spans="4:4" x14ac:dyDescent="0.25">
      <c r="D3822" s="64"/>
    </row>
    <row r="3823" spans="4:4" x14ac:dyDescent="0.25">
      <c r="D3823" s="35"/>
    </row>
    <row r="3824" spans="4:4" x14ac:dyDescent="0.25">
      <c r="D3824" s="63"/>
    </row>
    <row r="3825" spans="4:4" x14ac:dyDescent="0.25">
      <c r="D3825" s="64"/>
    </row>
    <row r="3826" spans="4:4" x14ac:dyDescent="0.25">
      <c r="D3826" s="35"/>
    </row>
    <row r="3827" spans="4:4" x14ac:dyDescent="0.25">
      <c r="D3827" s="63"/>
    </row>
    <row r="3828" spans="4:4" x14ac:dyDescent="0.25">
      <c r="D3828" s="64"/>
    </row>
    <row r="3829" spans="4:4" x14ac:dyDescent="0.25">
      <c r="D3829" s="35"/>
    </row>
    <row r="3830" spans="4:4" x14ac:dyDescent="0.25">
      <c r="D3830" s="63"/>
    </row>
    <row r="3831" spans="4:4" x14ac:dyDescent="0.25">
      <c r="D3831" s="64"/>
    </row>
    <row r="3832" spans="4:4" x14ac:dyDescent="0.25">
      <c r="D3832" s="35"/>
    </row>
    <row r="3833" spans="4:4" x14ac:dyDescent="0.25">
      <c r="D3833" s="63"/>
    </row>
    <row r="3834" spans="4:4" x14ac:dyDescent="0.25">
      <c r="D3834" s="64"/>
    </row>
    <row r="3835" spans="4:4" x14ac:dyDescent="0.25">
      <c r="D3835" s="35"/>
    </row>
    <row r="3836" spans="4:4" x14ac:dyDescent="0.25">
      <c r="D3836" s="63"/>
    </row>
    <row r="3837" spans="4:4" x14ac:dyDescent="0.25">
      <c r="D3837" s="64"/>
    </row>
    <row r="3838" spans="4:4" x14ac:dyDescent="0.25">
      <c r="D3838" s="35"/>
    </row>
    <row r="3839" spans="4:4" x14ac:dyDescent="0.25">
      <c r="D3839" s="63"/>
    </row>
    <row r="3840" spans="4:4" x14ac:dyDescent="0.25">
      <c r="D3840" s="64"/>
    </row>
    <row r="3841" spans="4:4" x14ac:dyDescent="0.25">
      <c r="D3841" s="35"/>
    </row>
    <row r="3842" spans="4:4" x14ac:dyDescent="0.25">
      <c r="D3842" s="63"/>
    </row>
    <row r="3843" spans="4:4" x14ac:dyDescent="0.25">
      <c r="D3843" s="64"/>
    </row>
    <row r="3844" spans="4:4" x14ac:dyDescent="0.25">
      <c r="D3844" s="35"/>
    </row>
    <row r="3845" spans="4:4" x14ac:dyDescent="0.25">
      <c r="D3845" s="63"/>
    </row>
    <row r="3846" spans="4:4" x14ac:dyDescent="0.25">
      <c r="D3846" s="64"/>
    </row>
    <row r="3847" spans="4:4" x14ac:dyDescent="0.25">
      <c r="D3847" s="35"/>
    </row>
    <row r="3848" spans="4:4" x14ac:dyDescent="0.25">
      <c r="D3848" s="63"/>
    </row>
    <row r="3849" spans="4:4" x14ac:dyDescent="0.25">
      <c r="D3849" s="64"/>
    </row>
    <row r="3850" spans="4:4" x14ac:dyDescent="0.25">
      <c r="D3850" s="35"/>
    </row>
    <row r="3851" spans="4:4" x14ac:dyDescent="0.25">
      <c r="D3851" s="63"/>
    </row>
    <row r="3852" spans="4:4" x14ac:dyDescent="0.25">
      <c r="D3852" s="64"/>
    </row>
    <row r="3853" spans="4:4" x14ac:dyDescent="0.25">
      <c r="D3853" s="35"/>
    </row>
    <row r="3854" spans="4:4" x14ac:dyDescent="0.25">
      <c r="D3854" s="63"/>
    </row>
    <row r="3855" spans="4:4" x14ac:dyDescent="0.25">
      <c r="D3855" s="64"/>
    </row>
    <row r="3856" spans="4:4" x14ac:dyDescent="0.25">
      <c r="D3856" s="35"/>
    </row>
    <row r="3857" spans="4:4" x14ac:dyDescent="0.25">
      <c r="D3857" s="63"/>
    </row>
    <row r="3858" spans="4:4" x14ac:dyDescent="0.25">
      <c r="D3858" s="64"/>
    </row>
    <row r="3859" spans="4:4" x14ac:dyDescent="0.25">
      <c r="D3859" s="35"/>
    </row>
    <row r="3860" spans="4:4" x14ac:dyDescent="0.25">
      <c r="D3860" s="63"/>
    </row>
    <row r="3861" spans="4:4" x14ac:dyDescent="0.25">
      <c r="D3861" s="64"/>
    </row>
    <row r="3862" spans="4:4" x14ac:dyDescent="0.25">
      <c r="D3862" s="35"/>
    </row>
    <row r="3863" spans="4:4" x14ac:dyDescent="0.25">
      <c r="D3863" s="63"/>
    </row>
    <row r="3864" spans="4:4" x14ac:dyDescent="0.25">
      <c r="D3864" s="64"/>
    </row>
    <row r="3865" spans="4:4" x14ac:dyDescent="0.25">
      <c r="D3865" s="35"/>
    </row>
    <row r="3866" spans="4:4" x14ac:dyDescent="0.25">
      <c r="D3866" s="63"/>
    </row>
    <row r="3867" spans="4:4" x14ac:dyDescent="0.25">
      <c r="D3867" s="64"/>
    </row>
    <row r="3868" spans="4:4" x14ac:dyDescent="0.25">
      <c r="D3868" s="35"/>
    </row>
    <row r="3869" spans="4:4" x14ac:dyDescent="0.25">
      <c r="D3869" s="63"/>
    </row>
    <row r="3870" spans="4:4" x14ac:dyDescent="0.25">
      <c r="D3870" s="64"/>
    </row>
    <row r="3871" spans="4:4" x14ac:dyDescent="0.25">
      <c r="D3871" s="35"/>
    </row>
    <row r="3872" spans="4:4" x14ac:dyDescent="0.25">
      <c r="D3872" s="63"/>
    </row>
    <row r="3873" spans="4:4" x14ac:dyDescent="0.25">
      <c r="D3873" s="64"/>
    </row>
    <row r="3874" spans="4:4" x14ac:dyDescent="0.25">
      <c r="D3874" s="35"/>
    </row>
    <row r="3875" spans="4:4" x14ac:dyDescent="0.25">
      <c r="D3875" s="63"/>
    </row>
    <row r="3876" spans="4:4" x14ac:dyDescent="0.25">
      <c r="D3876" s="64"/>
    </row>
    <row r="3877" spans="4:4" x14ac:dyDescent="0.25">
      <c r="D3877" s="35"/>
    </row>
    <row r="3878" spans="4:4" x14ac:dyDescent="0.25">
      <c r="D3878" s="63"/>
    </row>
    <row r="3879" spans="4:4" x14ac:dyDescent="0.25">
      <c r="D3879" s="64"/>
    </row>
    <row r="3880" spans="4:4" x14ac:dyDescent="0.25">
      <c r="D3880" s="35"/>
    </row>
    <row r="3881" spans="4:4" x14ac:dyDescent="0.25">
      <c r="D3881" s="63"/>
    </row>
    <row r="3882" spans="4:4" x14ac:dyDescent="0.25">
      <c r="D3882" s="64"/>
    </row>
    <row r="3883" spans="4:4" x14ac:dyDescent="0.25">
      <c r="D3883" s="35"/>
    </row>
    <row r="3884" spans="4:4" x14ac:dyDescent="0.25">
      <c r="D3884" s="63"/>
    </row>
    <row r="3885" spans="4:4" x14ac:dyDescent="0.25">
      <c r="D3885" s="64"/>
    </row>
    <row r="3886" spans="4:4" x14ac:dyDescent="0.25">
      <c r="D3886" s="35"/>
    </row>
    <row r="3887" spans="4:4" x14ac:dyDescent="0.25">
      <c r="D3887" s="63"/>
    </row>
    <row r="3888" spans="4:4" x14ac:dyDescent="0.25">
      <c r="D3888" s="64"/>
    </row>
    <row r="3889" spans="4:4" x14ac:dyDescent="0.25">
      <c r="D3889" s="35"/>
    </row>
    <row r="3890" spans="4:4" x14ac:dyDescent="0.25">
      <c r="D3890" s="63"/>
    </row>
    <row r="3891" spans="4:4" x14ac:dyDescent="0.25">
      <c r="D3891" s="64"/>
    </row>
    <row r="3892" spans="4:4" x14ac:dyDescent="0.25">
      <c r="D3892" s="35"/>
    </row>
    <row r="3893" spans="4:4" x14ac:dyDescent="0.25">
      <c r="D3893" s="63"/>
    </row>
    <row r="3894" spans="4:4" x14ac:dyDescent="0.25">
      <c r="D3894" s="64"/>
    </row>
    <row r="3895" spans="4:4" x14ac:dyDescent="0.25">
      <c r="D3895" s="35"/>
    </row>
    <row r="3896" spans="4:4" x14ac:dyDescent="0.25">
      <c r="D3896" s="63"/>
    </row>
    <row r="3897" spans="4:4" x14ac:dyDescent="0.25">
      <c r="D3897" s="64"/>
    </row>
    <row r="3898" spans="4:4" x14ac:dyDescent="0.25">
      <c r="D3898" s="35"/>
    </row>
    <row r="3899" spans="4:4" x14ac:dyDescent="0.25">
      <c r="D3899" s="63"/>
    </row>
    <row r="3900" spans="4:4" x14ac:dyDescent="0.25">
      <c r="D3900" s="64"/>
    </row>
    <row r="3901" spans="4:4" x14ac:dyDescent="0.25">
      <c r="D3901" s="35"/>
    </row>
    <row r="3902" spans="4:4" x14ac:dyDescent="0.25">
      <c r="D3902" s="63"/>
    </row>
    <row r="3903" spans="4:4" x14ac:dyDescent="0.25">
      <c r="D3903" s="64"/>
    </row>
    <row r="3904" spans="4:4" x14ac:dyDescent="0.25">
      <c r="D3904" s="35"/>
    </row>
    <row r="3905" spans="4:4" x14ac:dyDescent="0.25">
      <c r="D3905" s="63"/>
    </row>
    <row r="3906" spans="4:4" x14ac:dyDescent="0.25">
      <c r="D3906" s="64"/>
    </row>
    <row r="3907" spans="4:4" x14ac:dyDescent="0.25">
      <c r="D3907" s="35"/>
    </row>
    <row r="3908" spans="4:4" x14ac:dyDescent="0.25">
      <c r="D3908" s="63"/>
    </row>
    <row r="3909" spans="4:4" x14ac:dyDescent="0.25">
      <c r="D3909" s="64"/>
    </row>
    <row r="3910" spans="4:4" x14ac:dyDescent="0.25">
      <c r="D3910" s="35"/>
    </row>
    <row r="3911" spans="4:4" x14ac:dyDescent="0.25">
      <c r="D3911" s="63"/>
    </row>
    <row r="3912" spans="4:4" x14ac:dyDescent="0.25">
      <c r="D3912" s="64"/>
    </row>
    <row r="3913" spans="4:4" x14ac:dyDescent="0.25">
      <c r="D3913" s="35"/>
    </row>
    <row r="3914" spans="4:4" x14ac:dyDescent="0.25">
      <c r="D3914" s="63"/>
    </row>
    <row r="3915" spans="4:4" x14ac:dyDescent="0.25">
      <c r="D3915" s="64"/>
    </row>
    <row r="3916" spans="4:4" x14ac:dyDescent="0.25">
      <c r="D3916" s="35"/>
    </row>
    <row r="3917" spans="4:4" x14ac:dyDescent="0.25">
      <c r="D3917" s="63"/>
    </row>
    <row r="3918" spans="4:4" x14ac:dyDescent="0.25">
      <c r="D3918" s="64"/>
    </row>
    <row r="3919" spans="4:4" x14ac:dyDescent="0.25">
      <c r="D3919" s="35"/>
    </row>
    <row r="3920" spans="4:4" x14ac:dyDescent="0.25">
      <c r="D3920" s="63"/>
    </row>
    <row r="3921" spans="4:4" x14ac:dyDescent="0.25">
      <c r="D3921" s="64"/>
    </row>
    <row r="3922" spans="4:4" x14ac:dyDescent="0.25">
      <c r="D3922" s="35"/>
    </row>
    <row r="3923" spans="4:4" x14ac:dyDescent="0.25">
      <c r="D3923" s="63"/>
    </row>
    <row r="3924" spans="4:4" x14ac:dyDescent="0.25">
      <c r="D3924" s="64"/>
    </row>
    <row r="3925" spans="4:4" x14ac:dyDescent="0.25">
      <c r="D3925" s="35"/>
    </row>
    <row r="3926" spans="4:4" x14ac:dyDescent="0.25">
      <c r="D3926" s="63"/>
    </row>
    <row r="3927" spans="4:4" x14ac:dyDescent="0.25">
      <c r="D3927" s="64"/>
    </row>
    <row r="3928" spans="4:4" x14ac:dyDescent="0.25">
      <c r="D3928" s="35"/>
    </row>
    <row r="3929" spans="4:4" x14ac:dyDescent="0.25">
      <c r="D3929" s="63"/>
    </row>
    <row r="3930" spans="4:4" x14ac:dyDescent="0.25">
      <c r="D3930" s="64"/>
    </row>
    <row r="3931" spans="4:4" x14ac:dyDescent="0.25">
      <c r="D3931" s="35"/>
    </row>
    <row r="3932" spans="4:4" x14ac:dyDescent="0.25">
      <c r="D3932" s="63"/>
    </row>
    <row r="3933" spans="4:4" x14ac:dyDescent="0.25">
      <c r="D3933" s="64"/>
    </row>
    <row r="3934" spans="4:4" x14ac:dyDescent="0.25">
      <c r="D3934" s="35"/>
    </row>
    <row r="3935" spans="4:4" x14ac:dyDescent="0.25">
      <c r="D3935" s="63"/>
    </row>
    <row r="3936" spans="4:4" x14ac:dyDescent="0.25">
      <c r="D3936" s="64"/>
    </row>
    <row r="3937" spans="4:4" x14ac:dyDescent="0.25">
      <c r="D3937" s="35"/>
    </row>
    <row r="3938" spans="4:4" x14ac:dyDescent="0.25">
      <c r="D3938" s="63"/>
    </row>
    <row r="3939" spans="4:4" x14ac:dyDescent="0.25">
      <c r="D3939" s="64"/>
    </row>
    <row r="3940" spans="4:4" x14ac:dyDescent="0.25">
      <c r="D3940" s="35"/>
    </row>
    <row r="3941" spans="4:4" x14ac:dyDescent="0.25">
      <c r="D3941" s="63"/>
    </row>
    <row r="3942" spans="4:4" x14ac:dyDescent="0.25">
      <c r="D3942" s="64"/>
    </row>
    <row r="3943" spans="4:4" x14ac:dyDescent="0.25">
      <c r="D3943" s="35"/>
    </row>
    <row r="3944" spans="4:4" x14ac:dyDescent="0.25">
      <c r="D3944" s="63"/>
    </row>
    <row r="3945" spans="4:4" x14ac:dyDescent="0.25">
      <c r="D3945" s="64"/>
    </row>
    <row r="3946" spans="4:4" x14ac:dyDescent="0.25">
      <c r="D3946" s="35"/>
    </row>
    <row r="3947" spans="4:4" x14ac:dyDescent="0.25">
      <c r="D3947" s="63"/>
    </row>
    <row r="3948" spans="4:4" x14ac:dyDescent="0.25">
      <c r="D3948" s="64"/>
    </row>
    <row r="3949" spans="4:4" x14ac:dyDescent="0.25">
      <c r="D3949" s="35"/>
    </row>
    <row r="3950" spans="4:4" x14ac:dyDescent="0.25">
      <c r="D3950" s="63"/>
    </row>
    <row r="3951" spans="4:4" x14ac:dyDescent="0.25">
      <c r="D3951" s="64"/>
    </row>
    <row r="3952" spans="4:4" x14ac:dyDescent="0.25">
      <c r="D3952" s="35"/>
    </row>
    <row r="3953" spans="4:4" x14ac:dyDescent="0.25">
      <c r="D3953" s="63"/>
    </row>
    <row r="3954" spans="4:4" x14ac:dyDescent="0.25">
      <c r="D3954" s="64"/>
    </row>
    <row r="3955" spans="4:4" x14ac:dyDescent="0.25">
      <c r="D3955" s="35"/>
    </row>
    <row r="3956" spans="4:4" x14ac:dyDescent="0.25">
      <c r="D3956" s="63"/>
    </row>
    <row r="3957" spans="4:4" x14ac:dyDescent="0.25">
      <c r="D3957" s="64"/>
    </row>
    <row r="3958" spans="4:4" x14ac:dyDescent="0.25">
      <c r="D3958" s="35"/>
    </row>
    <row r="3959" spans="4:4" x14ac:dyDescent="0.25">
      <c r="D3959" s="63"/>
    </row>
    <row r="3960" spans="4:4" x14ac:dyDescent="0.25">
      <c r="D3960" s="64"/>
    </row>
    <row r="3961" spans="4:4" x14ac:dyDescent="0.25">
      <c r="D3961" s="35"/>
    </row>
    <row r="3962" spans="4:4" x14ac:dyDescent="0.25">
      <c r="D3962" s="63"/>
    </row>
    <row r="3963" spans="4:4" x14ac:dyDescent="0.25">
      <c r="D3963" s="64"/>
    </row>
    <row r="3964" spans="4:4" x14ac:dyDescent="0.25">
      <c r="D3964" s="35"/>
    </row>
    <row r="3965" spans="4:4" x14ac:dyDescent="0.25">
      <c r="D3965" s="63"/>
    </row>
    <row r="3966" spans="4:4" x14ac:dyDescent="0.25">
      <c r="D3966" s="64"/>
    </row>
    <row r="3967" spans="4:4" x14ac:dyDescent="0.25">
      <c r="D3967" s="35"/>
    </row>
    <row r="3968" spans="4:4" x14ac:dyDescent="0.25">
      <c r="D3968" s="63"/>
    </row>
    <row r="3969" spans="4:4" x14ac:dyDescent="0.25">
      <c r="D3969" s="64"/>
    </row>
    <row r="3970" spans="4:4" x14ac:dyDescent="0.25">
      <c r="D3970" s="35"/>
    </row>
    <row r="3971" spans="4:4" x14ac:dyDescent="0.25">
      <c r="D3971" s="63"/>
    </row>
    <row r="3972" spans="4:4" x14ac:dyDescent="0.25">
      <c r="D3972" s="64"/>
    </row>
    <row r="3973" spans="4:4" x14ac:dyDescent="0.25">
      <c r="D3973" s="35"/>
    </row>
    <row r="3974" spans="4:4" x14ac:dyDescent="0.25">
      <c r="D3974" s="63"/>
    </row>
    <row r="3975" spans="4:4" x14ac:dyDescent="0.25">
      <c r="D3975" s="64"/>
    </row>
    <row r="3976" spans="4:4" x14ac:dyDescent="0.25">
      <c r="D3976" s="35"/>
    </row>
    <row r="3977" spans="4:4" x14ac:dyDescent="0.25">
      <c r="D3977" s="63"/>
    </row>
    <row r="3978" spans="4:4" x14ac:dyDescent="0.25">
      <c r="D3978" s="64"/>
    </row>
    <row r="3979" spans="4:4" x14ac:dyDescent="0.25">
      <c r="D3979" s="35"/>
    </row>
    <row r="3980" spans="4:4" x14ac:dyDescent="0.25">
      <c r="D3980" s="63"/>
    </row>
    <row r="3981" spans="4:4" x14ac:dyDescent="0.25">
      <c r="D3981" s="64"/>
    </row>
    <row r="3982" spans="4:4" x14ac:dyDescent="0.25">
      <c r="D3982" s="35"/>
    </row>
    <row r="3983" spans="4:4" x14ac:dyDescent="0.25">
      <c r="D3983" s="63"/>
    </row>
    <row r="3984" spans="4:4" x14ac:dyDescent="0.25">
      <c r="D3984" s="64"/>
    </row>
    <row r="3985" spans="4:4" x14ac:dyDescent="0.25">
      <c r="D3985" s="35"/>
    </row>
    <row r="3986" spans="4:4" x14ac:dyDescent="0.25">
      <c r="D3986" s="63"/>
    </row>
    <row r="3987" spans="4:4" x14ac:dyDescent="0.25">
      <c r="D3987" s="64"/>
    </row>
    <row r="3988" spans="4:4" x14ac:dyDescent="0.25">
      <c r="D3988" s="35"/>
    </row>
    <row r="3989" spans="4:4" x14ac:dyDescent="0.25">
      <c r="D3989" s="63"/>
    </row>
    <row r="3990" spans="4:4" x14ac:dyDescent="0.25">
      <c r="D3990" s="64"/>
    </row>
    <row r="3991" spans="4:4" x14ac:dyDescent="0.25">
      <c r="D3991" s="35"/>
    </row>
    <row r="3992" spans="4:4" x14ac:dyDescent="0.25">
      <c r="D3992" s="63"/>
    </row>
    <row r="3993" spans="4:4" x14ac:dyDescent="0.25">
      <c r="D3993" s="64"/>
    </row>
    <row r="3994" spans="4:4" x14ac:dyDescent="0.25">
      <c r="D3994" s="35"/>
    </row>
    <row r="3995" spans="4:4" x14ac:dyDescent="0.25">
      <c r="D3995" s="63"/>
    </row>
    <row r="3996" spans="4:4" x14ac:dyDescent="0.25">
      <c r="D3996" s="64"/>
    </row>
    <row r="3997" spans="4:4" x14ac:dyDescent="0.25">
      <c r="D3997" s="35"/>
    </row>
    <row r="3998" spans="4:4" x14ac:dyDescent="0.25">
      <c r="D3998" s="63"/>
    </row>
    <row r="3999" spans="4:4" x14ac:dyDescent="0.25">
      <c r="D3999" s="64"/>
    </row>
    <row r="4000" spans="4:4" x14ac:dyDescent="0.25">
      <c r="D4000" s="35"/>
    </row>
    <row r="4001" spans="4:4" x14ac:dyDescent="0.25">
      <c r="D4001" s="63"/>
    </row>
    <row r="4002" spans="4:4" x14ac:dyDescent="0.25">
      <c r="D4002" s="64"/>
    </row>
    <row r="4003" spans="4:4" x14ac:dyDescent="0.25">
      <c r="D4003" s="35"/>
    </row>
    <row r="4004" spans="4:4" x14ac:dyDescent="0.25">
      <c r="D4004" s="63"/>
    </row>
    <row r="4005" spans="4:4" x14ac:dyDescent="0.25">
      <c r="D4005" s="64"/>
    </row>
    <row r="4006" spans="4:4" x14ac:dyDescent="0.25">
      <c r="D4006" s="35"/>
    </row>
    <row r="4007" spans="4:4" x14ac:dyDescent="0.25">
      <c r="D4007" s="63"/>
    </row>
    <row r="4008" spans="4:4" x14ac:dyDescent="0.25">
      <c r="D4008" s="64"/>
    </row>
    <row r="4009" spans="4:4" x14ac:dyDescent="0.25">
      <c r="D4009" s="35"/>
    </row>
    <row r="4010" spans="4:4" x14ac:dyDescent="0.25">
      <c r="D4010" s="63"/>
    </row>
    <row r="4011" spans="4:4" x14ac:dyDescent="0.25">
      <c r="D4011" s="64"/>
    </row>
    <row r="4012" spans="4:4" x14ac:dyDescent="0.25">
      <c r="D4012" s="35"/>
    </row>
    <row r="4013" spans="4:4" x14ac:dyDescent="0.25">
      <c r="D4013" s="63"/>
    </row>
    <row r="4014" spans="4:4" x14ac:dyDescent="0.25">
      <c r="D4014" s="64"/>
    </row>
    <row r="4015" spans="4:4" x14ac:dyDescent="0.25">
      <c r="D4015" s="35"/>
    </row>
    <row r="4016" spans="4:4" x14ac:dyDescent="0.25">
      <c r="D4016" s="63"/>
    </row>
    <row r="4017" spans="4:4" x14ac:dyDescent="0.25">
      <c r="D4017" s="64"/>
    </row>
    <row r="4018" spans="4:4" x14ac:dyDescent="0.25">
      <c r="D4018" s="35"/>
    </row>
    <row r="4019" spans="4:4" x14ac:dyDescent="0.25">
      <c r="D4019" s="63"/>
    </row>
    <row r="4020" spans="4:4" x14ac:dyDescent="0.25">
      <c r="D4020" s="64"/>
    </row>
    <row r="4021" spans="4:4" x14ac:dyDescent="0.25">
      <c r="D4021" s="35"/>
    </row>
    <row r="4022" spans="4:4" x14ac:dyDescent="0.25">
      <c r="D4022" s="63"/>
    </row>
    <row r="4023" spans="4:4" x14ac:dyDescent="0.25">
      <c r="D4023" s="64"/>
    </row>
    <row r="4024" spans="4:4" x14ac:dyDescent="0.25">
      <c r="D4024" s="35"/>
    </row>
    <row r="4025" spans="4:4" x14ac:dyDescent="0.25">
      <c r="D4025" s="63"/>
    </row>
    <row r="4026" spans="4:4" x14ac:dyDescent="0.25">
      <c r="D4026" s="64"/>
    </row>
    <row r="4027" spans="4:4" x14ac:dyDescent="0.25">
      <c r="D4027" s="35"/>
    </row>
    <row r="4028" spans="4:4" x14ac:dyDescent="0.25">
      <c r="D4028" s="63"/>
    </row>
    <row r="4029" spans="4:4" x14ac:dyDescent="0.25">
      <c r="D4029" s="64"/>
    </row>
    <row r="4030" spans="4:4" x14ac:dyDescent="0.25">
      <c r="D4030" s="35"/>
    </row>
    <row r="4031" spans="4:4" x14ac:dyDescent="0.25">
      <c r="D4031" s="63"/>
    </row>
    <row r="4032" spans="4:4" x14ac:dyDescent="0.25">
      <c r="D4032" s="64"/>
    </row>
    <row r="4033" spans="4:4" x14ac:dyDescent="0.25">
      <c r="D4033" s="35"/>
    </row>
    <row r="4034" spans="4:4" x14ac:dyDescent="0.25">
      <c r="D4034" s="63"/>
    </row>
    <row r="4035" spans="4:4" x14ac:dyDescent="0.25">
      <c r="D4035" s="64"/>
    </row>
    <row r="4036" spans="4:4" x14ac:dyDescent="0.25">
      <c r="D4036" s="35"/>
    </row>
    <row r="4037" spans="4:4" x14ac:dyDescent="0.25">
      <c r="D4037" s="63"/>
    </row>
    <row r="4038" spans="4:4" x14ac:dyDescent="0.25">
      <c r="D4038" s="64"/>
    </row>
    <row r="4039" spans="4:4" x14ac:dyDescent="0.25">
      <c r="D4039" s="35"/>
    </row>
    <row r="4040" spans="4:4" x14ac:dyDescent="0.25">
      <c r="D4040" s="63"/>
    </row>
    <row r="4041" spans="4:4" x14ac:dyDescent="0.25">
      <c r="D4041" s="64"/>
    </row>
    <row r="4042" spans="4:4" x14ac:dyDescent="0.25">
      <c r="D4042" s="35"/>
    </row>
    <row r="4043" spans="4:4" x14ac:dyDescent="0.25">
      <c r="D4043" s="63"/>
    </row>
    <row r="4044" spans="4:4" x14ac:dyDescent="0.25">
      <c r="D4044" s="64"/>
    </row>
    <row r="4045" spans="4:4" x14ac:dyDescent="0.25">
      <c r="D4045" s="35"/>
    </row>
    <row r="4046" spans="4:4" x14ac:dyDescent="0.25">
      <c r="D4046" s="63"/>
    </row>
    <row r="4047" spans="4:4" x14ac:dyDescent="0.25">
      <c r="D4047" s="64"/>
    </row>
    <row r="4048" spans="4:4" x14ac:dyDescent="0.25">
      <c r="D4048" s="35"/>
    </row>
    <row r="4049" spans="4:4" x14ac:dyDescent="0.25">
      <c r="D4049" s="63"/>
    </row>
    <row r="4050" spans="4:4" x14ac:dyDescent="0.25">
      <c r="D4050" s="64"/>
    </row>
    <row r="4051" spans="4:4" x14ac:dyDescent="0.25">
      <c r="D4051" s="35"/>
    </row>
    <row r="4052" spans="4:4" x14ac:dyDescent="0.25">
      <c r="D4052" s="63"/>
    </row>
    <row r="4053" spans="4:4" x14ac:dyDescent="0.25">
      <c r="D4053" s="64"/>
    </row>
    <row r="4054" spans="4:4" x14ac:dyDescent="0.25">
      <c r="D4054" s="35"/>
    </row>
    <row r="4055" spans="4:4" x14ac:dyDescent="0.25">
      <c r="D4055" s="63"/>
    </row>
    <row r="4056" spans="4:4" x14ac:dyDescent="0.25">
      <c r="D4056" s="64"/>
    </row>
    <row r="4057" spans="4:4" x14ac:dyDescent="0.25">
      <c r="D4057" s="35"/>
    </row>
    <row r="4058" spans="4:4" x14ac:dyDescent="0.25">
      <c r="D4058" s="63"/>
    </row>
    <row r="4059" spans="4:4" x14ac:dyDescent="0.25">
      <c r="D4059" s="64"/>
    </row>
    <row r="4060" spans="4:4" x14ac:dyDescent="0.25">
      <c r="D4060" s="35"/>
    </row>
    <row r="4061" spans="4:4" x14ac:dyDescent="0.25">
      <c r="D4061" s="63"/>
    </row>
    <row r="4062" spans="4:4" x14ac:dyDescent="0.25">
      <c r="D4062" s="64"/>
    </row>
    <row r="4063" spans="4:4" x14ac:dyDescent="0.25">
      <c r="D4063" s="35"/>
    </row>
    <row r="4064" spans="4:4" x14ac:dyDescent="0.25">
      <c r="D4064" s="63"/>
    </row>
    <row r="4065" spans="4:4" x14ac:dyDescent="0.25">
      <c r="D4065" s="64"/>
    </row>
    <row r="4066" spans="4:4" x14ac:dyDescent="0.25">
      <c r="D4066" s="35"/>
    </row>
    <row r="4067" spans="4:4" x14ac:dyDescent="0.25">
      <c r="D4067" s="63"/>
    </row>
    <row r="4068" spans="4:4" x14ac:dyDescent="0.25">
      <c r="D4068" s="64"/>
    </row>
    <row r="4069" spans="4:4" x14ac:dyDescent="0.25">
      <c r="D4069" s="35"/>
    </row>
    <row r="4070" spans="4:4" x14ac:dyDescent="0.25">
      <c r="D4070" s="63"/>
    </row>
    <row r="4071" spans="4:4" x14ac:dyDescent="0.25">
      <c r="D4071" s="64"/>
    </row>
    <row r="4072" spans="4:4" x14ac:dyDescent="0.25">
      <c r="D4072" s="35"/>
    </row>
    <row r="4073" spans="4:4" x14ac:dyDescent="0.25">
      <c r="D4073" s="63"/>
    </row>
    <row r="4074" spans="4:4" x14ac:dyDescent="0.25">
      <c r="D4074" s="64"/>
    </row>
    <row r="4075" spans="4:4" x14ac:dyDescent="0.25">
      <c r="D4075" s="35"/>
    </row>
    <row r="4076" spans="4:4" x14ac:dyDescent="0.25">
      <c r="D4076" s="63"/>
    </row>
    <row r="4077" spans="4:4" x14ac:dyDescent="0.25">
      <c r="D4077" s="64"/>
    </row>
    <row r="4078" spans="4:4" x14ac:dyDescent="0.25">
      <c r="D4078" s="35"/>
    </row>
    <row r="4079" spans="4:4" x14ac:dyDescent="0.25">
      <c r="D4079" s="63"/>
    </row>
    <row r="4080" spans="4:4" x14ac:dyDescent="0.25">
      <c r="D4080" s="64"/>
    </row>
    <row r="4081" spans="4:4" x14ac:dyDescent="0.25">
      <c r="D4081" s="35"/>
    </row>
    <row r="4082" spans="4:4" x14ac:dyDescent="0.25">
      <c r="D4082" s="63"/>
    </row>
    <row r="4083" spans="4:4" x14ac:dyDescent="0.25">
      <c r="D4083" s="64"/>
    </row>
    <row r="4084" spans="4:4" x14ac:dyDescent="0.25">
      <c r="D4084" s="35"/>
    </row>
    <row r="4085" spans="4:4" x14ac:dyDescent="0.25">
      <c r="D4085" s="63"/>
    </row>
    <row r="4086" spans="4:4" x14ac:dyDescent="0.25">
      <c r="D4086" s="64"/>
    </row>
    <row r="4087" spans="4:4" x14ac:dyDescent="0.25">
      <c r="D4087" s="35"/>
    </row>
    <row r="4088" spans="4:4" x14ac:dyDescent="0.25">
      <c r="D4088" s="63"/>
    </row>
    <row r="4089" spans="4:4" x14ac:dyDescent="0.25">
      <c r="D4089" s="64"/>
    </row>
    <row r="4090" spans="4:4" x14ac:dyDescent="0.25">
      <c r="D4090" s="35"/>
    </row>
    <row r="4091" spans="4:4" x14ac:dyDescent="0.25">
      <c r="D4091" s="63"/>
    </row>
    <row r="4092" spans="4:4" x14ac:dyDescent="0.25">
      <c r="D4092" s="64"/>
    </row>
    <row r="4093" spans="4:4" x14ac:dyDescent="0.25">
      <c r="D4093" s="35"/>
    </row>
    <row r="4094" spans="4:4" x14ac:dyDescent="0.25">
      <c r="D4094" s="63"/>
    </row>
    <row r="4095" spans="4:4" x14ac:dyDescent="0.25">
      <c r="D4095" s="64"/>
    </row>
    <row r="4096" spans="4:4" x14ac:dyDescent="0.25">
      <c r="D4096" s="35"/>
    </row>
    <row r="4097" spans="4:4" x14ac:dyDescent="0.25">
      <c r="D4097" s="63"/>
    </row>
    <row r="4098" spans="4:4" x14ac:dyDescent="0.25">
      <c r="D4098" s="64"/>
    </row>
    <row r="4099" spans="4:4" x14ac:dyDescent="0.25">
      <c r="D4099" s="35"/>
    </row>
    <row r="4100" spans="4:4" x14ac:dyDescent="0.25">
      <c r="D4100" s="63"/>
    </row>
    <row r="4101" spans="4:4" x14ac:dyDescent="0.25">
      <c r="D4101" s="64"/>
    </row>
    <row r="4102" spans="4:4" x14ac:dyDescent="0.25">
      <c r="D4102" s="35"/>
    </row>
    <row r="4103" spans="4:4" x14ac:dyDescent="0.25">
      <c r="D4103" s="63"/>
    </row>
    <row r="4104" spans="4:4" x14ac:dyDescent="0.25">
      <c r="D4104" s="64"/>
    </row>
    <row r="4105" spans="4:4" x14ac:dyDescent="0.25">
      <c r="D4105" s="35"/>
    </row>
    <row r="4106" spans="4:4" x14ac:dyDescent="0.25">
      <c r="D4106" s="63"/>
    </row>
    <row r="4107" spans="4:4" x14ac:dyDescent="0.25">
      <c r="D4107" s="64"/>
    </row>
    <row r="4108" spans="4:4" x14ac:dyDescent="0.25">
      <c r="D4108" s="35"/>
    </row>
    <row r="4109" spans="4:4" x14ac:dyDescent="0.25">
      <c r="D4109" s="63"/>
    </row>
    <row r="4110" spans="4:4" x14ac:dyDescent="0.25">
      <c r="D4110" s="64"/>
    </row>
    <row r="4111" spans="4:4" x14ac:dyDescent="0.25">
      <c r="D4111" s="35"/>
    </row>
    <row r="4112" spans="4:4" x14ac:dyDescent="0.25">
      <c r="D4112" s="63"/>
    </row>
    <row r="4113" spans="4:4" x14ac:dyDescent="0.25">
      <c r="D4113" s="64"/>
    </row>
    <row r="4114" spans="4:4" x14ac:dyDescent="0.25">
      <c r="D4114" s="35"/>
    </row>
    <row r="4115" spans="4:4" x14ac:dyDescent="0.25">
      <c r="D4115" s="63"/>
    </row>
    <row r="4116" spans="4:4" x14ac:dyDescent="0.25">
      <c r="D4116" s="64"/>
    </row>
    <row r="4117" spans="4:4" x14ac:dyDescent="0.25">
      <c r="D4117" s="35"/>
    </row>
    <row r="4118" spans="4:4" x14ac:dyDescent="0.25">
      <c r="D4118" s="63"/>
    </row>
    <row r="4119" spans="4:4" x14ac:dyDescent="0.25">
      <c r="D4119" s="64"/>
    </row>
    <row r="4120" spans="4:4" x14ac:dyDescent="0.25">
      <c r="D4120" s="35"/>
    </row>
    <row r="4121" spans="4:4" x14ac:dyDescent="0.25">
      <c r="D4121" s="63"/>
    </row>
    <row r="4122" spans="4:4" x14ac:dyDescent="0.25">
      <c r="D4122" s="64"/>
    </row>
    <row r="4123" spans="4:4" x14ac:dyDescent="0.25">
      <c r="D4123" s="35"/>
    </row>
    <row r="4124" spans="4:4" x14ac:dyDescent="0.25">
      <c r="D4124" s="63"/>
    </row>
    <row r="4125" spans="4:4" x14ac:dyDescent="0.25">
      <c r="D4125" s="64"/>
    </row>
    <row r="4126" spans="4:4" x14ac:dyDescent="0.25">
      <c r="D4126" s="35"/>
    </row>
    <row r="4127" spans="4:4" x14ac:dyDescent="0.25">
      <c r="D4127" s="63"/>
    </row>
    <row r="4128" spans="4:4" x14ac:dyDescent="0.25">
      <c r="D4128" s="64"/>
    </row>
    <row r="4129" spans="4:4" x14ac:dyDescent="0.25">
      <c r="D4129" s="35"/>
    </row>
    <row r="4130" spans="4:4" x14ac:dyDescent="0.25">
      <c r="D4130" s="63"/>
    </row>
    <row r="4131" spans="4:4" x14ac:dyDescent="0.25">
      <c r="D4131" s="64"/>
    </row>
    <row r="4132" spans="4:4" x14ac:dyDescent="0.25">
      <c r="D4132" s="35"/>
    </row>
    <row r="4133" spans="4:4" x14ac:dyDescent="0.25">
      <c r="D4133" s="63"/>
    </row>
    <row r="4134" spans="4:4" x14ac:dyDescent="0.25">
      <c r="D4134" s="64"/>
    </row>
    <row r="4135" spans="4:4" x14ac:dyDescent="0.25">
      <c r="D4135" s="35"/>
    </row>
    <row r="4136" spans="4:4" x14ac:dyDescent="0.25">
      <c r="D4136" s="63"/>
    </row>
    <row r="4137" spans="4:4" x14ac:dyDescent="0.25">
      <c r="D4137" s="64"/>
    </row>
    <row r="4138" spans="4:4" x14ac:dyDescent="0.25">
      <c r="D4138" s="35"/>
    </row>
    <row r="4139" spans="4:4" x14ac:dyDescent="0.25">
      <c r="D4139" s="63"/>
    </row>
    <row r="4140" spans="4:4" x14ac:dyDescent="0.25">
      <c r="D4140" s="64"/>
    </row>
    <row r="4141" spans="4:4" x14ac:dyDescent="0.25">
      <c r="D4141" s="35"/>
    </row>
    <row r="4142" spans="4:4" x14ac:dyDescent="0.25">
      <c r="D4142" s="63"/>
    </row>
    <row r="4143" spans="4:4" x14ac:dyDescent="0.25">
      <c r="D4143" s="64"/>
    </row>
    <row r="4144" spans="4:4" x14ac:dyDescent="0.25">
      <c r="D4144" s="35"/>
    </row>
    <row r="4145" spans="4:4" x14ac:dyDescent="0.25">
      <c r="D4145" s="63"/>
    </row>
    <row r="4146" spans="4:4" x14ac:dyDescent="0.25">
      <c r="D4146" s="64"/>
    </row>
    <row r="4147" spans="4:4" x14ac:dyDescent="0.25">
      <c r="D4147" s="35"/>
    </row>
    <row r="4148" spans="4:4" x14ac:dyDescent="0.25">
      <c r="D4148" s="63"/>
    </row>
    <row r="4149" spans="4:4" x14ac:dyDescent="0.25">
      <c r="D4149" s="64"/>
    </row>
    <row r="4150" spans="4:4" x14ac:dyDescent="0.25">
      <c r="D4150" s="35"/>
    </row>
    <row r="4151" spans="4:4" x14ac:dyDescent="0.25">
      <c r="D4151" s="63"/>
    </row>
    <row r="4152" spans="4:4" x14ac:dyDescent="0.25">
      <c r="D4152" s="64"/>
    </row>
    <row r="4153" spans="4:4" x14ac:dyDescent="0.25">
      <c r="D4153" s="35"/>
    </row>
    <row r="4154" spans="4:4" x14ac:dyDescent="0.25">
      <c r="D4154" s="63"/>
    </row>
    <row r="4155" spans="4:4" x14ac:dyDescent="0.25">
      <c r="D4155" s="64"/>
    </row>
    <row r="4156" spans="4:4" x14ac:dyDescent="0.25">
      <c r="D4156" s="35"/>
    </row>
    <row r="4157" spans="4:4" x14ac:dyDescent="0.25">
      <c r="D4157" s="63"/>
    </row>
    <row r="4158" spans="4:4" x14ac:dyDescent="0.25">
      <c r="D4158" s="64"/>
    </row>
    <row r="4159" spans="4:4" x14ac:dyDescent="0.25">
      <c r="D4159" s="35"/>
    </row>
    <row r="4160" spans="4:4" x14ac:dyDescent="0.25">
      <c r="D4160" s="63"/>
    </row>
    <row r="4161" spans="4:4" x14ac:dyDescent="0.25">
      <c r="D4161" s="64"/>
    </row>
    <row r="4162" spans="4:4" x14ac:dyDescent="0.25">
      <c r="D4162" s="35"/>
    </row>
    <row r="4163" spans="4:4" x14ac:dyDescent="0.25">
      <c r="D4163" s="63"/>
    </row>
    <row r="4164" spans="4:4" x14ac:dyDescent="0.25">
      <c r="D4164" s="64"/>
    </row>
    <row r="4165" spans="4:4" x14ac:dyDescent="0.25">
      <c r="D4165" s="35"/>
    </row>
    <row r="4166" spans="4:4" x14ac:dyDescent="0.25">
      <c r="D4166" s="63"/>
    </row>
    <row r="4167" spans="4:4" x14ac:dyDescent="0.25">
      <c r="D4167" s="64"/>
    </row>
    <row r="4168" spans="4:4" x14ac:dyDescent="0.25">
      <c r="D4168" s="35"/>
    </row>
    <row r="4169" spans="4:4" x14ac:dyDescent="0.25">
      <c r="D4169" s="63"/>
    </row>
    <row r="4170" spans="4:4" x14ac:dyDescent="0.25">
      <c r="D4170" s="64"/>
    </row>
    <row r="4171" spans="4:4" x14ac:dyDescent="0.25">
      <c r="D4171" s="35"/>
    </row>
    <row r="4172" spans="4:4" x14ac:dyDescent="0.25">
      <c r="D4172" s="63"/>
    </row>
    <row r="4173" spans="4:4" x14ac:dyDescent="0.25">
      <c r="D4173" s="64"/>
    </row>
    <row r="4174" spans="4:4" x14ac:dyDescent="0.25">
      <c r="D4174" s="35"/>
    </row>
    <row r="4175" spans="4:4" x14ac:dyDescent="0.25">
      <c r="D4175" s="63"/>
    </row>
    <row r="4176" spans="4:4" x14ac:dyDescent="0.25">
      <c r="D4176" s="64"/>
    </row>
    <row r="4177" spans="4:4" x14ac:dyDescent="0.25">
      <c r="D4177" s="35"/>
    </row>
    <row r="4178" spans="4:4" x14ac:dyDescent="0.25">
      <c r="D4178" s="63"/>
    </row>
    <row r="4179" spans="4:4" x14ac:dyDescent="0.25">
      <c r="D4179" s="64"/>
    </row>
    <row r="4180" spans="4:4" x14ac:dyDescent="0.25">
      <c r="D4180" s="35"/>
    </row>
    <row r="4181" spans="4:4" x14ac:dyDescent="0.25">
      <c r="D4181" s="63"/>
    </row>
    <row r="4182" spans="4:4" x14ac:dyDescent="0.25">
      <c r="D4182" s="64"/>
    </row>
    <row r="4183" spans="4:4" x14ac:dyDescent="0.25">
      <c r="D4183" s="35"/>
    </row>
    <row r="4184" spans="4:4" x14ac:dyDescent="0.25">
      <c r="D4184" s="63"/>
    </row>
    <row r="4185" spans="4:4" x14ac:dyDescent="0.25">
      <c r="D4185" s="64"/>
    </row>
    <row r="4186" spans="4:4" x14ac:dyDescent="0.25">
      <c r="D4186" s="35"/>
    </row>
    <row r="4187" spans="4:4" x14ac:dyDescent="0.25">
      <c r="D4187" s="63"/>
    </row>
    <row r="4188" spans="4:4" x14ac:dyDescent="0.25">
      <c r="D4188" s="64"/>
    </row>
    <row r="4189" spans="4:4" x14ac:dyDescent="0.25">
      <c r="D4189" s="35"/>
    </row>
    <row r="4190" spans="4:4" x14ac:dyDescent="0.25">
      <c r="D4190" s="63"/>
    </row>
    <row r="4191" spans="4:4" x14ac:dyDescent="0.25">
      <c r="D4191" s="64"/>
    </row>
    <row r="4192" spans="4:4" x14ac:dyDescent="0.25">
      <c r="D4192" s="35"/>
    </row>
    <row r="4193" spans="4:4" x14ac:dyDescent="0.25">
      <c r="D4193" s="63"/>
    </row>
    <row r="4194" spans="4:4" x14ac:dyDescent="0.25">
      <c r="D4194" s="64"/>
    </row>
    <row r="4195" spans="4:4" x14ac:dyDescent="0.25">
      <c r="D4195" s="35"/>
    </row>
    <row r="4196" spans="4:4" x14ac:dyDescent="0.25">
      <c r="D4196" s="63"/>
    </row>
    <row r="4197" spans="4:4" x14ac:dyDescent="0.25">
      <c r="D4197" s="64"/>
    </row>
    <row r="4198" spans="4:4" x14ac:dyDescent="0.25">
      <c r="D4198" s="35"/>
    </row>
    <row r="4199" spans="4:4" x14ac:dyDescent="0.25">
      <c r="D4199" s="63"/>
    </row>
    <row r="4200" spans="4:4" x14ac:dyDescent="0.25">
      <c r="D4200" s="64"/>
    </row>
    <row r="4201" spans="4:4" x14ac:dyDescent="0.25">
      <c r="D4201" s="35"/>
    </row>
    <row r="4202" spans="4:4" x14ac:dyDescent="0.25">
      <c r="D4202" s="63"/>
    </row>
    <row r="4203" spans="4:4" x14ac:dyDescent="0.25">
      <c r="D4203" s="64"/>
    </row>
    <row r="4204" spans="4:4" x14ac:dyDescent="0.25">
      <c r="D4204" s="35"/>
    </row>
    <row r="4205" spans="4:4" x14ac:dyDescent="0.25">
      <c r="D4205" s="63"/>
    </row>
    <row r="4206" spans="4:4" x14ac:dyDescent="0.25">
      <c r="D4206" s="64"/>
    </row>
    <row r="4207" spans="4:4" x14ac:dyDescent="0.25">
      <c r="D4207" s="35"/>
    </row>
    <row r="4208" spans="4:4" x14ac:dyDescent="0.25">
      <c r="D4208" s="63"/>
    </row>
    <row r="4209" spans="4:4" x14ac:dyDescent="0.25">
      <c r="D4209" s="64"/>
    </row>
    <row r="4210" spans="4:4" x14ac:dyDescent="0.25">
      <c r="D4210" s="35"/>
    </row>
    <row r="4211" spans="4:4" x14ac:dyDescent="0.25">
      <c r="D4211" s="63"/>
    </row>
    <row r="4212" spans="4:4" x14ac:dyDescent="0.25">
      <c r="D4212" s="64"/>
    </row>
    <row r="4213" spans="4:4" x14ac:dyDescent="0.25">
      <c r="D4213" s="35"/>
    </row>
    <row r="4214" spans="4:4" x14ac:dyDescent="0.25">
      <c r="D4214" s="63"/>
    </row>
    <row r="4215" spans="4:4" x14ac:dyDescent="0.25">
      <c r="D4215" s="64"/>
    </row>
    <row r="4216" spans="4:4" x14ac:dyDescent="0.25">
      <c r="D4216" s="35"/>
    </row>
    <row r="4217" spans="4:4" x14ac:dyDescent="0.25">
      <c r="D4217" s="63"/>
    </row>
    <row r="4218" spans="4:4" x14ac:dyDescent="0.25">
      <c r="D4218" s="64"/>
    </row>
    <row r="4219" spans="4:4" x14ac:dyDescent="0.25">
      <c r="D4219" s="35"/>
    </row>
    <row r="4220" spans="4:4" x14ac:dyDescent="0.25">
      <c r="D4220" s="63"/>
    </row>
    <row r="4221" spans="4:4" x14ac:dyDescent="0.25">
      <c r="D4221" s="64"/>
    </row>
    <row r="4222" spans="4:4" x14ac:dyDescent="0.25">
      <c r="D4222" s="35"/>
    </row>
    <row r="4223" spans="4:4" x14ac:dyDescent="0.25">
      <c r="D4223" s="63"/>
    </row>
    <row r="4224" spans="4:4" x14ac:dyDescent="0.25">
      <c r="D4224" s="64"/>
    </row>
    <row r="4225" spans="4:4" x14ac:dyDescent="0.25">
      <c r="D4225" s="35"/>
    </row>
    <row r="4226" spans="4:4" x14ac:dyDescent="0.25">
      <c r="D4226" s="63"/>
    </row>
    <row r="4227" spans="4:4" x14ac:dyDescent="0.25">
      <c r="D4227" s="64"/>
    </row>
    <row r="4228" spans="4:4" x14ac:dyDescent="0.25">
      <c r="D4228" s="35"/>
    </row>
    <row r="4229" spans="4:4" x14ac:dyDescent="0.25">
      <c r="D4229" s="63"/>
    </row>
    <row r="4230" spans="4:4" x14ac:dyDescent="0.25">
      <c r="D4230" s="64"/>
    </row>
    <row r="4231" spans="4:4" x14ac:dyDescent="0.25">
      <c r="D4231" s="35"/>
    </row>
    <row r="4232" spans="4:4" x14ac:dyDescent="0.25">
      <c r="D4232" s="63"/>
    </row>
    <row r="4233" spans="4:4" x14ac:dyDescent="0.25">
      <c r="D4233" s="64"/>
    </row>
    <row r="4234" spans="4:4" x14ac:dyDescent="0.25">
      <c r="D4234" s="35"/>
    </row>
    <row r="4235" spans="4:4" x14ac:dyDescent="0.25">
      <c r="D4235" s="63"/>
    </row>
    <row r="4236" spans="4:4" x14ac:dyDescent="0.25">
      <c r="D4236" s="64"/>
    </row>
    <row r="4237" spans="4:4" x14ac:dyDescent="0.25">
      <c r="D4237" s="35"/>
    </row>
    <row r="4238" spans="4:4" x14ac:dyDescent="0.25">
      <c r="D4238" s="63"/>
    </row>
    <row r="4239" spans="4:4" x14ac:dyDescent="0.25">
      <c r="D4239" s="64"/>
    </row>
    <row r="4240" spans="4:4" x14ac:dyDescent="0.25">
      <c r="D4240" s="35"/>
    </row>
    <row r="4241" spans="4:4" x14ac:dyDescent="0.25">
      <c r="D4241" s="63"/>
    </row>
    <row r="4242" spans="4:4" x14ac:dyDescent="0.25">
      <c r="D4242" s="64"/>
    </row>
    <row r="4243" spans="4:4" x14ac:dyDescent="0.25">
      <c r="D4243" s="35"/>
    </row>
    <row r="4244" spans="4:4" x14ac:dyDescent="0.25">
      <c r="D4244" s="63"/>
    </row>
    <row r="4245" spans="4:4" x14ac:dyDescent="0.25">
      <c r="D4245" s="64"/>
    </row>
    <row r="4246" spans="4:4" x14ac:dyDescent="0.25">
      <c r="D4246" s="35"/>
    </row>
    <row r="4247" spans="4:4" x14ac:dyDescent="0.25">
      <c r="D4247" s="63"/>
    </row>
    <row r="4248" spans="4:4" x14ac:dyDescent="0.25">
      <c r="D4248" s="64"/>
    </row>
    <row r="4249" spans="4:4" x14ac:dyDescent="0.25">
      <c r="D4249" s="35"/>
    </row>
    <row r="4250" spans="4:4" x14ac:dyDescent="0.25">
      <c r="D4250" s="63"/>
    </row>
    <row r="4251" spans="4:4" x14ac:dyDescent="0.25">
      <c r="D4251" s="64"/>
    </row>
    <row r="4252" spans="4:4" x14ac:dyDescent="0.25">
      <c r="D4252" s="35"/>
    </row>
    <row r="4253" spans="4:4" x14ac:dyDescent="0.25">
      <c r="D4253" s="63"/>
    </row>
    <row r="4254" spans="4:4" x14ac:dyDescent="0.25">
      <c r="D4254" s="64"/>
    </row>
    <row r="4255" spans="4:4" x14ac:dyDescent="0.25">
      <c r="D4255" s="35"/>
    </row>
    <row r="4256" spans="4:4" x14ac:dyDescent="0.25">
      <c r="D4256" s="63"/>
    </row>
    <row r="4257" spans="4:4" x14ac:dyDescent="0.25">
      <c r="D4257" s="64"/>
    </row>
    <row r="4258" spans="4:4" x14ac:dyDescent="0.25">
      <c r="D4258" s="35"/>
    </row>
    <row r="4259" spans="4:4" x14ac:dyDescent="0.25">
      <c r="D4259" s="63"/>
    </row>
    <row r="4260" spans="4:4" x14ac:dyDescent="0.25">
      <c r="D4260" s="64"/>
    </row>
    <row r="4261" spans="4:4" x14ac:dyDescent="0.25">
      <c r="D4261" s="35"/>
    </row>
    <row r="4262" spans="4:4" x14ac:dyDescent="0.25">
      <c r="D4262" s="63"/>
    </row>
    <row r="4263" spans="4:4" x14ac:dyDescent="0.25">
      <c r="D4263" s="64"/>
    </row>
    <row r="4264" spans="4:4" x14ac:dyDescent="0.25">
      <c r="D4264" s="35"/>
    </row>
    <row r="4265" spans="4:4" x14ac:dyDescent="0.25">
      <c r="D4265" s="63"/>
    </row>
    <row r="4266" spans="4:4" x14ac:dyDescent="0.25">
      <c r="D4266" s="64"/>
    </row>
    <row r="4267" spans="4:4" x14ac:dyDescent="0.25">
      <c r="D4267" s="35"/>
    </row>
    <row r="4268" spans="4:4" x14ac:dyDescent="0.25">
      <c r="D4268" s="63"/>
    </row>
    <row r="4269" spans="4:4" x14ac:dyDescent="0.25">
      <c r="D4269" s="64"/>
    </row>
    <row r="4270" spans="4:4" x14ac:dyDescent="0.25">
      <c r="D4270" s="35"/>
    </row>
    <row r="4271" spans="4:4" x14ac:dyDescent="0.25">
      <c r="D4271" s="63"/>
    </row>
    <row r="4272" spans="4:4" x14ac:dyDescent="0.25">
      <c r="D4272" s="64"/>
    </row>
    <row r="4273" spans="4:4" x14ac:dyDescent="0.25">
      <c r="D4273" s="35"/>
    </row>
    <row r="4274" spans="4:4" x14ac:dyDescent="0.25">
      <c r="D4274" s="63"/>
    </row>
    <row r="4275" spans="4:4" x14ac:dyDescent="0.25">
      <c r="D4275" s="64"/>
    </row>
    <row r="4276" spans="4:4" x14ac:dyDescent="0.25">
      <c r="D4276" s="35"/>
    </row>
    <row r="4277" spans="4:4" x14ac:dyDescent="0.25">
      <c r="D4277" s="63"/>
    </row>
    <row r="4278" spans="4:4" x14ac:dyDescent="0.25">
      <c r="D4278" s="64"/>
    </row>
    <row r="4279" spans="4:4" x14ac:dyDescent="0.25">
      <c r="D4279" s="35"/>
    </row>
    <row r="4280" spans="4:4" x14ac:dyDescent="0.25">
      <c r="D4280" s="63"/>
    </row>
    <row r="4281" spans="4:4" x14ac:dyDescent="0.25">
      <c r="D4281" s="64"/>
    </row>
    <row r="4282" spans="4:4" x14ac:dyDescent="0.25">
      <c r="D4282" s="35"/>
    </row>
    <row r="4283" spans="4:4" x14ac:dyDescent="0.25">
      <c r="D4283" s="63"/>
    </row>
    <row r="4284" spans="4:4" x14ac:dyDescent="0.25">
      <c r="D4284" s="64"/>
    </row>
    <row r="4285" spans="4:4" x14ac:dyDescent="0.25">
      <c r="D4285" s="35"/>
    </row>
    <row r="4286" spans="4:4" x14ac:dyDescent="0.25">
      <c r="D4286" s="63"/>
    </row>
    <row r="4287" spans="4:4" x14ac:dyDescent="0.25">
      <c r="D4287" s="64"/>
    </row>
    <row r="4288" spans="4:4" x14ac:dyDescent="0.25">
      <c r="D4288" s="35"/>
    </row>
    <row r="4289" spans="4:4" x14ac:dyDescent="0.25">
      <c r="D4289" s="63"/>
    </row>
    <row r="4290" spans="4:4" x14ac:dyDescent="0.25">
      <c r="D4290" s="64"/>
    </row>
    <row r="4291" spans="4:4" x14ac:dyDescent="0.25">
      <c r="D4291" s="35"/>
    </row>
    <row r="4292" spans="4:4" x14ac:dyDescent="0.25">
      <c r="D4292" s="63"/>
    </row>
    <row r="4293" spans="4:4" x14ac:dyDescent="0.25">
      <c r="D4293" s="64"/>
    </row>
    <row r="4294" spans="4:4" x14ac:dyDescent="0.25">
      <c r="D4294" s="35"/>
    </row>
    <row r="4295" spans="4:4" x14ac:dyDescent="0.25">
      <c r="D4295" s="63"/>
    </row>
    <row r="4296" spans="4:4" x14ac:dyDescent="0.25">
      <c r="D4296" s="64"/>
    </row>
    <row r="4297" spans="4:4" x14ac:dyDescent="0.25">
      <c r="D4297" s="35"/>
    </row>
    <row r="4298" spans="4:4" x14ac:dyDescent="0.25">
      <c r="D4298" s="63"/>
    </row>
    <row r="4299" spans="4:4" x14ac:dyDescent="0.25">
      <c r="D4299" s="64"/>
    </row>
    <row r="4300" spans="4:4" x14ac:dyDescent="0.25">
      <c r="D4300" s="35"/>
    </row>
    <row r="4301" spans="4:4" x14ac:dyDescent="0.25">
      <c r="D4301" s="63"/>
    </row>
    <row r="4302" spans="4:4" x14ac:dyDescent="0.25">
      <c r="D4302" s="64"/>
    </row>
    <row r="4303" spans="4:4" x14ac:dyDescent="0.25">
      <c r="D4303" s="35"/>
    </row>
    <row r="4304" spans="4:4" x14ac:dyDescent="0.25">
      <c r="D4304" s="63"/>
    </row>
    <row r="4305" spans="4:4" x14ac:dyDescent="0.25">
      <c r="D4305" s="64"/>
    </row>
    <row r="4306" spans="4:4" x14ac:dyDescent="0.25">
      <c r="D4306" s="35"/>
    </row>
    <row r="4307" spans="4:4" x14ac:dyDescent="0.25">
      <c r="D4307" s="63"/>
    </row>
    <row r="4308" spans="4:4" x14ac:dyDescent="0.25">
      <c r="D4308" s="64"/>
    </row>
    <row r="4309" spans="4:4" x14ac:dyDescent="0.25">
      <c r="D4309" s="35"/>
    </row>
    <row r="4310" spans="4:4" x14ac:dyDescent="0.25">
      <c r="D4310" s="63"/>
    </row>
    <row r="4311" spans="4:4" x14ac:dyDescent="0.25">
      <c r="D4311" s="64"/>
    </row>
    <row r="4312" spans="4:4" x14ac:dyDescent="0.25">
      <c r="D4312" s="35"/>
    </row>
    <row r="4313" spans="4:4" x14ac:dyDescent="0.25">
      <c r="D4313" s="63"/>
    </row>
    <row r="4314" spans="4:4" x14ac:dyDescent="0.25">
      <c r="D4314" s="64"/>
    </row>
    <row r="4315" spans="4:4" x14ac:dyDescent="0.25">
      <c r="D4315" s="35"/>
    </row>
    <row r="4316" spans="4:4" x14ac:dyDescent="0.25">
      <c r="D4316" s="63"/>
    </row>
    <row r="4317" spans="4:4" x14ac:dyDescent="0.25">
      <c r="D4317" s="64"/>
    </row>
    <row r="4318" spans="4:4" x14ac:dyDescent="0.25">
      <c r="D4318" s="35"/>
    </row>
    <row r="4319" spans="4:4" x14ac:dyDescent="0.25">
      <c r="D4319" s="63"/>
    </row>
    <row r="4320" spans="4:4" x14ac:dyDescent="0.25">
      <c r="D4320" s="64"/>
    </row>
    <row r="4321" spans="4:4" x14ac:dyDescent="0.25">
      <c r="D4321" s="35"/>
    </row>
    <row r="4322" spans="4:4" x14ac:dyDescent="0.25">
      <c r="D4322" s="63"/>
    </row>
    <row r="4323" spans="4:4" x14ac:dyDescent="0.25">
      <c r="D4323" s="64"/>
    </row>
    <row r="4324" spans="4:4" x14ac:dyDescent="0.25">
      <c r="D4324" s="35"/>
    </row>
    <row r="4325" spans="4:4" x14ac:dyDescent="0.25">
      <c r="D4325" s="63"/>
    </row>
    <row r="4326" spans="4:4" x14ac:dyDescent="0.25">
      <c r="D4326" s="64"/>
    </row>
    <row r="4327" spans="4:4" x14ac:dyDescent="0.25">
      <c r="D4327" s="35"/>
    </row>
    <row r="4328" spans="4:4" x14ac:dyDescent="0.25">
      <c r="D4328" s="63"/>
    </row>
    <row r="4329" spans="4:4" x14ac:dyDescent="0.25">
      <c r="D4329" s="64"/>
    </row>
    <row r="4330" spans="4:4" x14ac:dyDescent="0.25">
      <c r="D4330" s="35"/>
    </row>
    <row r="4331" spans="4:4" x14ac:dyDescent="0.25">
      <c r="D4331" s="63"/>
    </row>
    <row r="4332" spans="4:4" x14ac:dyDescent="0.25">
      <c r="D4332" s="64"/>
    </row>
    <row r="4333" spans="4:4" x14ac:dyDescent="0.25">
      <c r="D4333" s="35"/>
    </row>
    <row r="4334" spans="4:4" x14ac:dyDescent="0.25">
      <c r="D4334" s="63"/>
    </row>
    <row r="4335" spans="4:4" x14ac:dyDescent="0.25">
      <c r="D4335" s="64"/>
    </row>
    <row r="4336" spans="4:4" x14ac:dyDescent="0.25">
      <c r="D4336" s="35"/>
    </row>
    <row r="4337" spans="4:4" x14ac:dyDescent="0.25">
      <c r="D4337" s="63"/>
    </row>
    <row r="4338" spans="4:4" x14ac:dyDescent="0.25">
      <c r="D4338" s="64"/>
    </row>
    <row r="4339" spans="4:4" x14ac:dyDescent="0.25">
      <c r="D4339" s="35"/>
    </row>
    <row r="4340" spans="4:4" x14ac:dyDescent="0.25">
      <c r="D4340" s="63"/>
    </row>
    <row r="4341" spans="4:4" x14ac:dyDescent="0.25">
      <c r="D4341" s="64"/>
    </row>
    <row r="4342" spans="4:4" x14ac:dyDescent="0.25">
      <c r="D4342" s="35"/>
    </row>
    <row r="4343" spans="4:4" x14ac:dyDescent="0.25">
      <c r="D4343" s="63"/>
    </row>
    <row r="4344" spans="4:4" x14ac:dyDescent="0.25">
      <c r="D4344" s="64"/>
    </row>
    <row r="4345" spans="4:4" x14ac:dyDescent="0.25">
      <c r="D4345" s="35"/>
    </row>
    <row r="4346" spans="4:4" x14ac:dyDescent="0.25">
      <c r="D4346" s="63"/>
    </row>
    <row r="4347" spans="4:4" x14ac:dyDescent="0.25">
      <c r="D4347" s="64"/>
    </row>
    <row r="4348" spans="4:4" x14ac:dyDescent="0.25">
      <c r="D4348" s="35"/>
    </row>
    <row r="4349" spans="4:4" x14ac:dyDescent="0.25">
      <c r="D4349" s="63"/>
    </row>
    <row r="4350" spans="4:4" x14ac:dyDescent="0.25">
      <c r="D4350" s="64"/>
    </row>
    <row r="4351" spans="4:4" x14ac:dyDescent="0.25">
      <c r="D4351" s="35"/>
    </row>
    <row r="4352" spans="4:4" x14ac:dyDescent="0.25">
      <c r="D4352" s="63"/>
    </row>
    <row r="4353" spans="4:4" x14ac:dyDescent="0.25">
      <c r="D4353" s="64"/>
    </row>
    <row r="4354" spans="4:4" x14ac:dyDescent="0.25">
      <c r="D4354" s="35"/>
    </row>
    <row r="4355" spans="4:4" x14ac:dyDescent="0.25">
      <c r="D4355" s="63"/>
    </row>
    <row r="4356" spans="4:4" x14ac:dyDescent="0.25">
      <c r="D4356" s="64"/>
    </row>
    <row r="4357" spans="4:4" x14ac:dyDescent="0.25">
      <c r="D4357" s="35"/>
    </row>
    <row r="4358" spans="4:4" x14ac:dyDescent="0.25">
      <c r="D4358" s="63"/>
    </row>
    <row r="4359" spans="4:4" x14ac:dyDescent="0.25">
      <c r="D4359" s="64"/>
    </row>
    <row r="4360" spans="4:4" x14ac:dyDescent="0.25">
      <c r="D4360" s="35"/>
    </row>
    <row r="4361" spans="4:4" x14ac:dyDescent="0.25">
      <c r="D4361" s="63"/>
    </row>
    <row r="4362" spans="4:4" x14ac:dyDescent="0.25">
      <c r="D4362" s="64"/>
    </row>
    <row r="4363" spans="4:4" x14ac:dyDescent="0.25">
      <c r="D4363" s="35"/>
    </row>
    <row r="4364" spans="4:4" x14ac:dyDescent="0.25">
      <c r="D4364" s="63"/>
    </row>
    <row r="4365" spans="4:4" x14ac:dyDescent="0.25">
      <c r="D4365" s="64"/>
    </row>
    <row r="4366" spans="4:4" x14ac:dyDescent="0.25">
      <c r="D4366" s="35"/>
    </row>
    <row r="4367" spans="4:4" x14ac:dyDescent="0.25">
      <c r="D4367" s="63"/>
    </row>
    <row r="4368" spans="4:4" x14ac:dyDescent="0.25">
      <c r="D4368" s="64"/>
    </row>
    <row r="4369" spans="4:4" x14ac:dyDescent="0.25">
      <c r="D4369" s="35"/>
    </row>
    <row r="4370" spans="4:4" x14ac:dyDescent="0.25">
      <c r="D4370" s="63"/>
    </row>
    <row r="4371" spans="4:4" x14ac:dyDescent="0.25">
      <c r="D4371" s="64"/>
    </row>
    <row r="4372" spans="4:4" x14ac:dyDescent="0.25">
      <c r="D4372" s="35"/>
    </row>
    <row r="4373" spans="4:4" x14ac:dyDescent="0.25">
      <c r="D4373" s="63"/>
    </row>
    <row r="4374" spans="4:4" x14ac:dyDescent="0.25">
      <c r="D4374" s="64"/>
    </row>
    <row r="4375" spans="4:4" x14ac:dyDescent="0.25">
      <c r="D4375" s="35"/>
    </row>
    <row r="4376" spans="4:4" x14ac:dyDescent="0.25">
      <c r="D4376" s="63"/>
    </row>
    <row r="4377" spans="4:4" x14ac:dyDescent="0.25">
      <c r="D4377" s="64"/>
    </row>
    <row r="4378" spans="4:4" x14ac:dyDescent="0.25">
      <c r="D4378" s="35"/>
    </row>
    <row r="4379" spans="4:4" x14ac:dyDescent="0.25">
      <c r="D4379" s="63"/>
    </row>
    <row r="4380" spans="4:4" x14ac:dyDescent="0.25">
      <c r="D4380" s="64"/>
    </row>
    <row r="4381" spans="4:4" x14ac:dyDescent="0.25">
      <c r="D4381" s="35"/>
    </row>
    <row r="4382" spans="4:4" x14ac:dyDescent="0.25">
      <c r="D4382" s="63"/>
    </row>
    <row r="4383" spans="4:4" x14ac:dyDescent="0.25">
      <c r="D4383" s="64"/>
    </row>
    <row r="4384" spans="4:4" x14ac:dyDescent="0.25">
      <c r="D4384" s="35"/>
    </row>
    <row r="4385" spans="4:4" x14ac:dyDescent="0.25">
      <c r="D4385" s="63"/>
    </row>
    <row r="4386" spans="4:4" x14ac:dyDescent="0.25">
      <c r="D4386" s="64"/>
    </row>
    <row r="4387" spans="4:4" x14ac:dyDescent="0.25">
      <c r="D4387" s="35"/>
    </row>
    <row r="4388" spans="4:4" x14ac:dyDescent="0.25">
      <c r="D4388" s="63"/>
    </row>
    <row r="4389" spans="4:4" x14ac:dyDescent="0.25">
      <c r="D4389" s="64"/>
    </row>
    <row r="4390" spans="4:4" x14ac:dyDescent="0.25">
      <c r="D4390" s="35"/>
    </row>
    <row r="4391" spans="4:4" x14ac:dyDescent="0.25">
      <c r="D4391" s="63"/>
    </row>
    <row r="4392" spans="4:4" x14ac:dyDescent="0.25">
      <c r="D4392" s="64"/>
    </row>
    <row r="4393" spans="4:4" x14ac:dyDescent="0.25">
      <c r="D4393" s="35"/>
    </row>
    <row r="4394" spans="4:4" x14ac:dyDescent="0.25">
      <c r="D4394" s="63"/>
    </row>
    <row r="4395" spans="4:4" x14ac:dyDescent="0.25">
      <c r="D4395" s="64"/>
    </row>
    <row r="4396" spans="4:4" x14ac:dyDescent="0.25">
      <c r="D4396" s="35"/>
    </row>
    <row r="4397" spans="4:4" x14ac:dyDescent="0.25">
      <c r="D4397" s="63"/>
    </row>
    <row r="4398" spans="4:4" x14ac:dyDescent="0.25">
      <c r="D4398" s="64"/>
    </row>
    <row r="4399" spans="4:4" x14ac:dyDescent="0.25">
      <c r="D4399" s="35"/>
    </row>
    <row r="4400" spans="4:4" x14ac:dyDescent="0.25">
      <c r="D4400" s="63"/>
    </row>
    <row r="4401" spans="4:4" x14ac:dyDescent="0.25">
      <c r="D4401" s="64"/>
    </row>
    <row r="4402" spans="4:4" x14ac:dyDescent="0.25">
      <c r="D4402" s="35"/>
    </row>
    <row r="4403" spans="4:4" x14ac:dyDescent="0.25">
      <c r="D4403" s="63"/>
    </row>
    <row r="4404" spans="4:4" x14ac:dyDescent="0.25">
      <c r="D4404" s="64"/>
    </row>
    <row r="4405" spans="4:4" x14ac:dyDescent="0.25">
      <c r="D4405" s="35"/>
    </row>
    <row r="4406" spans="4:4" x14ac:dyDescent="0.25">
      <c r="D4406" s="63"/>
    </row>
    <row r="4407" spans="4:4" x14ac:dyDescent="0.25">
      <c r="D4407" s="64"/>
    </row>
    <row r="4408" spans="4:4" x14ac:dyDescent="0.25">
      <c r="D4408" s="35"/>
    </row>
    <row r="4409" spans="4:4" x14ac:dyDescent="0.25">
      <c r="D4409" s="63"/>
    </row>
    <row r="4410" spans="4:4" x14ac:dyDescent="0.25">
      <c r="D4410" s="64"/>
    </row>
    <row r="4411" spans="4:4" x14ac:dyDescent="0.25">
      <c r="D4411" s="35"/>
    </row>
    <row r="4412" spans="4:4" x14ac:dyDescent="0.25">
      <c r="D4412" s="63"/>
    </row>
    <row r="4413" spans="4:4" x14ac:dyDescent="0.25">
      <c r="D4413" s="64"/>
    </row>
    <row r="4414" spans="4:4" x14ac:dyDescent="0.25">
      <c r="D4414" s="35"/>
    </row>
    <row r="4415" spans="4:4" x14ac:dyDescent="0.25">
      <c r="D4415" s="63"/>
    </row>
    <row r="4416" spans="4:4" x14ac:dyDescent="0.25">
      <c r="D4416" s="64"/>
    </row>
    <row r="4417" spans="4:4" x14ac:dyDescent="0.25">
      <c r="D4417" s="35"/>
    </row>
    <row r="4418" spans="4:4" x14ac:dyDescent="0.25">
      <c r="D4418" s="63"/>
    </row>
    <row r="4419" spans="4:4" x14ac:dyDescent="0.25">
      <c r="D4419" s="64"/>
    </row>
    <row r="4420" spans="4:4" x14ac:dyDescent="0.25">
      <c r="D4420" s="35"/>
    </row>
    <row r="4421" spans="4:4" x14ac:dyDescent="0.25">
      <c r="D4421" s="63"/>
    </row>
    <row r="4422" spans="4:4" x14ac:dyDescent="0.25">
      <c r="D4422" s="64"/>
    </row>
    <row r="4423" spans="4:4" x14ac:dyDescent="0.25">
      <c r="D4423" s="35"/>
    </row>
    <row r="4424" spans="4:4" x14ac:dyDescent="0.25">
      <c r="D4424" s="63"/>
    </row>
    <row r="4425" spans="4:4" x14ac:dyDescent="0.25">
      <c r="D4425" s="64"/>
    </row>
    <row r="4426" spans="4:4" x14ac:dyDescent="0.25">
      <c r="D4426" s="35"/>
    </row>
    <row r="4427" spans="4:4" x14ac:dyDescent="0.25">
      <c r="D4427" s="63"/>
    </row>
    <row r="4428" spans="4:4" x14ac:dyDescent="0.25">
      <c r="D4428" s="64"/>
    </row>
    <row r="4429" spans="4:4" x14ac:dyDescent="0.25">
      <c r="D4429" s="35"/>
    </row>
    <row r="4430" spans="4:4" x14ac:dyDescent="0.25">
      <c r="D4430" s="63"/>
    </row>
    <row r="4431" spans="4:4" x14ac:dyDescent="0.25">
      <c r="D4431" s="64"/>
    </row>
    <row r="4432" spans="4:4" x14ac:dyDescent="0.25">
      <c r="D4432" s="35"/>
    </row>
    <row r="4433" spans="4:4" x14ac:dyDescent="0.25">
      <c r="D4433" s="63"/>
    </row>
    <row r="4434" spans="4:4" x14ac:dyDescent="0.25">
      <c r="D4434" s="64"/>
    </row>
    <row r="4435" spans="4:4" x14ac:dyDescent="0.25">
      <c r="D4435" s="35"/>
    </row>
    <row r="4436" spans="4:4" x14ac:dyDescent="0.25">
      <c r="D4436" s="63"/>
    </row>
    <row r="4437" spans="4:4" x14ac:dyDescent="0.25">
      <c r="D4437" s="64"/>
    </row>
    <row r="4438" spans="4:4" x14ac:dyDescent="0.25">
      <c r="D4438" s="35"/>
    </row>
    <row r="4439" spans="4:4" x14ac:dyDescent="0.25">
      <c r="D4439" s="63"/>
    </row>
    <row r="4440" spans="4:4" x14ac:dyDescent="0.25">
      <c r="D4440" s="64"/>
    </row>
    <row r="4441" spans="4:4" x14ac:dyDescent="0.25">
      <c r="D4441" s="35"/>
    </row>
    <row r="4442" spans="4:4" x14ac:dyDescent="0.25">
      <c r="D4442" s="63"/>
    </row>
    <row r="4443" spans="4:4" x14ac:dyDescent="0.25">
      <c r="D4443" s="64"/>
    </row>
    <row r="4444" spans="4:4" x14ac:dyDescent="0.25">
      <c r="D4444" s="35"/>
    </row>
    <row r="4445" spans="4:4" x14ac:dyDescent="0.25">
      <c r="D4445" s="63"/>
    </row>
    <row r="4446" spans="4:4" x14ac:dyDescent="0.25">
      <c r="D4446" s="64"/>
    </row>
    <row r="4447" spans="4:4" x14ac:dyDescent="0.25">
      <c r="D4447" s="35"/>
    </row>
    <row r="4448" spans="4:4" x14ac:dyDescent="0.25">
      <c r="D4448" s="63"/>
    </row>
    <row r="4449" spans="4:4" x14ac:dyDescent="0.25">
      <c r="D4449" s="64"/>
    </row>
    <row r="4450" spans="4:4" x14ac:dyDescent="0.25">
      <c r="D4450" s="35"/>
    </row>
    <row r="4451" spans="4:4" x14ac:dyDescent="0.25">
      <c r="D4451" s="63"/>
    </row>
    <row r="4452" spans="4:4" x14ac:dyDescent="0.25">
      <c r="D4452" s="64"/>
    </row>
    <row r="4453" spans="4:4" x14ac:dyDescent="0.25">
      <c r="D4453" s="35"/>
    </row>
    <row r="4454" spans="4:4" x14ac:dyDescent="0.25">
      <c r="D4454" s="63"/>
    </row>
    <row r="4455" spans="4:4" x14ac:dyDescent="0.25">
      <c r="D4455" s="64"/>
    </row>
    <row r="4456" spans="4:4" x14ac:dyDescent="0.25">
      <c r="D4456" s="35"/>
    </row>
    <row r="4457" spans="4:4" x14ac:dyDescent="0.25">
      <c r="D4457" s="63"/>
    </row>
    <row r="4458" spans="4:4" x14ac:dyDescent="0.25">
      <c r="D4458" s="64"/>
    </row>
    <row r="4459" spans="4:4" x14ac:dyDescent="0.25">
      <c r="D4459" s="35"/>
    </row>
    <row r="4460" spans="4:4" x14ac:dyDescent="0.25">
      <c r="D4460" s="63"/>
    </row>
    <row r="4461" spans="4:4" x14ac:dyDescent="0.25">
      <c r="D4461" s="64"/>
    </row>
    <row r="4462" spans="4:4" x14ac:dyDescent="0.25">
      <c r="D4462" s="35"/>
    </row>
    <row r="4463" spans="4:4" x14ac:dyDescent="0.25">
      <c r="D4463" s="63"/>
    </row>
    <row r="4464" spans="4:4" x14ac:dyDescent="0.25">
      <c r="D4464" s="64"/>
    </row>
    <row r="4465" spans="4:4" x14ac:dyDescent="0.25">
      <c r="D4465" s="35"/>
    </row>
    <row r="4466" spans="4:4" x14ac:dyDescent="0.25">
      <c r="D4466" s="63"/>
    </row>
    <row r="4467" spans="4:4" x14ac:dyDescent="0.25">
      <c r="D4467" s="64"/>
    </row>
    <row r="4468" spans="4:4" x14ac:dyDescent="0.25">
      <c r="D4468" s="35"/>
    </row>
    <row r="4469" spans="4:4" x14ac:dyDescent="0.25">
      <c r="D4469" s="63"/>
    </row>
    <row r="4470" spans="4:4" x14ac:dyDescent="0.25">
      <c r="D4470" s="64"/>
    </row>
    <row r="4471" spans="4:4" x14ac:dyDescent="0.25">
      <c r="D4471" s="35"/>
    </row>
    <row r="4472" spans="4:4" x14ac:dyDescent="0.25">
      <c r="D4472" s="63"/>
    </row>
    <row r="4473" spans="4:4" x14ac:dyDescent="0.25">
      <c r="D4473" s="64"/>
    </row>
    <row r="4474" spans="4:4" x14ac:dyDescent="0.25">
      <c r="D4474" s="35"/>
    </row>
    <row r="4475" spans="4:4" x14ac:dyDescent="0.25">
      <c r="D4475" s="63"/>
    </row>
    <row r="4476" spans="4:4" x14ac:dyDescent="0.25">
      <c r="D4476" s="64"/>
    </row>
    <row r="4477" spans="4:4" x14ac:dyDescent="0.25">
      <c r="D4477" s="35"/>
    </row>
    <row r="4478" spans="4:4" x14ac:dyDescent="0.25">
      <c r="D4478" s="63"/>
    </row>
    <row r="4479" spans="4:4" x14ac:dyDescent="0.25">
      <c r="D4479" s="64"/>
    </row>
    <row r="4480" spans="4:4" x14ac:dyDescent="0.25">
      <c r="D4480" s="35"/>
    </row>
    <row r="4481" spans="4:4" x14ac:dyDescent="0.25">
      <c r="D4481" s="63"/>
    </row>
    <row r="4482" spans="4:4" x14ac:dyDescent="0.25">
      <c r="D4482" s="64"/>
    </row>
    <row r="4483" spans="4:4" x14ac:dyDescent="0.25">
      <c r="D4483" s="35"/>
    </row>
    <row r="4484" spans="4:4" x14ac:dyDescent="0.25">
      <c r="D4484" s="63"/>
    </row>
    <row r="4485" spans="4:4" x14ac:dyDescent="0.25">
      <c r="D4485" s="64"/>
    </row>
    <row r="4486" spans="4:4" x14ac:dyDescent="0.25">
      <c r="D4486" s="35"/>
    </row>
    <row r="4487" spans="4:4" x14ac:dyDescent="0.25">
      <c r="D4487" s="63"/>
    </row>
    <row r="4488" spans="4:4" x14ac:dyDescent="0.25">
      <c r="D4488" s="64"/>
    </row>
    <row r="4489" spans="4:4" x14ac:dyDescent="0.25">
      <c r="D4489" s="35"/>
    </row>
    <row r="4490" spans="4:4" x14ac:dyDescent="0.25">
      <c r="D4490" s="63"/>
    </row>
    <row r="4491" spans="4:4" x14ac:dyDescent="0.25">
      <c r="D4491" s="64"/>
    </row>
    <row r="4492" spans="4:4" x14ac:dyDescent="0.25">
      <c r="D4492" s="35"/>
    </row>
    <row r="4493" spans="4:4" x14ac:dyDescent="0.25">
      <c r="D4493" s="63"/>
    </row>
    <row r="4494" spans="4:4" x14ac:dyDescent="0.25">
      <c r="D4494" s="64"/>
    </row>
    <row r="4495" spans="4:4" x14ac:dyDescent="0.25">
      <c r="D4495" s="35"/>
    </row>
    <row r="4496" spans="4:4" x14ac:dyDescent="0.25">
      <c r="D4496" s="63"/>
    </row>
    <row r="4497" spans="4:4" x14ac:dyDescent="0.25">
      <c r="D4497" s="64"/>
    </row>
    <row r="4498" spans="4:4" x14ac:dyDescent="0.25">
      <c r="D4498" s="35"/>
    </row>
    <row r="4499" spans="4:4" x14ac:dyDescent="0.25">
      <c r="D4499" s="63"/>
    </row>
    <row r="4500" spans="4:4" x14ac:dyDescent="0.25">
      <c r="D4500" s="64"/>
    </row>
    <row r="4501" spans="4:4" x14ac:dyDescent="0.25">
      <c r="D4501" s="35"/>
    </row>
    <row r="4502" spans="4:4" x14ac:dyDescent="0.25">
      <c r="D4502" s="63"/>
    </row>
    <row r="4503" spans="4:4" x14ac:dyDescent="0.25">
      <c r="D4503" s="64"/>
    </row>
    <row r="4504" spans="4:4" x14ac:dyDescent="0.25">
      <c r="D4504" s="35"/>
    </row>
    <row r="4505" spans="4:4" x14ac:dyDescent="0.25">
      <c r="D4505" s="63"/>
    </row>
    <row r="4506" spans="4:4" x14ac:dyDescent="0.25">
      <c r="D4506" s="64"/>
    </row>
    <row r="4507" spans="4:4" x14ac:dyDescent="0.25">
      <c r="D4507" s="35"/>
    </row>
    <row r="4508" spans="4:4" x14ac:dyDescent="0.25">
      <c r="D4508" s="63"/>
    </row>
    <row r="4509" spans="4:4" x14ac:dyDescent="0.25">
      <c r="D4509" s="64"/>
    </row>
    <row r="4510" spans="4:4" x14ac:dyDescent="0.25">
      <c r="D4510" s="35"/>
    </row>
    <row r="4511" spans="4:4" x14ac:dyDescent="0.25">
      <c r="D4511" s="63"/>
    </row>
    <row r="4512" spans="4:4" x14ac:dyDescent="0.25">
      <c r="D4512" s="64"/>
    </row>
    <row r="4513" spans="4:4" x14ac:dyDescent="0.25">
      <c r="D4513" s="35"/>
    </row>
    <row r="4514" spans="4:4" x14ac:dyDescent="0.25">
      <c r="D4514" s="63"/>
    </row>
    <row r="4515" spans="4:4" x14ac:dyDescent="0.25">
      <c r="D4515" s="64"/>
    </row>
    <row r="4516" spans="4:4" x14ac:dyDescent="0.25">
      <c r="D4516" s="35"/>
    </row>
    <row r="4517" spans="4:4" x14ac:dyDescent="0.25">
      <c r="D4517" s="63"/>
    </row>
    <row r="4518" spans="4:4" x14ac:dyDescent="0.25">
      <c r="D4518" s="64"/>
    </row>
    <row r="4519" spans="4:4" x14ac:dyDescent="0.25">
      <c r="D4519" s="35"/>
    </row>
    <row r="4520" spans="4:4" x14ac:dyDescent="0.25">
      <c r="D4520" s="63"/>
    </row>
    <row r="4521" spans="4:4" x14ac:dyDescent="0.25">
      <c r="D4521" s="64"/>
    </row>
    <row r="4522" spans="4:4" x14ac:dyDescent="0.25">
      <c r="D4522" s="35"/>
    </row>
    <row r="4523" spans="4:4" x14ac:dyDescent="0.25">
      <c r="D4523" s="63"/>
    </row>
    <row r="4524" spans="4:4" x14ac:dyDescent="0.25">
      <c r="D4524" s="64"/>
    </row>
    <row r="4525" spans="4:4" x14ac:dyDescent="0.25">
      <c r="D4525" s="35"/>
    </row>
    <row r="4526" spans="4:4" x14ac:dyDescent="0.25">
      <c r="D4526" s="63"/>
    </row>
    <row r="4527" spans="4:4" x14ac:dyDescent="0.25">
      <c r="D4527" s="64"/>
    </row>
    <row r="4528" spans="4:4" x14ac:dyDescent="0.25">
      <c r="D4528" s="35"/>
    </row>
    <row r="4529" spans="4:4" x14ac:dyDescent="0.25">
      <c r="D4529" s="63"/>
    </row>
    <row r="4530" spans="4:4" x14ac:dyDescent="0.25">
      <c r="D4530" s="64"/>
    </row>
    <row r="4531" spans="4:4" x14ac:dyDescent="0.25">
      <c r="D4531" s="35"/>
    </row>
    <row r="4532" spans="4:4" x14ac:dyDescent="0.25">
      <c r="D4532" s="63"/>
    </row>
    <row r="4533" spans="4:4" x14ac:dyDescent="0.25">
      <c r="D4533" s="64"/>
    </row>
    <row r="4534" spans="4:4" x14ac:dyDescent="0.25">
      <c r="D4534" s="35"/>
    </row>
    <row r="4535" spans="4:4" x14ac:dyDescent="0.25">
      <c r="D4535" s="63"/>
    </row>
    <row r="4536" spans="4:4" x14ac:dyDescent="0.25">
      <c r="D4536" s="64"/>
    </row>
    <row r="4537" spans="4:4" x14ac:dyDescent="0.25">
      <c r="D4537" s="35"/>
    </row>
    <row r="4538" spans="4:4" x14ac:dyDescent="0.25">
      <c r="D4538" s="63"/>
    </row>
    <row r="4539" spans="4:4" x14ac:dyDescent="0.25">
      <c r="D4539" s="64"/>
    </row>
    <row r="4540" spans="4:4" x14ac:dyDescent="0.25">
      <c r="D4540" s="35"/>
    </row>
    <row r="4541" spans="4:4" x14ac:dyDescent="0.25">
      <c r="D4541" s="63"/>
    </row>
    <row r="4542" spans="4:4" x14ac:dyDescent="0.25">
      <c r="D4542" s="64"/>
    </row>
    <row r="4543" spans="4:4" x14ac:dyDescent="0.25">
      <c r="D4543" s="35"/>
    </row>
    <row r="4544" spans="4:4" x14ac:dyDescent="0.25">
      <c r="D4544" s="63"/>
    </row>
    <row r="4545" spans="4:4" x14ac:dyDescent="0.25">
      <c r="D4545" s="64"/>
    </row>
    <row r="4546" spans="4:4" x14ac:dyDescent="0.25">
      <c r="D4546" s="35"/>
    </row>
    <row r="4547" spans="4:4" x14ac:dyDescent="0.25">
      <c r="D4547" s="63"/>
    </row>
    <row r="4548" spans="4:4" x14ac:dyDescent="0.25">
      <c r="D4548" s="64"/>
    </row>
    <row r="4549" spans="4:4" x14ac:dyDescent="0.25">
      <c r="D4549" s="35"/>
    </row>
    <row r="4550" spans="4:4" x14ac:dyDescent="0.25">
      <c r="D4550" s="63"/>
    </row>
    <row r="4551" spans="4:4" x14ac:dyDescent="0.25">
      <c r="D4551" s="64"/>
    </row>
    <row r="4552" spans="4:4" x14ac:dyDescent="0.25">
      <c r="D4552" s="35"/>
    </row>
    <row r="4553" spans="4:4" x14ac:dyDescent="0.25">
      <c r="D4553" s="63"/>
    </row>
    <row r="4554" spans="4:4" x14ac:dyDescent="0.25">
      <c r="D4554" s="64"/>
    </row>
    <row r="4555" spans="4:4" x14ac:dyDescent="0.25">
      <c r="D4555" s="35"/>
    </row>
    <row r="4556" spans="4:4" x14ac:dyDescent="0.25">
      <c r="D4556" s="63"/>
    </row>
    <row r="4557" spans="4:4" x14ac:dyDescent="0.25">
      <c r="D4557" s="64"/>
    </row>
    <row r="4558" spans="4:4" x14ac:dyDescent="0.25">
      <c r="D4558" s="35"/>
    </row>
    <row r="4559" spans="4:4" x14ac:dyDescent="0.25">
      <c r="D4559" s="63"/>
    </row>
    <row r="4560" spans="4:4" x14ac:dyDescent="0.25">
      <c r="D4560" s="64"/>
    </row>
    <row r="4561" spans="4:4" x14ac:dyDescent="0.25">
      <c r="D4561" s="35"/>
    </row>
    <row r="4562" spans="4:4" x14ac:dyDescent="0.25">
      <c r="D4562" s="63"/>
    </row>
    <row r="4563" spans="4:4" x14ac:dyDescent="0.25">
      <c r="D4563" s="64"/>
    </row>
    <row r="4564" spans="4:4" x14ac:dyDescent="0.25">
      <c r="D4564" s="35"/>
    </row>
    <row r="4565" spans="4:4" x14ac:dyDescent="0.25">
      <c r="D4565" s="63"/>
    </row>
    <row r="4566" spans="4:4" x14ac:dyDescent="0.25">
      <c r="D4566" s="64"/>
    </row>
    <row r="4567" spans="4:4" x14ac:dyDescent="0.25">
      <c r="D4567" s="35"/>
    </row>
    <row r="4568" spans="4:4" x14ac:dyDescent="0.25">
      <c r="D4568" s="63"/>
    </row>
    <row r="4569" spans="4:4" x14ac:dyDescent="0.25">
      <c r="D4569" s="64"/>
    </row>
    <row r="4570" spans="4:4" x14ac:dyDescent="0.25">
      <c r="D4570" s="35"/>
    </row>
    <row r="4571" spans="4:4" x14ac:dyDescent="0.25">
      <c r="D4571" s="63"/>
    </row>
    <row r="4572" spans="4:4" x14ac:dyDescent="0.25">
      <c r="D4572" s="64"/>
    </row>
    <row r="4573" spans="4:4" x14ac:dyDescent="0.25">
      <c r="D4573" s="35"/>
    </row>
    <row r="4574" spans="4:4" x14ac:dyDescent="0.25">
      <c r="D4574" s="63"/>
    </row>
    <row r="4575" spans="4:4" x14ac:dyDescent="0.25">
      <c r="D4575" s="64"/>
    </row>
    <row r="4576" spans="4:4" x14ac:dyDescent="0.25">
      <c r="D4576" s="35"/>
    </row>
    <row r="4577" spans="4:4" x14ac:dyDescent="0.25">
      <c r="D4577" s="63"/>
    </row>
    <row r="4578" spans="4:4" x14ac:dyDescent="0.25">
      <c r="D4578" s="64"/>
    </row>
    <row r="4579" spans="4:4" x14ac:dyDescent="0.25">
      <c r="D4579" s="35"/>
    </row>
    <row r="4580" spans="4:4" x14ac:dyDescent="0.25">
      <c r="D4580" s="63"/>
    </row>
    <row r="4581" spans="4:4" x14ac:dyDescent="0.25">
      <c r="D4581" s="64"/>
    </row>
    <row r="4582" spans="4:4" x14ac:dyDescent="0.25">
      <c r="D4582" s="35"/>
    </row>
    <row r="4583" spans="4:4" x14ac:dyDescent="0.25">
      <c r="D4583" s="63"/>
    </row>
    <row r="4584" spans="4:4" x14ac:dyDescent="0.25">
      <c r="D4584" s="64"/>
    </row>
    <row r="4585" spans="4:4" x14ac:dyDescent="0.25">
      <c r="D4585" s="35"/>
    </row>
    <row r="4586" spans="4:4" x14ac:dyDescent="0.25">
      <c r="D4586" s="63"/>
    </row>
    <row r="4587" spans="4:4" x14ac:dyDescent="0.25">
      <c r="D4587" s="64"/>
    </row>
    <row r="4588" spans="4:4" x14ac:dyDescent="0.25">
      <c r="D4588" s="35"/>
    </row>
    <row r="4589" spans="4:4" x14ac:dyDescent="0.25">
      <c r="D4589" s="63"/>
    </row>
    <row r="4590" spans="4:4" x14ac:dyDescent="0.25">
      <c r="D4590" s="64"/>
    </row>
    <row r="4591" spans="4:4" x14ac:dyDescent="0.25">
      <c r="D4591" s="35"/>
    </row>
    <row r="4592" spans="4:4" x14ac:dyDescent="0.25">
      <c r="D4592" s="63"/>
    </row>
    <row r="4593" spans="4:4" x14ac:dyDescent="0.25">
      <c r="D4593" s="64"/>
    </row>
    <row r="4594" spans="4:4" x14ac:dyDescent="0.25">
      <c r="D4594" s="35"/>
    </row>
    <row r="4595" spans="4:4" x14ac:dyDescent="0.25">
      <c r="D4595" s="63"/>
    </row>
    <row r="4596" spans="4:4" x14ac:dyDescent="0.25">
      <c r="D4596" s="64"/>
    </row>
    <row r="4597" spans="4:4" x14ac:dyDescent="0.25">
      <c r="D4597" s="35"/>
    </row>
    <row r="4598" spans="4:4" x14ac:dyDescent="0.25">
      <c r="D4598" s="63"/>
    </row>
    <row r="4599" spans="4:4" x14ac:dyDescent="0.25">
      <c r="D4599" s="64"/>
    </row>
    <row r="4600" spans="4:4" x14ac:dyDescent="0.25">
      <c r="D4600" s="35"/>
    </row>
    <row r="4601" spans="4:4" x14ac:dyDescent="0.25">
      <c r="D4601" s="63"/>
    </row>
    <row r="4602" spans="4:4" x14ac:dyDescent="0.25">
      <c r="D4602" s="64"/>
    </row>
    <row r="4603" spans="4:4" x14ac:dyDescent="0.25">
      <c r="D4603" s="35"/>
    </row>
    <row r="4604" spans="4:4" x14ac:dyDescent="0.25">
      <c r="D4604" s="63"/>
    </row>
    <row r="4605" spans="4:4" x14ac:dyDescent="0.25">
      <c r="D4605" s="64"/>
    </row>
    <row r="4606" spans="4:4" x14ac:dyDescent="0.25">
      <c r="D4606" s="35"/>
    </row>
    <row r="4607" spans="4:4" x14ac:dyDescent="0.25">
      <c r="D4607" s="63"/>
    </row>
    <row r="4608" spans="4:4" x14ac:dyDescent="0.25">
      <c r="D4608" s="64"/>
    </row>
    <row r="4609" spans="4:4" x14ac:dyDescent="0.25">
      <c r="D4609" s="35"/>
    </row>
    <row r="4610" spans="4:4" x14ac:dyDescent="0.25">
      <c r="D4610" s="63"/>
    </row>
    <row r="4611" spans="4:4" x14ac:dyDescent="0.25">
      <c r="D4611" s="64"/>
    </row>
    <row r="4612" spans="4:4" x14ac:dyDescent="0.25">
      <c r="D4612" s="35"/>
    </row>
    <row r="4613" spans="4:4" x14ac:dyDescent="0.25">
      <c r="D4613" s="63"/>
    </row>
    <row r="4614" spans="4:4" x14ac:dyDescent="0.25">
      <c r="D4614" s="64"/>
    </row>
    <row r="4615" spans="4:4" x14ac:dyDescent="0.25">
      <c r="D4615" s="35"/>
    </row>
    <row r="4616" spans="4:4" x14ac:dyDescent="0.25">
      <c r="D4616" s="63"/>
    </row>
    <row r="4617" spans="4:4" x14ac:dyDescent="0.25">
      <c r="D4617" s="64"/>
    </row>
    <row r="4618" spans="4:4" x14ac:dyDescent="0.25">
      <c r="D4618" s="35"/>
    </row>
    <row r="4619" spans="4:4" x14ac:dyDescent="0.25">
      <c r="D4619" s="63"/>
    </row>
    <row r="4620" spans="4:4" x14ac:dyDescent="0.25">
      <c r="D4620" s="64"/>
    </row>
    <row r="4621" spans="4:4" x14ac:dyDescent="0.25">
      <c r="D4621" s="35"/>
    </row>
    <row r="4622" spans="4:4" x14ac:dyDescent="0.25">
      <c r="D4622" s="63"/>
    </row>
    <row r="4623" spans="4:4" x14ac:dyDescent="0.25">
      <c r="D4623" s="64"/>
    </row>
    <row r="4624" spans="4:4" x14ac:dyDescent="0.25">
      <c r="D4624" s="35"/>
    </row>
    <row r="4625" spans="4:4" x14ac:dyDescent="0.25">
      <c r="D4625" s="63"/>
    </row>
    <row r="4626" spans="4:4" x14ac:dyDescent="0.25">
      <c r="D4626" s="64"/>
    </row>
    <row r="4627" spans="4:4" x14ac:dyDescent="0.25">
      <c r="D4627" s="35"/>
    </row>
    <row r="4628" spans="4:4" x14ac:dyDescent="0.25">
      <c r="D4628" s="63"/>
    </row>
    <row r="4629" spans="4:4" x14ac:dyDescent="0.25">
      <c r="D4629" s="64"/>
    </row>
    <row r="4630" spans="4:4" x14ac:dyDescent="0.25">
      <c r="D4630" s="35"/>
    </row>
    <row r="4631" spans="4:4" x14ac:dyDescent="0.25">
      <c r="D4631" s="63"/>
    </row>
    <row r="4632" spans="4:4" x14ac:dyDescent="0.25">
      <c r="D4632" s="64"/>
    </row>
    <row r="4633" spans="4:4" x14ac:dyDescent="0.25">
      <c r="D4633" s="35"/>
    </row>
    <row r="4634" spans="4:4" x14ac:dyDescent="0.25">
      <c r="D4634" s="63"/>
    </row>
    <row r="4635" spans="4:4" x14ac:dyDescent="0.25">
      <c r="D4635" s="64"/>
    </row>
    <row r="4636" spans="4:4" x14ac:dyDescent="0.25">
      <c r="D4636" s="35"/>
    </row>
    <row r="4637" spans="4:4" x14ac:dyDescent="0.25">
      <c r="D4637" s="63"/>
    </row>
    <row r="4638" spans="4:4" x14ac:dyDescent="0.25">
      <c r="D4638" s="64"/>
    </row>
    <row r="4639" spans="4:4" x14ac:dyDescent="0.25">
      <c r="D4639" s="35"/>
    </row>
    <row r="4640" spans="4:4" x14ac:dyDescent="0.25">
      <c r="D4640" s="63"/>
    </row>
    <row r="4641" spans="4:4" x14ac:dyDescent="0.25">
      <c r="D4641" s="64"/>
    </row>
    <row r="4642" spans="4:4" x14ac:dyDescent="0.25">
      <c r="D4642" s="35"/>
    </row>
    <row r="4643" spans="4:4" x14ac:dyDescent="0.25">
      <c r="D4643" s="63"/>
    </row>
    <row r="4644" spans="4:4" x14ac:dyDescent="0.25">
      <c r="D4644" s="64"/>
    </row>
    <row r="4645" spans="4:4" x14ac:dyDescent="0.25">
      <c r="D4645" s="35"/>
    </row>
    <row r="4646" spans="4:4" x14ac:dyDescent="0.25">
      <c r="D4646" s="63"/>
    </row>
    <row r="4647" spans="4:4" x14ac:dyDescent="0.25">
      <c r="D4647" s="64"/>
    </row>
    <row r="4648" spans="4:4" x14ac:dyDescent="0.25">
      <c r="D4648" s="35"/>
    </row>
    <row r="4649" spans="4:4" x14ac:dyDescent="0.25">
      <c r="D4649" s="63"/>
    </row>
    <row r="4650" spans="4:4" x14ac:dyDescent="0.25">
      <c r="D4650" s="64"/>
    </row>
    <row r="4651" spans="4:4" x14ac:dyDescent="0.25">
      <c r="D4651" s="35"/>
    </row>
    <row r="4652" spans="4:4" x14ac:dyDescent="0.25">
      <c r="D4652" s="63"/>
    </row>
    <row r="4653" spans="4:4" x14ac:dyDescent="0.25">
      <c r="D4653" s="64"/>
    </row>
    <row r="4654" spans="4:4" x14ac:dyDescent="0.25">
      <c r="D4654" s="35"/>
    </row>
    <row r="4655" spans="4:4" x14ac:dyDescent="0.25">
      <c r="D4655" s="63"/>
    </row>
    <row r="4656" spans="4:4" x14ac:dyDescent="0.25">
      <c r="D4656" s="64"/>
    </row>
    <row r="4657" spans="4:4" x14ac:dyDescent="0.25">
      <c r="D4657" s="35"/>
    </row>
    <row r="4658" spans="4:4" x14ac:dyDescent="0.25">
      <c r="D4658" s="63"/>
    </row>
    <row r="4659" spans="4:4" x14ac:dyDescent="0.25">
      <c r="D4659" s="64"/>
    </row>
    <row r="4660" spans="4:4" x14ac:dyDescent="0.25">
      <c r="D4660" s="35"/>
    </row>
    <row r="4661" spans="4:4" x14ac:dyDescent="0.25">
      <c r="D4661" s="63"/>
    </row>
    <row r="4662" spans="4:4" x14ac:dyDescent="0.25">
      <c r="D4662" s="64"/>
    </row>
    <row r="4663" spans="4:4" x14ac:dyDescent="0.25">
      <c r="D4663" s="35"/>
    </row>
    <row r="4664" spans="4:4" x14ac:dyDescent="0.25">
      <c r="D4664" s="63"/>
    </row>
    <row r="4665" spans="4:4" x14ac:dyDescent="0.25">
      <c r="D4665" s="64"/>
    </row>
    <row r="4666" spans="4:4" x14ac:dyDescent="0.25">
      <c r="D4666" s="35"/>
    </row>
    <row r="4667" spans="4:4" x14ac:dyDescent="0.25">
      <c r="D4667" s="63"/>
    </row>
    <row r="4668" spans="4:4" x14ac:dyDescent="0.25">
      <c r="D4668" s="64"/>
    </row>
    <row r="4669" spans="4:4" x14ac:dyDescent="0.25">
      <c r="D4669" s="35"/>
    </row>
    <row r="4670" spans="4:4" x14ac:dyDescent="0.25">
      <c r="D4670" s="63"/>
    </row>
    <row r="4671" spans="4:4" x14ac:dyDescent="0.25">
      <c r="D4671" s="64"/>
    </row>
    <row r="4672" spans="4:4" x14ac:dyDescent="0.25">
      <c r="D4672" s="35"/>
    </row>
    <row r="4673" spans="4:4" x14ac:dyDescent="0.25">
      <c r="D4673" s="63"/>
    </row>
    <row r="4674" spans="4:4" x14ac:dyDescent="0.25">
      <c r="D4674" s="64"/>
    </row>
    <row r="4675" spans="4:4" x14ac:dyDescent="0.25">
      <c r="D4675" s="35"/>
    </row>
    <row r="4676" spans="4:4" x14ac:dyDescent="0.25">
      <c r="D4676" s="63"/>
    </row>
    <row r="4677" spans="4:4" x14ac:dyDescent="0.25">
      <c r="D4677" s="64"/>
    </row>
    <row r="4678" spans="4:4" x14ac:dyDescent="0.25">
      <c r="D4678" s="35"/>
    </row>
    <row r="4679" spans="4:4" x14ac:dyDescent="0.25">
      <c r="D4679" s="63"/>
    </row>
    <row r="4680" spans="4:4" x14ac:dyDescent="0.25">
      <c r="D4680" s="64"/>
    </row>
    <row r="4681" spans="4:4" x14ac:dyDescent="0.25">
      <c r="D4681" s="35"/>
    </row>
    <row r="4682" spans="4:4" x14ac:dyDescent="0.25">
      <c r="D4682" s="63"/>
    </row>
    <row r="4683" spans="4:4" x14ac:dyDescent="0.25">
      <c r="D4683" s="64"/>
    </row>
    <row r="4684" spans="4:4" x14ac:dyDescent="0.25">
      <c r="D4684" s="35"/>
    </row>
    <row r="4685" spans="4:4" x14ac:dyDescent="0.25">
      <c r="D4685" s="63"/>
    </row>
    <row r="4686" spans="4:4" x14ac:dyDescent="0.25">
      <c r="D4686" s="64"/>
    </row>
    <row r="4687" spans="4:4" x14ac:dyDescent="0.25">
      <c r="D4687" s="35"/>
    </row>
    <row r="4688" spans="4:4" x14ac:dyDescent="0.25">
      <c r="D4688" s="63"/>
    </row>
    <row r="4689" spans="4:4" x14ac:dyDescent="0.25">
      <c r="D4689" s="64"/>
    </row>
    <row r="4690" spans="4:4" x14ac:dyDescent="0.25">
      <c r="D4690" s="35"/>
    </row>
    <row r="4691" spans="4:4" x14ac:dyDescent="0.25">
      <c r="D4691" s="63"/>
    </row>
    <row r="4692" spans="4:4" x14ac:dyDescent="0.25">
      <c r="D4692" s="64"/>
    </row>
    <row r="4693" spans="4:4" x14ac:dyDescent="0.25">
      <c r="D4693" s="35"/>
    </row>
    <row r="4694" spans="4:4" x14ac:dyDescent="0.25">
      <c r="D4694" s="63"/>
    </row>
    <row r="4695" spans="4:4" x14ac:dyDescent="0.25">
      <c r="D4695" s="64"/>
    </row>
    <row r="4696" spans="4:4" x14ac:dyDescent="0.25">
      <c r="D4696" s="35"/>
    </row>
    <row r="4697" spans="4:4" x14ac:dyDescent="0.25">
      <c r="D4697" s="63"/>
    </row>
    <row r="4698" spans="4:4" x14ac:dyDescent="0.25">
      <c r="D4698" s="64"/>
    </row>
    <row r="4699" spans="4:4" x14ac:dyDescent="0.25">
      <c r="D4699" s="35"/>
    </row>
    <row r="4700" spans="4:4" x14ac:dyDescent="0.25">
      <c r="D4700" s="63"/>
    </row>
    <row r="4701" spans="4:4" x14ac:dyDescent="0.25">
      <c r="D4701" s="64"/>
    </row>
    <row r="4702" spans="4:4" x14ac:dyDescent="0.25">
      <c r="D4702" s="35"/>
    </row>
    <row r="4703" spans="4:4" x14ac:dyDescent="0.25">
      <c r="D4703" s="63"/>
    </row>
    <row r="4704" spans="4:4" x14ac:dyDescent="0.25">
      <c r="D4704" s="64"/>
    </row>
    <row r="4705" spans="4:4" x14ac:dyDescent="0.25">
      <c r="D4705" s="35"/>
    </row>
    <row r="4706" spans="4:4" x14ac:dyDescent="0.25">
      <c r="D4706" s="63"/>
    </row>
    <row r="4707" spans="4:4" x14ac:dyDescent="0.25">
      <c r="D4707" s="64"/>
    </row>
    <row r="4708" spans="4:4" x14ac:dyDescent="0.25">
      <c r="D4708" s="35"/>
    </row>
    <row r="4709" spans="4:4" x14ac:dyDescent="0.25">
      <c r="D4709" s="63"/>
    </row>
    <row r="4710" spans="4:4" x14ac:dyDescent="0.25">
      <c r="D4710" s="64"/>
    </row>
    <row r="4711" spans="4:4" x14ac:dyDescent="0.25">
      <c r="D4711" s="35"/>
    </row>
    <row r="4712" spans="4:4" x14ac:dyDescent="0.25">
      <c r="D4712" s="63"/>
    </row>
    <row r="4713" spans="4:4" x14ac:dyDescent="0.25">
      <c r="D4713" s="64"/>
    </row>
    <row r="4714" spans="4:4" x14ac:dyDescent="0.25">
      <c r="D4714" s="35"/>
    </row>
    <row r="4715" spans="4:4" x14ac:dyDescent="0.25">
      <c r="D4715" s="63"/>
    </row>
    <row r="4716" spans="4:4" x14ac:dyDescent="0.25">
      <c r="D4716" s="64"/>
    </row>
    <row r="4717" spans="4:4" x14ac:dyDescent="0.25">
      <c r="D4717" s="35"/>
    </row>
    <row r="4718" spans="4:4" x14ac:dyDescent="0.25">
      <c r="D4718" s="63"/>
    </row>
    <row r="4719" spans="4:4" x14ac:dyDescent="0.25">
      <c r="D4719" s="64"/>
    </row>
    <row r="4720" spans="4:4" x14ac:dyDescent="0.25">
      <c r="D4720" s="35"/>
    </row>
    <row r="4721" spans="4:4" x14ac:dyDescent="0.25">
      <c r="D4721" s="63"/>
    </row>
    <row r="4722" spans="4:4" x14ac:dyDescent="0.25">
      <c r="D4722" s="64"/>
    </row>
    <row r="4723" spans="4:4" x14ac:dyDescent="0.25">
      <c r="D4723" s="35"/>
    </row>
    <row r="4724" spans="4:4" x14ac:dyDescent="0.25">
      <c r="D4724" s="63"/>
    </row>
    <row r="4725" spans="4:4" x14ac:dyDescent="0.25">
      <c r="D4725" s="64"/>
    </row>
    <row r="4726" spans="4:4" x14ac:dyDescent="0.25">
      <c r="D4726" s="35"/>
    </row>
    <row r="4727" spans="4:4" x14ac:dyDescent="0.25">
      <c r="D4727" s="63"/>
    </row>
    <row r="4728" spans="4:4" x14ac:dyDescent="0.25">
      <c r="D4728" s="64"/>
    </row>
    <row r="4729" spans="4:4" x14ac:dyDescent="0.25">
      <c r="D4729" s="35"/>
    </row>
    <row r="4730" spans="4:4" x14ac:dyDescent="0.25">
      <c r="D4730" s="63"/>
    </row>
    <row r="4731" spans="4:4" x14ac:dyDescent="0.25">
      <c r="D4731" s="64"/>
    </row>
    <row r="4732" spans="4:4" x14ac:dyDescent="0.25">
      <c r="D4732" s="35"/>
    </row>
    <row r="4733" spans="4:4" x14ac:dyDescent="0.25">
      <c r="D4733" s="63"/>
    </row>
    <row r="4734" spans="4:4" x14ac:dyDescent="0.25">
      <c r="D4734" s="64"/>
    </row>
    <row r="4735" spans="4:4" x14ac:dyDescent="0.25">
      <c r="D4735" s="35"/>
    </row>
    <row r="4736" spans="4:4" x14ac:dyDescent="0.25">
      <c r="D4736" s="63"/>
    </row>
    <row r="4737" spans="4:4" x14ac:dyDescent="0.25">
      <c r="D4737" s="64"/>
    </row>
    <row r="4738" spans="4:4" x14ac:dyDescent="0.25">
      <c r="D4738" s="35"/>
    </row>
    <row r="4739" spans="4:4" x14ac:dyDescent="0.25">
      <c r="D4739" s="63"/>
    </row>
    <row r="4740" spans="4:4" x14ac:dyDescent="0.25">
      <c r="D4740" s="64"/>
    </row>
    <row r="4741" spans="4:4" x14ac:dyDescent="0.25">
      <c r="D4741" s="35"/>
    </row>
    <row r="4742" spans="4:4" x14ac:dyDescent="0.25">
      <c r="D4742" s="63"/>
    </row>
    <row r="4743" spans="4:4" x14ac:dyDescent="0.25">
      <c r="D4743" s="64"/>
    </row>
    <row r="4744" spans="4:4" x14ac:dyDescent="0.25">
      <c r="D4744" s="35"/>
    </row>
    <row r="4745" spans="4:4" x14ac:dyDescent="0.25">
      <c r="D4745" s="63"/>
    </row>
    <row r="4746" spans="4:4" x14ac:dyDescent="0.25">
      <c r="D4746" s="64"/>
    </row>
    <row r="4747" spans="4:4" x14ac:dyDescent="0.25">
      <c r="D4747" s="35"/>
    </row>
    <row r="4748" spans="4:4" x14ac:dyDescent="0.25">
      <c r="D4748" s="63"/>
    </row>
    <row r="4749" spans="4:4" x14ac:dyDescent="0.25">
      <c r="D4749" s="64"/>
    </row>
    <row r="4750" spans="4:4" x14ac:dyDescent="0.25">
      <c r="D4750" s="35"/>
    </row>
    <row r="4751" spans="4:4" x14ac:dyDescent="0.25">
      <c r="D4751" s="63"/>
    </row>
    <row r="4752" spans="4:4" x14ac:dyDescent="0.25">
      <c r="D4752" s="64"/>
    </row>
    <row r="4753" spans="4:4" x14ac:dyDescent="0.25">
      <c r="D4753" s="35"/>
    </row>
    <row r="4754" spans="4:4" x14ac:dyDescent="0.25">
      <c r="D4754" s="63"/>
    </row>
    <row r="4755" spans="4:4" x14ac:dyDescent="0.25">
      <c r="D4755" s="64"/>
    </row>
    <row r="4756" spans="4:4" x14ac:dyDescent="0.25">
      <c r="D4756" s="35"/>
    </row>
    <row r="4757" spans="4:4" x14ac:dyDescent="0.25">
      <c r="D4757" s="63"/>
    </row>
    <row r="4758" spans="4:4" x14ac:dyDescent="0.25">
      <c r="D4758" s="64"/>
    </row>
    <row r="4759" spans="4:4" x14ac:dyDescent="0.25">
      <c r="D4759" s="35"/>
    </row>
    <row r="4760" spans="4:4" x14ac:dyDescent="0.25">
      <c r="D4760" s="63"/>
    </row>
    <row r="4761" spans="4:4" x14ac:dyDescent="0.25">
      <c r="D4761" s="64"/>
    </row>
    <row r="4762" spans="4:4" x14ac:dyDescent="0.25">
      <c r="D4762" s="35"/>
    </row>
    <row r="4763" spans="4:4" x14ac:dyDescent="0.25">
      <c r="D4763" s="63"/>
    </row>
    <row r="4764" spans="4:4" x14ac:dyDescent="0.25">
      <c r="D4764" s="64"/>
    </row>
    <row r="4765" spans="4:4" x14ac:dyDescent="0.25">
      <c r="D4765" s="35"/>
    </row>
    <row r="4766" spans="4:4" x14ac:dyDescent="0.25">
      <c r="D4766" s="63"/>
    </row>
    <row r="4767" spans="4:4" x14ac:dyDescent="0.25">
      <c r="D4767" s="64"/>
    </row>
    <row r="4768" spans="4:4" x14ac:dyDescent="0.25">
      <c r="D4768" s="35"/>
    </row>
    <row r="4769" spans="4:4" x14ac:dyDescent="0.25">
      <c r="D4769" s="63"/>
    </row>
    <row r="4770" spans="4:4" x14ac:dyDescent="0.25">
      <c r="D4770" s="64"/>
    </row>
    <row r="4771" spans="4:4" x14ac:dyDescent="0.25">
      <c r="D4771" s="35"/>
    </row>
    <row r="4772" spans="4:4" x14ac:dyDescent="0.25">
      <c r="D4772" s="63"/>
    </row>
    <row r="4773" spans="4:4" x14ac:dyDescent="0.25">
      <c r="D4773" s="64"/>
    </row>
    <row r="4774" spans="4:4" x14ac:dyDescent="0.25">
      <c r="D4774" s="35"/>
    </row>
    <row r="4775" spans="4:4" x14ac:dyDescent="0.25">
      <c r="D4775" s="63"/>
    </row>
    <row r="4776" spans="4:4" x14ac:dyDescent="0.25">
      <c r="D4776" s="64"/>
    </row>
    <row r="4777" spans="4:4" x14ac:dyDescent="0.25">
      <c r="D4777" s="35"/>
    </row>
    <row r="4778" spans="4:4" x14ac:dyDescent="0.25">
      <c r="D4778" s="63"/>
    </row>
    <row r="4779" spans="4:4" x14ac:dyDescent="0.25">
      <c r="D4779" s="64"/>
    </row>
    <row r="4780" spans="4:4" x14ac:dyDescent="0.25">
      <c r="D4780" s="35"/>
    </row>
    <row r="4781" spans="4:4" x14ac:dyDescent="0.25">
      <c r="D4781" s="63"/>
    </row>
    <row r="4782" spans="4:4" x14ac:dyDescent="0.25">
      <c r="D4782" s="64"/>
    </row>
    <row r="4783" spans="4:4" x14ac:dyDescent="0.25">
      <c r="D4783" s="35"/>
    </row>
    <row r="4784" spans="4:4" x14ac:dyDescent="0.25">
      <c r="D4784" s="63"/>
    </row>
    <row r="4785" spans="4:4" x14ac:dyDescent="0.25">
      <c r="D4785" s="64"/>
    </row>
    <row r="4786" spans="4:4" x14ac:dyDescent="0.25">
      <c r="D4786" s="35"/>
    </row>
    <row r="4787" spans="4:4" x14ac:dyDescent="0.25">
      <c r="D4787" s="63"/>
    </row>
    <row r="4788" spans="4:4" x14ac:dyDescent="0.25">
      <c r="D4788" s="64"/>
    </row>
    <row r="4789" spans="4:4" x14ac:dyDescent="0.25">
      <c r="D4789" s="35"/>
    </row>
    <row r="4790" spans="4:4" x14ac:dyDescent="0.25">
      <c r="D4790" s="63"/>
    </row>
    <row r="4791" spans="4:4" x14ac:dyDescent="0.25">
      <c r="D4791" s="64"/>
    </row>
    <row r="4792" spans="4:4" x14ac:dyDescent="0.25">
      <c r="D4792" s="35"/>
    </row>
    <row r="4793" spans="4:4" x14ac:dyDescent="0.25">
      <c r="D4793" s="63"/>
    </row>
    <row r="4794" spans="4:4" x14ac:dyDescent="0.25">
      <c r="D4794" s="64"/>
    </row>
    <row r="4795" spans="4:4" x14ac:dyDescent="0.25">
      <c r="D4795" s="35"/>
    </row>
    <row r="4796" spans="4:4" x14ac:dyDescent="0.25">
      <c r="D4796" s="63"/>
    </row>
    <row r="4797" spans="4:4" x14ac:dyDescent="0.25">
      <c r="D4797" s="64"/>
    </row>
    <row r="4798" spans="4:4" x14ac:dyDescent="0.25">
      <c r="D4798" s="35"/>
    </row>
    <row r="4799" spans="4:4" x14ac:dyDescent="0.25">
      <c r="D4799" s="63"/>
    </row>
    <row r="4800" spans="4:4" x14ac:dyDescent="0.25">
      <c r="D4800" s="64"/>
    </row>
    <row r="4801" spans="4:4" x14ac:dyDescent="0.25">
      <c r="D4801" s="35"/>
    </row>
    <row r="4802" spans="4:4" x14ac:dyDescent="0.25">
      <c r="D4802" s="63"/>
    </row>
    <row r="4803" spans="4:4" x14ac:dyDescent="0.25">
      <c r="D4803" s="64"/>
    </row>
    <row r="4804" spans="4:4" x14ac:dyDescent="0.25">
      <c r="D4804" s="35"/>
    </row>
    <row r="4805" spans="4:4" x14ac:dyDescent="0.25">
      <c r="D4805" s="63"/>
    </row>
    <row r="4806" spans="4:4" x14ac:dyDescent="0.25">
      <c r="D4806" s="64"/>
    </row>
    <row r="4807" spans="4:4" x14ac:dyDescent="0.25">
      <c r="D4807" s="35"/>
    </row>
    <row r="4808" spans="4:4" x14ac:dyDescent="0.25">
      <c r="D4808" s="63"/>
    </row>
    <row r="4809" spans="4:4" x14ac:dyDescent="0.25">
      <c r="D4809" s="64"/>
    </row>
    <row r="4810" spans="4:4" x14ac:dyDescent="0.25">
      <c r="D4810" s="35"/>
    </row>
    <row r="4811" spans="4:4" x14ac:dyDescent="0.25">
      <c r="D4811" s="63"/>
    </row>
    <row r="4812" spans="4:4" x14ac:dyDescent="0.25">
      <c r="D4812" s="64"/>
    </row>
    <row r="4813" spans="4:4" x14ac:dyDescent="0.25">
      <c r="D4813" s="35"/>
    </row>
    <row r="4814" spans="4:4" x14ac:dyDescent="0.25">
      <c r="D4814" s="63"/>
    </row>
    <row r="4815" spans="4:4" x14ac:dyDescent="0.25">
      <c r="D4815" s="64"/>
    </row>
    <row r="4816" spans="4:4" x14ac:dyDescent="0.25">
      <c r="D4816" s="35"/>
    </row>
    <row r="4817" spans="4:4" x14ac:dyDescent="0.25">
      <c r="D4817" s="63"/>
    </row>
    <row r="4818" spans="4:4" x14ac:dyDescent="0.25">
      <c r="D4818" s="64"/>
    </row>
    <row r="4819" spans="4:4" x14ac:dyDescent="0.25">
      <c r="D4819" s="35"/>
    </row>
    <row r="4820" spans="4:4" x14ac:dyDescent="0.25">
      <c r="D4820" s="63"/>
    </row>
    <row r="4821" spans="4:4" x14ac:dyDescent="0.25">
      <c r="D4821" s="64"/>
    </row>
    <row r="4822" spans="4:4" x14ac:dyDescent="0.25">
      <c r="D4822" s="35"/>
    </row>
    <row r="4823" spans="4:4" x14ac:dyDescent="0.25">
      <c r="D4823" s="63"/>
    </row>
    <row r="4824" spans="4:4" x14ac:dyDescent="0.25">
      <c r="D4824" s="64"/>
    </row>
    <row r="4825" spans="4:4" x14ac:dyDescent="0.25">
      <c r="D4825" s="35"/>
    </row>
    <row r="4826" spans="4:4" x14ac:dyDescent="0.25">
      <c r="D4826" s="63"/>
    </row>
    <row r="4827" spans="4:4" x14ac:dyDescent="0.25">
      <c r="D4827" s="64"/>
    </row>
    <row r="4828" spans="4:4" x14ac:dyDescent="0.25">
      <c r="D4828" s="35"/>
    </row>
    <row r="4829" spans="4:4" x14ac:dyDescent="0.25">
      <c r="D4829" s="63"/>
    </row>
    <row r="4830" spans="4:4" x14ac:dyDescent="0.25">
      <c r="D4830" s="64"/>
    </row>
    <row r="4831" spans="4:4" x14ac:dyDescent="0.25">
      <c r="D4831" s="35"/>
    </row>
    <row r="4832" spans="4:4" x14ac:dyDescent="0.25">
      <c r="D4832" s="63"/>
    </row>
    <row r="4833" spans="4:4" x14ac:dyDescent="0.25">
      <c r="D4833" s="64"/>
    </row>
    <row r="4834" spans="4:4" x14ac:dyDescent="0.25">
      <c r="D4834" s="35"/>
    </row>
    <row r="4835" spans="4:4" x14ac:dyDescent="0.25">
      <c r="D4835" s="63"/>
    </row>
    <row r="4836" spans="4:4" x14ac:dyDescent="0.25">
      <c r="D4836" s="64"/>
    </row>
    <row r="4837" spans="4:4" x14ac:dyDescent="0.25">
      <c r="D4837" s="35"/>
    </row>
    <row r="4838" spans="4:4" x14ac:dyDescent="0.25">
      <c r="D4838" s="63"/>
    </row>
    <row r="4839" spans="4:4" x14ac:dyDescent="0.25">
      <c r="D4839" s="64"/>
    </row>
    <row r="4840" spans="4:4" x14ac:dyDescent="0.25">
      <c r="D4840" s="35"/>
    </row>
    <row r="4841" spans="4:4" x14ac:dyDescent="0.25">
      <c r="D4841" s="63"/>
    </row>
    <row r="4842" spans="4:4" x14ac:dyDescent="0.25">
      <c r="D4842" s="64"/>
    </row>
    <row r="4843" spans="4:4" x14ac:dyDescent="0.25">
      <c r="D4843" s="35"/>
    </row>
    <row r="4844" spans="4:4" x14ac:dyDescent="0.25">
      <c r="D4844" s="63"/>
    </row>
    <row r="4845" spans="4:4" x14ac:dyDescent="0.25">
      <c r="D4845" s="64"/>
    </row>
    <row r="4846" spans="4:4" x14ac:dyDescent="0.25">
      <c r="D4846" s="35"/>
    </row>
    <row r="4847" spans="4:4" x14ac:dyDescent="0.25">
      <c r="D4847" s="63"/>
    </row>
    <row r="4848" spans="4:4" x14ac:dyDescent="0.25">
      <c r="D4848" s="64"/>
    </row>
    <row r="4849" spans="4:4" x14ac:dyDescent="0.25">
      <c r="D4849" s="35"/>
    </row>
    <row r="4850" spans="4:4" x14ac:dyDescent="0.25">
      <c r="D4850" s="63"/>
    </row>
    <row r="4851" spans="4:4" x14ac:dyDescent="0.25">
      <c r="D4851" s="64"/>
    </row>
    <row r="4852" spans="4:4" x14ac:dyDescent="0.25">
      <c r="D4852" s="35"/>
    </row>
    <row r="4853" spans="4:4" x14ac:dyDescent="0.25">
      <c r="D4853" s="63"/>
    </row>
    <row r="4854" spans="4:4" x14ac:dyDescent="0.25">
      <c r="D4854" s="64"/>
    </row>
    <row r="4855" spans="4:4" x14ac:dyDescent="0.25">
      <c r="D4855" s="35"/>
    </row>
    <row r="4856" spans="4:4" x14ac:dyDescent="0.25">
      <c r="D4856" s="63"/>
    </row>
    <row r="4857" spans="4:4" x14ac:dyDescent="0.25">
      <c r="D4857" s="64"/>
    </row>
    <row r="4858" spans="4:4" x14ac:dyDescent="0.25">
      <c r="D4858" s="35"/>
    </row>
    <row r="4859" spans="4:4" x14ac:dyDescent="0.25">
      <c r="D4859" s="63"/>
    </row>
    <row r="4860" spans="4:4" x14ac:dyDescent="0.25">
      <c r="D4860" s="64"/>
    </row>
    <row r="4861" spans="4:4" x14ac:dyDescent="0.25">
      <c r="D4861" s="35"/>
    </row>
    <row r="4862" spans="4:4" x14ac:dyDescent="0.25">
      <c r="D4862" s="63"/>
    </row>
    <row r="4863" spans="4:4" x14ac:dyDescent="0.25">
      <c r="D4863" s="64"/>
    </row>
    <row r="4864" spans="4:4" x14ac:dyDescent="0.25">
      <c r="D4864" s="35"/>
    </row>
    <row r="4865" spans="4:4" x14ac:dyDescent="0.25">
      <c r="D4865" s="63"/>
    </row>
    <row r="4866" spans="4:4" x14ac:dyDescent="0.25">
      <c r="D4866" s="64"/>
    </row>
    <row r="4867" spans="4:4" x14ac:dyDescent="0.25">
      <c r="D4867" s="35"/>
    </row>
    <row r="4868" spans="4:4" x14ac:dyDescent="0.25">
      <c r="D4868" s="63"/>
    </row>
    <row r="4869" spans="4:4" x14ac:dyDescent="0.25">
      <c r="D4869" s="64"/>
    </row>
    <row r="4870" spans="4:4" x14ac:dyDescent="0.25">
      <c r="D4870" s="35"/>
    </row>
    <row r="4871" spans="4:4" x14ac:dyDescent="0.25">
      <c r="D4871" s="63"/>
    </row>
    <row r="4872" spans="4:4" x14ac:dyDescent="0.25">
      <c r="D4872" s="64"/>
    </row>
    <row r="4873" spans="4:4" x14ac:dyDescent="0.25">
      <c r="D4873" s="35"/>
    </row>
    <row r="4874" spans="4:4" x14ac:dyDescent="0.25">
      <c r="D4874" s="63"/>
    </row>
    <row r="4875" spans="4:4" x14ac:dyDescent="0.25">
      <c r="D4875" s="64"/>
    </row>
    <row r="4876" spans="4:4" x14ac:dyDescent="0.25">
      <c r="D4876" s="35"/>
    </row>
    <row r="4877" spans="4:4" x14ac:dyDescent="0.25">
      <c r="D4877" s="63"/>
    </row>
    <row r="4878" spans="4:4" x14ac:dyDescent="0.25">
      <c r="D4878" s="64"/>
    </row>
    <row r="4879" spans="4:4" x14ac:dyDescent="0.25">
      <c r="D4879" s="35"/>
    </row>
    <row r="4880" spans="4:4" x14ac:dyDescent="0.25">
      <c r="D4880" s="63"/>
    </row>
    <row r="4881" spans="4:4" x14ac:dyDescent="0.25">
      <c r="D4881" s="64"/>
    </row>
    <row r="4882" spans="4:4" x14ac:dyDescent="0.25">
      <c r="D4882" s="35"/>
    </row>
    <row r="4883" spans="4:4" x14ac:dyDescent="0.25">
      <c r="D4883" s="63"/>
    </row>
    <row r="4884" spans="4:4" x14ac:dyDescent="0.25">
      <c r="D4884" s="64"/>
    </row>
    <row r="4885" spans="4:4" x14ac:dyDescent="0.25">
      <c r="D4885" s="35"/>
    </row>
    <row r="4886" spans="4:4" x14ac:dyDescent="0.25">
      <c r="D4886" s="63"/>
    </row>
    <row r="4887" spans="4:4" x14ac:dyDescent="0.25">
      <c r="D4887" s="64"/>
    </row>
    <row r="4888" spans="4:4" x14ac:dyDescent="0.25">
      <c r="D4888" s="35"/>
    </row>
    <row r="4889" spans="4:4" x14ac:dyDescent="0.25">
      <c r="D4889" s="63"/>
    </row>
    <row r="4890" spans="4:4" x14ac:dyDescent="0.25">
      <c r="D4890" s="64"/>
    </row>
    <row r="4891" spans="4:4" x14ac:dyDescent="0.25">
      <c r="D4891" s="35"/>
    </row>
    <row r="4892" spans="4:4" x14ac:dyDescent="0.25">
      <c r="D4892" s="63"/>
    </row>
    <row r="4893" spans="4:4" x14ac:dyDescent="0.25">
      <c r="D4893" s="64"/>
    </row>
    <row r="4894" spans="4:4" x14ac:dyDescent="0.25">
      <c r="D4894" s="35"/>
    </row>
    <row r="4895" spans="4:4" x14ac:dyDescent="0.25">
      <c r="D4895" s="63"/>
    </row>
    <row r="4896" spans="4:4" x14ac:dyDescent="0.25">
      <c r="D4896" s="64"/>
    </row>
    <row r="4897" spans="4:4" x14ac:dyDescent="0.25">
      <c r="D4897" s="35"/>
    </row>
    <row r="4898" spans="4:4" x14ac:dyDescent="0.25">
      <c r="D4898" s="63"/>
    </row>
    <row r="4899" spans="4:4" x14ac:dyDescent="0.25">
      <c r="D4899" s="64"/>
    </row>
    <row r="4900" spans="4:4" x14ac:dyDescent="0.25">
      <c r="D4900" s="35"/>
    </row>
    <row r="4901" spans="4:4" x14ac:dyDescent="0.25">
      <c r="D4901" s="63"/>
    </row>
    <row r="4902" spans="4:4" x14ac:dyDescent="0.25">
      <c r="D4902" s="64"/>
    </row>
    <row r="4903" spans="4:4" x14ac:dyDescent="0.25">
      <c r="D4903" s="35"/>
    </row>
    <row r="4904" spans="4:4" x14ac:dyDescent="0.25">
      <c r="D4904" s="63"/>
    </row>
    <row r="4905" spans="4:4" x14ac:dyDescent="0.25">
      <c r="D4905" s="64"/>
    </row>
    <row r="4906" spans="4:4" x14ac:dyDescent="0.25">
      <c r="D4906" s="35"/>
    </row>
    <row r="4907" spans="4:4" x14ac:dyDescent="0.25">
      <c r="D4907" s="63"/>
    </row>
    <row r="4908" spans="4:4" x14ac:dyDescent="0.25">
      <c r="D4908" s="64"/>
    </row>
    <row r="4909" spans="4:4" x14ac:dyDescent="0.25">
      <c r="D4909" s="35"/>
    </row>
    <row r="4910" spans="4:4" x14ac:dyDescent="0.25">
      <c r="D4910" s="63"/>
    </row>
    <row r="4911" spans="4:4" x14ac:dyDescent="0.25">
      <c r="D4911" s="64"/>
    </row>
    <row r="4912" spans="4:4" x14ac:dyDescent="0.25">
      <c r="D4912" s="35"/>
    </row>
    <row r="4913" spans="4:4" x14ac:dyDescent="0.25">
      <c r="D4913" s="63"/>
    </row>
    <row r="4914" spans="4:4" x14ac:dyDescent="0.25">
      <c r="D4914" s="64"/>
    </row>
    <row r="4915" spans="4:4" x14ac:dyDescent="0.25">
      <c r="D4915" s="35"/>
    </row>
    <row r="4916" spans="4:4" x14ac:dyDescent="0.25">
      <c r="D4916" s="63"/>
    </row>
    <row r="4917" spans="4:4" x14ac:dyDescent="0.25">
      <c r="D4917" s="64"/>
    </row>
    <row r="4918" spans="4:4" x14ac:dyDescent="0.25">
      <c r="D4918" s="35"/>
    </row>
    <row r="4919" spans="4:4" x14ac:dyDescent="0.25">
      <c r="D4919" s="63"/>
    </row>
    <row r="4920" spans="4:4" x14ac:dyDescent="0.25">
      <c r="D4920" s="64"/>
    </row>
    <row r="4921" spans="4:4" x14ac:dyDescent="0.25">
      <c r="D4921" s="35"/>
    </row>
    <row r="4922" spans="4:4" x14ac:dyDescent="0.25">
      <c r="D4922" s="63"/>
    </row>
    <row r="4923" spans="4:4" x14ac:dyDescent="0.25">
      <c r="D4923" s="64"/>
    </row>
    <row r="4924" spans="4:4" x14ac:dyDescent="0.25">
      <c r="D4924" s="35"/>
    </row>
    <row r="4925" spans="4:4" x14ac:dyDescent="0.25">
      <c r="D4925" s="63"/>
    </row>
    <row r="4926" spans="4:4" x14ac:dyDescent="0.25">
      <c r="D4926" s="64"/>
    </row>
    <row r="4927" spans="4:4" x14ac:dyDescent="0.25">
      <c r="D4927" s="35"/>
    </row>
    <row r="4928" spans="4:4" x14ac:dyDescent="0.25">
      <c r="D4928" s="63"/>
    </row>
    <row r="4929" spans="4:4" x14ac:dyDescent="0.25">
      <c r="D4929" s="64"/>
    </row>
    <row r="4930" spans="4:4" x14ac:dyDescent="0.25">
      <c r="D4930" s="35"/>
    </row>
    <row r="4931" spans="4:4" x14ac:dyDescent="0.25">
      <c r="D4931" s="63"/>
    </row>
    <row r="4932" spans="4:4" x14ac:dyDescent="0.25">
      <c r="D4932" s="64"/>
    </row>
    <row r="4933" spans="4:4" x14ac:dyDescent="0.25">
      <c r="D4933" s="35"/>
    </row>
    <row r="4934" spans="4:4" x14ac:dyDescent="0.25">
      <c r="D4934" s="63"/>
    </row>
    <row r="4935" spans="4:4" x14ac:dyDescent="0.25">
      <c r="D4935" s="64"/>
    </row>
    <row r="4936" spans="4:4" x14ac:dyDescent="0.25">
      <c r="D4936" s="35"/>
    </row>
    <row r="4937" spans="4:4" x14ac:dyDescent="0.25">
      <c r="D4937" s="63"/>
    </row>
    <row r="4938" spans="4:4" x14ac:dyDescent="0.25">
      <c r="D4938" s="64"/>
    </row>
    <row r="4939" spans="4:4" x14ac:dyDescent="0.25">
      <c r="D4939" s="35"/>
    </row>
    <row r="4940" spans="4:4" x14ac:dyDescent="0.25">
      <c r="D4940" s="63"/>
    </row>
    <row r="4941" spans="4:4" x14ac:dyDescent="0.25">
      <c r="D4941" s="64"/>
    </row>
    <row r="4942" spans="4:4" x14ac:dyDescent="0.25">
      <c r="D4942" s="35"/>
    </row>
    <row r="4943" spans="4:4" x14ac:dyDescent="0.25">
      <c r="D4943" s="63"/>
    </row>
    <row r="4944" spans="4:4" x14ac:dyDescent="0.25">
      <c r="D4944" s="64"/>
    </row>
    <row r="4945" spans="4:4" x14ac:dyDescent="0.25">
      <c r="D4945" s="35"/>
    </row>
    <row r="4946" spans="4:4" x14ac:dyDescent="0.25">
      <c r="D4946" s="63"/>
    </row>
    <row r="4947" spans="4:4" x14ac:dyDescent="0.25">
      <c r="D4947" s="64"/>
    </row>
    <row r="4948" spans="4:4" x14ac:dyDescent="0.25">
      <c r="D4948" s="35"/>
    </row>
    <row r="4949" spans="4:4" x14ac:dyDescent="0.25">
      <c r="D4949" s="63"/>
    </row>
    <row r="4950" spans="4:4" x14ac:dyDescent="0.25">
      <c r="D4950" s="64"/>
    </row>
    <row r="4951" spans="4:4" x14ac:dyDescent="0.25">
      <c r="D4951" s="35"/>
    </row>
    <row r="4952" spans="4:4" x14ac:dyDescent="0.25">
      <c r="D4952" s="63"/>
    </row>
    <row r="4953" spans="4:4" x14ac:dyDescent="0.25">
      <c r="D4953" s="64"/>
    </row>
    <row r="4954" spans="4:4" x14ac:dyDescent="0.25">
      <c r="D4954" s="35"/>
    </row>
    <row r="4955" spans="4:4" x14ac:dyDescent="0.25">
      <c r="D4955" s="63"/>
    </row>
    <row r="4956" spans="4:4" x14ac:dyDescent="0.25">
      <c r="D4956" s="64"/>
    </row>
    <row r="4957" spans="4:4" x14ac:dyDescent="0.25">
      <c r="D4957" s="35"/>
    </row>
    <row r="4958" spans="4:4" x14ac:dyDescent="0.25">
      <c r="D4958" s="63"/>
    </row>
    <row r="4959" spans="4:4" x14ac:dyDescent="0.25">
      <c r="D4959" s="64"/>
    </row>
    <row r="4960" spans="4:4" x14ac:dyDescent="0.25">
      <c r="D4960" s="35"/>
    </row>
    <row r="4961" spans="4:4" x14ac:dyDescent="0.25">
      <c r="D4961" s="63"/>
    </row>
    <row r="4962" spans="4:4" x14ac:dyDescent="0.25">
      <c r="D4962" s="64"/>
    </row>
    <row r="4963" spans="4:4" x14ac:dyDescent="0.25">
      <c r="D4963" s="35"/>
    </row>
    <row r="4964" spans="4:4" x14ac:dyDescent="0.25">
      <c r="D4964" s="63"/>
    </row>
    <row r="4965" spans="4:4" x14ac:dyDescent="0.25">
      <c r="D4965" s="64"/>
    </row>
    <row r="4966" spans="4:4" x14ac:dyDescent="0.25">
      <c r="D4966" s="35"/>
    </row>
    <row r="4967" spans="4:4" x14ac:dyDescent="0.25">
      <c r="D4967" s="63"/>
    </row>
    <row r="4968" spans="4:4" x14ac:dyDescent="0.25">
      <c r="D4968" s="64"/>
    </row>
    <row r="4969" spans="4:4" x14ac:dyDescent="0.25">
      <c r="D4969" s="35"/>
    </row>
    <row r="4970" spans="4:4" x14ac:dyDescent="0.25">
      <c r="D4970" s="63"/>
    </row>
    <row r="4971" spans="4:4" x14ac:dyDescent="0.25">
      <c r="D4971" s="64"/>
    </row>
    <row r="4972" spans="4:4" x14ac:dyDescent="0.25">
      <c r="D4972" s="35"/>
    </row>
    <row r="4973" spans="4:4" x14ac:dyDescent="0.25">
      <c r="D4973" s="63"/>
    </row>
    <row r="4974" spans="4:4" x14ac:dyDescent="0.25">
      <c r="D4974" s="64"/>
    </row>
    <row r="4975" spans="4:4" x14ac:dyDescent="0.25">
      <c r="D4975" s="35"/>
    </row>
    <row r="4976" spans="4:4" x14ac:dyDescent="0.25">
      <c r="D4976" s="63"/>
    </row>
    <row r="4977" spans="4:4" x14ac:dyDescent="0.25">
      <c r="D4977" s="64"/>
    </row>
    <row r="4978" spans="4:4" x14ac:dyDescent="0.25">
      <c r="D4978" s="35"/>
    </row>
    <row r="4979" spans="4:4" x14ac:dyDescent="0.25">
      <c r="D4979" s="63"/>
    </row>
    <row r="4980" spans="4:4" x14ac:dyDescent="0.25">
      <c r="D4980" s="64"/>
    </row>
    <row r="4981" spans="4:4" x14ac:dyDescent="0.25">
      <c r="D4981" s="35"/>
    </row>
    <row r="4982" spans="4:4" x14ac:dyDescent="0.25">
      <c r="D4982" s="63"/>
    </row>
    <row r="4983" spans="4:4" x14ac:dyDescent="0.25">
      <c r="D4983" s="64"/>
    </row>
    <row r="4984" spans="4:4" x14ac:dyDescent="0.25">
      <c r="D4984" s="35"/>
    </row>
    <row r="4985" spans="4:4" x14ac:dyDescent="0.25">
      <c r="D4985" s="63"/>
    </row>
    <row r="4986" spans="4:4" x14ac:dyDescent="0.25">
      <c r="D4986" s="64"/>
    </row>
    <row r="4987" spans="4:4" x14ac:dyDescent="0.25">
      <c r="D4987" s="35"/>
    </row>
    <row r="4988" spans="4:4" x14ac:dyDescent="0.25">
      <c r="D4988" s="63"/>
    </row>
    <row r="4989" spans="4:4" x14ac:dyDescent="0.25">
      <c r="D4989" s="64"/>
    </row>
    <row r="4990" spans="4:4" x14ac:dyDescent="0.25">
      <c r="D4990" s="35"/>
    </row>
    <row r="4991" spans="4:4" x14ac:dyDescent="0.25">
      <c r="D4991" s="63"/>
    </row>
    <row r="4992" spans="4:4" x14ac:dyDescent="0.25">
      <c r="D4992" s="64"/>
    </row>
    <row r="4993" spans="4:4" x14ac:dyDescent="0.25">
      <c r="D4993" s="35"/>
    </row>
    <row r="4994" spans="4:4" x14ac:dyDescent="0.25">
      <c r="D4994" s="63"/>
    </row>
    <row r="4995" spans="4:4" x14ac:dyDescent="0.25">
      <c r="D4995" s="64"/>
    </row>
    <row r="4996" spans="4:4" x14ac:dyDescent="0.25">
      <c r="D4996" s="35"/>
    </row>
    <row r="4997" spans="4:4" x14ac:dyDescent="0.25">
      <c r="D4997" s="63"/>
    </row>
    <row r="4998" spans="4:4" x14ac:dyDescent="0.25">
      <c r="D4998" s="64"/>
    </row>
    <row r="4999" spans="4:4" x14ac:dyDescent="0.25">
      <c r="D4999" s="35"/>
    </row>
    <row r="5000" spans="4:4" x14ac:dyDescent="0.25">
      <c r="D5000" s="63"/>
    </row>
    <row r="5001" spans="4:4" x14ac:dyDescent="0.25">
      <c r="D5001" s="64"/>
    </row>
    <row r="5002" spans="4:4" x14ac:dyDescent="0.25">
      <c r="D5002" s="35"/>
    </row>
    <row r="5003" spans="4:4" x14ac:dyDescent="0.25">
      <c r="D5003" s="63"/>
    </row>
    <row r="5004" spans="4:4" x14ac:dyDescent="0.25">
      <c r="D5004" s="64"/>
    </row>
    <row r="5005" spans="4:4" x14ac:dyDescent="0.25">
      <c r="D5005" s="35"/>
    </row>
    <row r="5006" spans="4:4" x14ac:dyDescent="0.25">
      <c r="D5006" s="63"/>
    </row>
    <row r="5007" spans="4:4" x14ac:dyDescent="0.25">
      <c r="D5007" s="64"/>
    </row>
    <row r="5008" spans="4:4" x14ac:dyDescent="0.25">
      <c r="D5008" s="35"/>
    </row>
    <row r="5009" spans="4:4" x14ac:dyDescent="0.25">
      <c r="D5009" s="63"/>
    </row>
    <row r="5010" spans="4:4" x14ac:dyDescent="0.25">
      <c r="D5010" s="64"/>
    </row>
    <row r="5011" spans="4:4" x14ac:dyDescent="0.25">
      <c r="D5011" s="35"/>
    </row>
    <row r="5012" spans="4:4" x14ac:dyDescent="0.25">
      <c r="D5012" s="63"/>
    </row>
    <row r="5013" spans="4:4" x14ac:dyDescent="0.25">
      <c r="D5013" s="64"/>
    </row>
    <row r="5014" spans="4:4" x14ac:dyDescent="0.25">
      <c r="D5014" s="35"/>
    </row>
    <row r="5015" spans="4:4" x14ac:dyDescent="0.25">
      <c r="D5015" s="63"/>
    </row>
    <row r="5016" spans="4:4" x14ac:dyDescent="0.25">
      <c r="D5016" s="64"/>
    </row>
    <row r="5017" spans="4:4" x14ac:dyDescent="0.25">
      <c r="D5017" s="35"/>
    </row>
    <row r="5018" spans="4:4" x14ac:dyDescent="0.25">
      <c r="D5018" s="63"/>
    </row>
    <row r="5019" spans="4:4" x14ac:dyDescent="0.25">
      <c r="D5019" s="64"/>
    </row>
    <row r="5020" spans="4:4" x14ac:dyDescent="0.25">
      <c r="D5020" s="35"/>
    </row>
    <row r="5021" spans="4:4" x14ac:dyDescent="0.25">
      <c r="D5021" s="63"/>
    </row>
    <row r="5022" spans="4:4" x14ac:dyDescent="0.25">
      <c r="D5022" s="64"/>
    </row>
    <row r="5023" spans="4:4" x14ac:dyDescent="0.25">
      <c r="D5023" s="35"/>
    </row>
    <row r="5024" spans="4:4" x14ac:dyDescent="0.25">
      <c r="D5024" s="63"/>
    </row>
    <row r="5025" spans="4:4" x14ac:dyDescent="0.25">
      <c r="D5025" s="64"/>
    </row>
    <row r="5026" spans="4:4" x14ac:dyDescent="0.25">
      <c r="D5026" s="35"/>
    </row>
    <row r="5027" spans="4:4" x14ac:dyDescent="0.25">
      <c r="D5027" s="63"/>
    </row>
    <row r="5028" spans="4:4" x14ac:dyDescent="0.25">
      <c r="D5028" s="64"/>
    </row>
    <row r="5029" spans="4:4" x14ac:dyDescent="0.25">
      <c r="D5029" s="35"/>
    </row>
    <row r="5030" spans="4:4" x14ac:dyDescent="0.25">
      <c r="D5030" s="63"/>
    </row>
    <row r="5031" spans="4:4" x14ac:dyDescent="0.25">
      <c r="D5031" s="64"/>
    </row>
    <row r="5032" spans="4:4" x14ac:dyDescent="0.25">
      <c r="D5032" s="35"/>
    </row>
    <row r="5033" spans="4:4" x14ac:dyDescent="0.25">
      <c r="D5033" s="63"/>
    </row>
    <row r="5034" spans="4:4" x14ac:dyDescent="0.25">
      <c r="D5034" s="64"/>
    </row>
    <row r="5035" spans="4:4" x14ac:dyDescent="0.25">
      <c r="D5035" s="35"/>
    </row>
    <row r="5036" spans="4:4" x14ac:dyDescent="0.25">
      <c r="D5036" s="63"/>
    </row>
    <row r="5037" spans="4:4" x14ac:dyDescent="0.25">
      <c r="D5037" s="64"/>
    </row>
    <row r="5038" spans="4:4" x14ac:dyDescent="0.25">
      <c r="D5038" s="35"/>
    </row>
    <row r="5039" spans="4:4" x14ac:dyDescent="0.25">
      <c r="D5039" s="63"/>
    </row>
    <row r="5040" spans="4:4" x14ac:dyDescent="0.25">
      <c r="D5040" s="64"/>
    </row>
    <row r="5041" spans="4:4" x14ac:dyDescent="0.25">
      <c r="D5041" s="35"/>
    </row>
    <row r="5042" spans="4:4" x14ac:dyDescent="0.25">
      <c r="D5042" s="63"/>
    </row>
    <row r="5043" spans="4:4" x14ac:dyDescent="0.25">
      <c r="D5043" s="64"/>
    </row>
    <row r="5044" spans="4:4" x14ac:dyDescent="0.25">
      <c r="D5044" s="35"/>
    </row>
    <row r="5045" spans="4:4" x14ac:dyDescent="0.25">
      <c r="D5045" s="63"/>
    </row>
    <row r="5046" spans="4:4" x14ac:dyDescent="0.25">
      <c r="D5046" s="64"/>
    </row>
    <row r="5047" spans="4:4" x14ac:dyDescent="0.25">
      <c r="D5047" s="35"/>
    </row>
    <row r="5048" spans="4:4" x14ac:dyDescent="0.25">
      <c r="D5048" s="63"/>
    </row>
    <row r="5049" spans="4:4" x14ac:dyDescent="0.25">
      <c r="D5049" s="64"/>
    </row>
    <row r="5050" spans="4:4" x14ac:dyDescent="0.25">
      <c r="D5050" s="35"/>
    </row>
    <row r="5051" spans="4:4" x14ac:dyDescent="0.25">
      <c r="D5051" s="63"/>
    </row>
    <row r="5052" spans="4:4" x14ac:dyDescent="0.25">
      <c r="D5052" s="64"/>
    </row>
    <row r="5053" spans="4:4" x14ac:dyDescent="0.25">
      <c r="D5053" s="35"/>
    </row>
    <row r="5054" spans="4:4" x14ac:dyDescent="0.25">
      <c r="D5054" s="63"/>
    </row>
    <row r="5055" spans="4:4" x14ac:dyDescent="0.25">
      <c r="D5055" s="64"/>
    </row>
    <row r="5056" spans="4:4" x14ac:dyDescent="0.25">
      <c r="D5056" s="35"/>
    </row>
    <row r="5057" spans="4:4" x14ac:dyDescent="0.25">
      <c r="D5057" s="63"/>
    </row>
    <row r="5058" spans="4:4" x14ac:dyDescent="0.25">
      <c r="D5058" s="64"/>
    </row>
    <row r="5059" spans="4:4" x14ac:dyDescent="0.25">
      <c r="D5059" s="35"/>
    </row>
    <row r="5060" spans="4:4" x14ac:dyDescent="0.25">
      <c r="D5060" s="63"/>
    </row>
    <row r="5061" spans="4:4" x14ac:dyDescent="0.25">
      <c r="D5061" s="64"/>
    </row>
    <row r="5062" spans="4:4" x14ac:dyDescent="0.25">
      <c r="D5062" s="35"/>
    </row>
    <row r="5063" spans="4:4" x14ac:dyDescent="0.25">
      <c r="D5063" s="63"/>
    </row>
    <row r="5064" spans="4:4" x14ac:dyDescent="0.25">
      <c r="D5064" s="64"/>
    </row>
    <row r="5065" spans="4:4" x14ac:dyDescent="0.25">
      <c r="D5065" s="35"/>
    </row>
    <row r="5066" spans="4:4" x14ac:dyDescent="0.25">
      <c r="D5066" s="63"/>
    </row>
    <row r="5067" spans="4:4" x14ac:dyDescent="0.25">
      <c r="D5067" s="64"/>
    </row>
    <row r="5068" spans="4:4" x14ac:dyDescent="0.25">
      <c r="D5068" s="35"/>
    </row>
    <row r="5069" spans="4:4" x14ac:dyDescent="0.25">
      <c r="D5069" s="63"/>
    </row>
    <row r="5070" spans="4:4" x14ac:dyDescent="0.25">
      <c r="D5070" s="64"/>
    </row>
    <row r="5071" spans="4:4" x14ac:dyDescent="0.25">
      <c r="D5071" s="35"/>
    </row>
    <row r="5072" spans="4:4" x14ac:dyDescent="0.25">
      <c r="D5072" s="63"/>
    </row>
    <row r="5073" spans="4:4" x14ac:dyDescent="0.25">
      <c r="D5073" s="64"/>
    </row>
    <row r="5074" spans="4:4" x14ac:dyDescent="0.25">
      <c r="D5074" s="35"/>
    </row>
    <row r="5075" spans="4:4" x14ac:dyDescent="0.25">
      <c r="D5075" s="63"/>
    </row>
    <row r="5076" spans="4:4" x14ac:dyDescent="0.25">
      <c r="D5076" s="64"/>
    </row>
    <row r="5077" spans="4:4" x14ac:dyDescent="0.25">
      <c r="D5077" s="35"/>
    </row>
    <row r="5078" spans="4:4" x14ac:dyDescent="0.25">
      <c r="D5078" s="63"/>
    </row>
    <row r="5079" spans="4:4" x14ac:dyDescent="0.25">
      <c r="D5079" s="64"/>
    </row>
    <row r="5080" spans="4:4" x14ac:dyDescent="0.25">
      <c r="D5080" s="35"/>
    </row>
    <row r="5081" spans="4:4" x14ac:dyDescent="0.25">
      <c r="D5081" s="63"/>
    </row>
    <row r="5082" spans="4:4" x14ac:dyDescent="0.25">
      <c r="D5082" s="64"/>
    </row>
    <row r="5083" spans="4:4" x14ac:dyDescent="0.25">
      <c r="D5083" s="35"/>
    </row>
    <row r="5084" spans="4:4" x14ac:dyDescent="0.25">
      <c r="D5084" s="63"/>
    </row>
    <row r="5085" spans="4:4" x14ac:dyDescent="0.25">
      <c r="D5085" s="64"/>
    </row>
    <row r="5086" spans="4:4" x14ac:dyDescent="0.25">
      <c r="D5086" s="35"/>
    </row>
    <row r="5087" spans="4:4" x14ac:dyDescent="0.25">
      <c r="D5087" s="63"/>
    </row>
    <row r="5088" spans="4:4" x14ac:dyDescent="0.25">
      <c r="D5088" s="64"/>
    </row>
    <row r="5089" spans="4:4" x14ac:dyDescent="0.25">
      <c r="D5089" s="35"/>
    </row>
    <row r="5090" spans="4:4" x14ac:dyDescent="0.25">
      <c r="D5090" s="63"/>
    </row>
    <row r="5091" spans="4:4" x14ac:dyDescent="0.25">
      <c r="D5091" s="64"/>
    </row>
    <row r="5092" spans="4:4" x14ac:dyDescent="0.25">
      <c r="D5092" s="35"/>
    </row>
    <row r="5093" spans="4:4" x14ac:dyDescent="0.25">
      <c r="D5093" s="63"/>
    </row>
    <row r="5094" spans="4:4" x14ac:dyDescent="0.25">
      <c r="D5094" s="64"/>
    </row>
    <row r="5095" spans="4:4" x14ac:dyDescent="0.25">
      <c r="D5095" s="35"/>
    </row>
    <row r="5096" spans="4:4" x14ac:dyDescent="0.25">
      <c r="D5096" s="63"/>
    </row>
    <row r="5097" spans="4:4" x14ac:dyDescent="0.25">
      <c r="D5097" s="64"/>
    </row>
    <row r="5098" spans="4:4" x14ac:dyDescent="0.25">
      <c r="D5098" s="35"/>
    </row>
    <row r="5099" spans="4:4" x14ac:dyDescent="0.25">
      <c r="D5099" s="63"/>
    </row>
    <row r="5100" spans="4:4" x14ac:dyDescent="0.25">
      <c r="D5100" s="64"/>
    </row>
    <row r="5101" spans="4:4" x14ac:dyDescent="0.25">
      <c r="D5101" s="35"/>
    </row>
    <row r="5102" spans="4:4" x14ac:dyDescent="0.25">
      <c r="D5102" s="63"/>
    </row>
    <row r="5103" spans="4:4" x14ac:dyDescent="0.25">
      <c r="D5103" s="64"/>
    </row>
    <row r="5104" spans="4:4" x14ac:dyDescent="0.25">
      <c r="D5104" s="35"/>
    </row>
    <row r="5105" spans="4:4" x14ac:dyDescent="0.25">
      <c r="D5105" s="63"/>
    </row>
    <row r="5106" spans="4:4" x14ac:dyDescent="0.25">
      <c r="D5106" s="64"/>
    </row>
    <row r="5107" spans="4:4" x14ac:dyDescent="0.25">
      <c r="D5107" s="35"/>
    </row>
    <row r="5108" spans="4:4" x14ac:dyDescent="0.25">
      <c r="D5108" s="63"/>
    </row>
    <row r="5109" spans="4:4" x14ac:dyDescent="0.25">
      <c r="D5109" s="64"/>
    </row>
    <row r="5110" spans="4:4" x14ac:dyDescent="0.25">
      <c r="D5110" s="35"/>
    </row>
    <row r="5111" spans="4:4" x14ac:dyDescent="0.25">
      <c r="D5111" s="63"/>
    </row>
    <row r="5112" spans="4:4" x14ac:dyDescent="0.25">
      <c r="D5112" s="64"/>
    </row>
    <row r="5113" spans="4:4" x14ac:dyDescent="0.25">
      <c r="D5113" s="35"/>
    </row>
    <row r="5114" spans="4:4" x14ac:dyDescent="0.25">
      <c r="D5114" s="63"/>
    </row>
    <row r="5115" spans="4:4" x14ac:dyDescent="0.25">
      <c r="D5115" s="64"/>
    </row>
    <row r="5116" spans="4:4" x14ac:dyDescent="0.25">
      <c r="D5116" s="35"/>
    </row>
    <row r="5117" spans="4:4" x14ac:dyDescent="0.25">
      <c r="D5117" s="63"/>
    </row>
    <row r="5118" spans="4:4" x14ac:dyDescent="0.25">
      <c r="D5118" s="64"/>
    </row>
    <row r="5119" spans="4:4" x14ac:dyDescent="0.25">
      <c r="D5119" s="35"/>
    </row>
    <row r="5120" spans="4:4" x14ac:dyDescent="0.25">
      <c r="D5120" s="63"/>
    </row>
    <row r="5121" spans="4:4" x14ac:dyDescent="0.25">
      <c r="D5121" s="64"/>
    </row>
    <row r="5122" spans="4:4" x14ac:dyDescent="0.25">
      <c r="D5122" s="35"/>
    </row>
    <row r="5123" spans="4:4" x14ac:dyDescent="0.25">
      <c r="D5123" s="63"/>
    </row>
    <row r="5124" spans="4:4" x14ac:dyDescent="0.25">
      <c r="D5124" s="64"/>
    </row>
    <row r="5125" spans="4:4" x14ac:dyDescent="0.25">
      <c r="D5125" s="35"/>
    </row>
    <row r="5126" spans="4:4" x14ac:dyDescent="0.25">
      <c r="D5126" s="63"/>
    </row>
    <row r="5127" spans="4:4" x14ac:dyDescent="0.25">
      <c r="D5127" s="64"/>
    </row>
    <row r="5128" spans="4:4" x14ac:dyDescent="0.25">
      <c r="D5128" s="35"/>
    </row>
    <row r="5129" spans="4:4" x14ac:dyDescent="0.25">
      <c r="D5129" s="63"/>
    </row>
    <row r="5130" spans="4:4" x14ac:dyDescent="0.25">
      <c r="D5130" s="64"/>
    </row>
    <row r="5131" spans="4:4" x14ac:dyDescent="0.25">
      <c r="D5131" s="35"/>
    </row>
    <row r="5132" spans="4:4" x14ac:dyDescent="0.25">
      <c r="D5132" s="63"/>
    </row>
    <row r="5133" spans="4:4" x14ac:dyDescent="0.25">
      <c r="D5133" s="64"/>
    </row>
    <row r="5134" spans="4:4" x14ac:dyDescent="0.25">
      <c r="D5134" s="35"/>
    </row>
    <row r="5135" spans="4:4" x14ac:dyDescent="0.25">
      <c r="D5135" s="63"/>
    </row>
    <row r="5136" spans="4:4" x14ac:dyDescent="0.25">
      <c r="D5136" s="64"/>
    </row>
    <row r="5137" spans="4:4" x14ac:dyDescent="0.25">
      <c r="D5137" s="35"/>
    </row>
    <row r="5138" spans="4:4" x14ac:dyDescent="0.25">
      <c r="D5138" s="63"/>
    </row>
    <row r="5139" spans="4:4" x14ac:dyDescent="0.25">
      <c r="D5139" s="64"/>
    </row>
    <row r="5140" spans="4:4" x14ac:dyDescent="0.25">
      <c r="D5140" s="35"/>
    </row>
    <row r="5141" spans="4:4" x14ac:dyDescent="0.25">
      <c r="D5141" s="63"/>
    </row>
    <row r="5142" spans="4:4" x14ac:dyDescent="0.25">
      <c r="D5142" s="64"/>
    </row>
    <row r="5143" spans="4:4" x14ac:dyDescent="0.25">
      <c r="D5143" s="35"/>
    </row>
    <row r="5144" spans="4:4" x14ac:dyDescent="0.25">
      <c r="D5144" s="63"/>
    </row>
    <row r="5145" spans="4:4" x14ac:dyDescent="0.25">
      <c r="D5145" s="64"/>
    </row>
    <row r="5146" spans="4:4" x14ac:dyDescent="0.25">
      <c r="D5146" s="35"/>
    </row>
    <row r="5147" spans="4:4" x14ac:dyDescent="0.25">
      <c r="D5147" s="63"/>
    </row>
    <row r="5148" spans="4:4" x14ac:dyDescent="0.25">
      <c r="D5148" s="64"/>
    </row>
    <row r="5149" spans="4:4" x14ac:dyDescent="0.25">
      <c r="D5149" s="35"/>
    </row>
    <row r="5150" spans="4:4" x14ac:dyDescent="0.25">
      <c r="D5150" s="63"/>
    </row>
    <row r="5151" spans="4:4" x14ac:dyDescent="0.25">
      <c r="D5151" s="64"/>
    </row>
    <row r="5152" spans="4:4" x14ac:dyDescent="0.25">
      <c r="D5152" s="35"/>
    </row>
    <row r="5153" spans="4:4" x14ac:dyDescent="0.25">
      <c r="D5153" s="63"/>
    </row>
    <row r="5154" spans="4:4" x14ac:dyDescent="0.25">
      <c r="D5154" s="64"/>
    </row>
    <row r="5155" spans="4:4" x14ac:dyDescent="0.25">
      <c r="D5155" s="35"/>
    </row>
    <row r="5156" spans="4:4" x14ac:dyDescent="0.25">
      <c r="D5156" s="63"/>
    </row>
    <row r="5157" spans="4:4" x14ac:dyDescent="0.25">
      <c r="D5157" s="64"/>
    </row>
    <row r="5158" spans="4:4" x14ac:dyDescent="0.25">
      <c r="D5158" s="35"/>
    </row>
    <row r="5159" spans="4:4" x14ac:dyDescent="0.25">
      <c r="D5159" s="63"/>
    </row>
    <row r="5160" spans="4:4" x14ac:dyDescent="0.25">
      <c r="D5160" s="64"/>
    </row>
    <row r="5161" spans="4:4" x14ac:dyDescent="0.25">
      <c r="D5161" s="35"/>
    </row>
    <row r="5162" spans="4:4" x14ac:dyDescent="0.25">
      <c r="D5162" s="63"/>
    </row>
    <row r="5163" spans="4:4" x14ac:dyDescent="0.25">
      <c r="D5163" s="64"/>
    </row>
    <row r="5164" spans="4:4" x14ac:dyDescent="0.25">
      <c r="D5164" s="35"/>
    </row>
    <row r="5165" spans="4:4" x14ac:dyDescent="0.25">
      <c r="D5165" s="63"/>
    </row>
    <row r="5166" spans="4:4" x14ac:dyDescent="0.25">
      <c r="D5166" s="64"/>
    </row>
    <row r="5167" spans="4:4" x14ac:dyDescent="0.25">
      <c r="D5167" s="35"/>
    </row>
    <row r="5168" spans="4:4" x14ac:dyDescent="0.25">
      <c r="D5168" s="63"/>
    </row>
    <row r="5169" spans="4:4" x14ac:dyDescent="0.25">
      <c r="D5169" s="64"/>
    </row>
    <row r="5170" spans="4:4" x14ac:dyDescent="0.25">
      <c r="D5170" s="35"/>
    </row>
    <row r="5171" spans="4:4" x14ac:dyDescent="0.25">
      <c r="D5171" s="63"/>
    </row>
    <row r="5172" spans="4:4" x14ac:dyDescent="0.25">
      <c r="D5172" s="64"/>
    </row>
    <row r="5173" spans="4:4" x14ac:dyDescent="0.25">
      <c r="D5173" s="35"/>
    </row>
    <row r="5174" spans="4:4" x14ac:dyDescent="0.25">
      <c r="D5174" s="63"/>
    </row>
    <row r="5175" spans="4:4" x14ac:dyDescent="0.25">
      <c r="D5175" s="64"/>
    </row>
    <row r="5176" spans="4:4" x14ac:dyDescent="0.25">
      <c r="D5176" s="35"/>
    </row>
    <row r="5177" spans="4:4" x14ac:dyDescent="0.25">
      <c r="D5177" s="63"/>
    </row>
    <row r="5178" spans="4:4" x14ac:dyDescent="0.25">
      <c r="D5178" s="64"/>
    </row>
    <row r="5179" spans="4:4" x14ac:dyDescent="0.25">
      <c r="D5179" s="35"/>
    </row>
    <row r="5180" spans="4:4" x14ac:dyDescent="0.25">
      <c r="D5180" s="63"/>
    </row>
    <row r="5181" spans="4:4" x14ac:dyDescent="0.25">
      <c r="D5181" s="64"/>
    </row>
    <row r="5182" spans="4:4" x14ac:dyDescent="0.25">
      <c r="D5182" s="35"/>
    </row>
    <row r="5183" spans="4:4" x14ac:dyDescent="0.25">
      <c r="D5183" s="63"/>
    </row>
    <row r="5184" spans="4:4" x14ac:dyDescent="0.25">
      <c r="D5184" s="64"/>
    </row>
    <row r="5185" spans="4:4" x14ac:dyDescent="0.25">
      <c r="D5185" s="35"/>
    </row>
    <row r="5186" spans="4:4" x14ac:dyDescent="0.25">
      <c r="D5186" s="63"/>
    </row>
    <row r="5187" spans="4:4" x14ac:dyDescent="0.25">
      <c r="D5187" s="64"/>
    </row>
    <row r="5188" spans="4:4" x14ac:dyDescent="0.25">
      <c r="D5188" s="35"/>
    </row>
    <row r="5189" spans="4:4" x14ac:dyDescent="0.25">
      <c r="D5189" s="63"/>
    </row>
    <row r="5190" spans="4:4" x14ac:dyDescent="0.25">
      <c r="D5190" s="64"/>
    </row>
    <row r="5191" spans="4:4" x14ac:dyDescent="0.25">
      <c r="D5191" s="35"/>
    </row>
    <row r="5192" spans="4:4" x14ac:dyDescent="0.25">
      <c r="D5192" s="63"/>
    </row>
    <row r="5193" spans="4:4" x14ac:dyDescent="0.25">
      <c r="D5193" s="64"/>
    </row>
    <row r="5194" spans="4:4" x14ac:dyDescent="0.25">
      <c r="D5194" s="35"/>
    </row>
    <row r="5195" spans="4:4" x14ac:dyDescent="0.25">
      <c r="D5195" s="63"/>
    </row>
    <row r="5196" spans="4:4" x14ac:dyDescent="0.25">
      <c r="D5196" s="64"/>
    </row>
    <row r="5197" spans="4:4" x14ac:dyDescent="0.25">
      <c r="D5197" s="35"/>
    </row>
    <row r="5198" spans="4:4" x14ac:dyDescent="0.25">
      <c r="D5198" s="63"/>
    </row>
    <row r="5199" spans="4:4" x14ac:dyDescent="0.25">
      <c r="D5199" s="64"/>
    </row>
    <row r="5200" spans="4:4" x14ac:dyDescent="0.25">
      <c r="D5200" s="35"/>
    </row>
    <row r="5201" spans="4:4" x14ac:dyDescent="0.25">
      <c r="D5201" s="63"/>
    </row>
    <row r="5202" spans="4:4" x14ac:dyDescent="0.25">
      <c r="D5202" s="64"/>
    </row>
    <row r="5203" spans="4:4" x14ac:dyDescent="0.25">
      <c r="D5203" s="35"/>
    </row>
    <row r="5204" spans="4:4" x14ac:dyDescent="0.25">
      <c r="D5204" s="63"/>
    </row>
    <row r="5205" spans="4:4" x14ac:dyDescent="0.25">
      <c r="D5205" s="64"/>
    </row>
    <row r="5206" spans="4:4" x14ac:dyDescent="0.25">
      <c r="D5206" s="35"/>
    </row>
    <row r="5207" spans="4:4" x14ac:dyDescent="0.25">
      <c r="D5207" s="63"/>
    </row>
    <row r="5208" spans="4:4" x14ac:dyDescent="0.25">
      <c r="D5208" s="64"/>
    </row>
    <row r="5209" spans="4:4" x14ac:dyDescent="0.25">
      <c r="D5209" s="35"/>
    </row>
    <row r="5210" spans="4:4" x14ac:dyDescent="0.25">
      <c r="D5210" s="63"/>
    </row>
    <row r="5211" spans="4:4" x14ac:dyDescent="0.25">
      <c r="D5211" s="64"/>
    </row>
    <row r="5212" spans="4:4" x14ac:dyDescent="0.25">
      <c r="D5212" s="35"/>
    </row>
    <row r="5213" spans="4:4" x14ac:dyDescent="0.25">
      <c r="D5213" s="63"/>
    </row>
    <row r="5214" spans="4:4" x14ac:dyDescent="0.25">
      <c r="D5214" s="64"/>
    </row>
    <row r="5215" spans="4:4" x14ac:dyDescent="0.25">
      <c r="D5215" s="35"/>
    </row>
    <row r="5216" spans="4:4" x14ac:dyDescent="0.25">
      <c r="D5216" s="63"/>
    </row>
    <row r="5217" spans="4:4" x14ac:dyDescent="0.25">
      <c r="D5217" s="64"/>
    </row>
    <row r="5218" spans="4:4" x14ac:dyDescent="0.25">
      <c r="D5218" s="35"/>
    </row>
    <row r="5219" spans="4:4" x14ac:dyDescent="0.25">
      <c r="D5219" s="63"/>
    </row>
    <row r="5220" spans="4:4" x14ac:dyDescent="0.25">
      <c r="D5220" s="64"/>
    </row>
    <row r="5221" spans="4:4" x14ac:dyDescent="0.25">
      <c r="D5221" s="35"/>
    </row>
    <row r="5222" spans="4:4" x14ac:dyDescent="0.25">
      <c r="D5222" s="63"/>
    </row>
    <row r="5223" spans="4:4" x14ac:dyDescent="0.25">
      <c r="D5223" s="64"/>
    </row>
    <row r="5224" spans="4:4" x14ac:dyDescent="0.25">
      <c r="D5224" s="35"/>
    </row>
    <row r="5225" spans="4:4" x14ac:dyDescent="0.25">
      <c r="D5225" s="63"/>
    </row>
    <row r="5226" spans="4:4" x14ac:dyDescent="0.25">
      <c r="D5226" s="64"/>
    </row>
    <row r="5227" spans="4:4" x14ac:dyDescent="0.25">
      <c r="D5227" s="35"/>
    </row>
    <row r="5228" spans="4:4" x14ac:dyDescent="0.25">
      <c r="D5228" s="63"/>
    </row>
    <row r="5229" spans="4:4" x14ac:dyDescent="0.25">
      <c r="D5229" s="64"/>
    </row>
    <row r="5230" spans="4:4" x14ac:dyDescent="0.25">
      <c r="D5230" s="35"/>
    </row>
    <row r="5231" spans="4:4" x14ac:dyDescent="0.25">
      <c r="D5231" s="63"/>
    </row>
    <row r="5232" spans="4:4" x14ac:dyDescent="0.25">
      <c r="D5232" s="64"/>
    </row>
    <row r="5233" spans="4:4" x14ac:dyDescent="0.25">
      <c r="D5233" s="35"/>
    </row>
    <row r="5234" spans="4:4" x14ac:dyDescent="0.25">
      <c r="D5234" s="63"/>
    </row>
    <row r="5235" spans="4:4" x14ac:dyDescent="0.25">
      <c r="D5235" s="64"/>
    </row>
    <row r="5236" spans="4:4" x14ac:dyDescent="0.25">
      <c r="D5236" s="35"/>
    </row>
    <row r="5237" spans="4:4" x14ac:dyDescent="0.25">
      <c r="D5237" s="63"/>
    </row>
    <row r="5238" spans="4:4" x14ac:dyDescent="0.25">
      <c r="D5238" s="64"/>
    </row>
    <row r="5239" spans="4:4" x14ac:dyDescent="0.25">
      <c r="D5239" s="35"/>
    </row>
    <row r="5240" spans="4:4" x14ac:dyDescent="0.25">
      <c r="D5240" s="63"/>
    </row>
    <row r="5241" spans="4:4" x14ac:dyDescent="0.25">
      <c r="D5241" s="64"/>
    </row>
    <row r="5242" spans="4:4" x14ac:dyDescent="0.25">
      <c r="D5242" s="35"/>
    </row>
    <row r="5243" spans="4:4" x14ac:dyDescent="0.25">
      <c r="D5243" s="63"/>
    </row>
    <row r="5244" spans="4:4" x14ac:dyDescent="0.25">
      <c r="D5244" s="64"/>
    </row>
    <row r="5245" spans="4:4" x14ac:dyDescent="0.25">
      <c r="D5245" s="35"/>
    </row>
    <row r="5246" spans="4:4" x14ac:dyDescent="0.25">
      <c r="D5246" s="63"/>
    </row>
    <row r="5247" spans="4:4" x14ac:dyDescent="0.25">
      <c r="D5247" s="64"/>
    </row>
    <row r="5248" spans="4:4" x14ac:dyDescent="0.25">
      <c r="D5248" s="35"/>
    </row>
    <row r="5249" spans="4:4" x14ac:dyDescent="0.25">
      <c r="D5249" s="63"/>
    </row>
    <row r="5250" spans="4:4" x14ac:dyDescent="0.25">
      <c r="D5250" s="64"/>
    </row>
    <row r="5251" spans="4:4" x14ac:dyDescent="0.25">
      <c r="D5251" s="35"/>
    </row>
    <row r="5252" spans="4:4" x14ac:dyDescent="0.25">
      <c r="D5252" s="63"/>
    </row>
    <row r="5253" spans="4:4" x14ac:dyDescent="0.25">
      <c r="D5253" s="64"/>
    </row>
    <row r="5254" spans="4:4" x14ac:dyDescent="0.25">
      <c r="D5254" s="35"/>
    </row>
    <row r="5255" spans="4:4" x14ac:dyDescent="0.25">
      <c r="D5255" s="63"/>
    </row>
    <row r="5256" spans="4:4" x14ac:dyDescent="0.25">
      <c r="D5256" s="64"/>
    </row>
    <row r="5257" spans="4:4" x14ac:dyDescent="0.25">
      <c r="D5257" s="35"/>
    </row>
    <row r="5258" spans="4:4" x14ac:dyDescent="0.25">
      <c r="D5258" s="63"/>
    </row>
    <row r="5259" spans="4:4" x14ac:dyDescent="0.25">
      <c r="D5259" s="64"/>
    </row>
    <row r="5260" spans="4:4" x14ac:dyDescent="0.25">
      <c r="D5260" s="35"/>
    </row>
    <row r="5261" spans="4:4" x14ac:dyDescent="0.25">
      <c r="D5261" s="63"/>
    </row>
    <row r="5262" spans="4:4" x14ac:dyDescent="0.25">
      <c r="D5262" s="64"/>
    </row>
    <row r="5263" spans="4:4" x14ac:dyDescent="0.25">
      <c r="D5263" s="35"/>
    </row>
    <row r="5264" spans="4:4" x14ac:dyDescent="0.25">
      <c r="D5264" s="63"/>
    </row>
    <row r="5265" spans="4:4" x14ac:dyDescent="0.25">
      <c r="D5265" s="64"/>
    </row>
    <row r="5266" spans="4:4" x14ac:dyDescent="0.25">
      <c r="D5266" s="35"/>
    </row>
    <row r="5267" spans="4:4" x14ac:dyDescent="0.25">
      <c r="D5267" s="63"/>
    </row>
    <row r="5268" spans="4:4" x14ac:dyDescent="0.25">
      <c r="D5268" s="64"/>
    </row>
    <row r="5269" spans="4:4" x14ac:dyDescent="0.25">
      <c r="D5269" s="35"/>
    </row>
    <row r="5270" spans="4:4" x14ac:dyDescent="0.25">
      <c r="D5270" s="63"/>
    </row>
    <row r="5271" spans="4:4" x14ac:dyDescent="0.25">
      <c r="D5271" s="64"/>
    </row>
    <row r="5272" spans="4:4" x14ac:dyDescent="0.25">
      <c r="D5272" s="35"/>
    </row>
    <row r="5273" spans="4:4" x14ac:dyDescent="0.25">
      <c r="D5273" s="63"/>
    </row>
    <row r="5274" spans="4:4" x14ac:dyDescent="0.25">
      <c r="D5274" s="64"/>
    </row>
    <row r="5275" spans="4:4" x14ac:dyDescent="0.25">
      <c r="D5275" s="35"/>
    </row>
    <row r="5276" spans="4:4" x14ac:dyDescent="0.25">
      <c r="D5276" s="63"/>
    </row>
    <row r="5277" spans="4:4" x14ac:dyDescent="0.25">
      <c r="D5277" s="64"/>
    </row>
    <row r="5278" spans="4:4" x14ac:dyDescent="0.25">
      <c r="D5278" s="35"/>
    </row>
    <row r="5279" spans="4:4" x14ac:dyDescent="0.25">
      <c r="D5279" s="63"/>
    </row>
    <row r="5280" spans="4:4" x14ac:dyDescent="0.25">
      <c r="D5280" s="64"/>
    </row>
    <row r="5281" spans="4:4" x14ac:dyDescent="0.25">
      <c r="D5281" s="35"/>
    </row>
    <row r="5282" spans="4:4" x14ac:dyDescent="0.25">
      <c r="D5282" s="63"/>
    </row>
    <row r="5283" spans="4:4" x14ac:dyDescent="0.25">
      <c r="D5283" s="64"/>
    </row>
    <row r="5284" spans="4:4" x14ac:dyDescent="0.25">
      <c r="D5284" s="35"/>
    </row>
    <row r="5285" spans="4:4" x14ac:dyDescent="0.25">
      <c r="D5285" s="63"/>
    </row>
    <row r="5286" spans="4:4" x14ac:dyDescent="0.25">
      <c r="D5286" s="64"/>
    </row>
    <row r="5287" spans="4:4" x14ac:dyDescent="0.25">
      <c r="D5287" s="35"/>
    </row>
    <row r="5288" spans="4:4" x14ac:dyDescent="0.25">
      <c r="D5288" s="63"/>
    </row>
    <row r="5289" spans="4:4" x14ac:dyDescent="0.25">
      <c r="D5289" s="64"/>
    </row>
    <row r="5290" spans="4:4" x14ac:dyDescent="0.25">
      <c r="D5290" s="35"/>
    </row>
    <row r="5291" spans="4:4" x14ac:dyDescent="0.25">
      <c r="D5291" s="63"/>
    </row>
    <row r="5292" spans="4:4" x14ac:dyDescent="0.25">
      <c r="D5292" s="64"/>
    </row>
    <row r="5293" spans="4:4" x14ac:dyDescent="0.25">
      <c r="D5293" s="35"/>
    </row>
    <row r="5294" spans="4:4" x14ac:dyDescent="0.25">
      <c r="D5294" s="63"/>
    </row>
    <row r="5295" spans="4:4" x14ac:dyDescent="0.25">
      <c r="D5295" s="64"/>
    </row>
    <row r="5296" spans="4:4" x14ac:dyDescent="0.25">
      <c r="D5296" s="35"/>
    </row>
    <row r="5297" spans="4:4" x14ac:dyDescent="0.25">
      <c r="D5297" s="63"/>
    </row>
    <row r="5298" spans="4:4" x14ac:dyDescent="0.25">
      <c r="D5298" s="64"/>
    </row>
    <row r="5299" spans="4:4" x14ac:dyDescent="0.25">
      <c r="D5299" s="35"/>
    </row>
    <row r="5300" spans="4:4" x14ac:dyDescent="0.25">
      <c r="D5300" s="63"/>
    </row>
    <row r="5301" spans="4:4" x14ac:dyDescent="0.25">
      <c r="D5301" s="64"/>
    </row>
    <row r="5302" spans="4:4" x14ac:dyDescent="0.25">
      <c r="D5302" s="35"/>
    </row>
    <row r="5303" spans="4:4" x14ac:dyDescent="0.25">
      <c r="D5303" s="63"/>
    </row>
    <row r="5304" spans="4:4" x14ac:dyDescent="0.25">
      <c r="D5304" s="64"/>
    </row>
    <row r="5305" spans="4:4" x14ac:dyDescent="0.25">
      <c r="D5305" s="35"/>
    </row>
    <row r="5306" spans="4:4" x14ac:dyDescent="0.25">
      <c r="D5306" s="63"/>
    </row>
    <row r="5307" spans="4:4" x14ac:dyDescent="0.25">
      <c r="D5307" s="64"/>
    </row>
    <row r="5308" spans="4:4" x14ac:dyDescent="0.25">
      <c r="D5308" s="35"/>
    </row>
    <row r="5309" spans="4:4" x14ac:dyDescent="0.25">
      <c r="D5309" s="63"/>
    </row>
    <row r="5310" spans="4:4" x14ac:dyDescent="0.25">
      <c r="D5310" s="64"/>
    </row>
    <row r="5311" spans="4:4" x14ac:dyDescent="0.25">
      <c r="D5311" s="35"/>
    </row>
    <row r="5312" spans="4:4" x14ac:dyDescent="0.25">
      <c r="D5312" s="63"/>
    </row>
    <row r="5313" spans="4:4" x14ac:dyDescent="0.25">
      <c r="D5313" s="64"/>
    </row>
    <row r="5314" spans="4:4" x14ac:dyDescent="0.25">
      <c r="D5314" s="35"/>
    </row>
    <row r="5315" spans="4:4" x14ac:dyDescent="0.25">
      <c r="D5315" s="63"/>
    </row>
    <row r="5316" spans="4:4" x14ac:dyDescent="0.25">
      <c r="D5316" s="64"/>
    </row>
    <row r="5317" spans="4:4" x14ac:dyDescent="0.25">
      <c r="D5317" s="35"/>
    </row>
    <row r="5318" spans="4:4" x14ac:dyDescent="0.25">
      <c r="D5318" s="63"/>
    </row>
    <row r="5319" spans="4:4" x14ac:dyDescent="0.25">
      <c r="D5319" s="64"/>
    </row>
    <row r="5320" spans="4:4" x14ac:dyDescent="0.25">
      <c r="D5320" s="35"/>
    </row>
    <row r="5321" spans="4:4" x14ac:dyDescent="0.25">
      <c r="D5321" s="63"/>
    </row>
    <row r="5322" spans="4:4" x14ac:dyDescent="0.25">
      <c r="D5322" s="64"/>
    </row>
    <row r="5323" spans="4:4" x14ac:dyDescent="0.25">
      <c r="D5323" s="35"/>
    </row>
    <row r="5324" spans="4:4" x14ac:dyDescent="0.25">
      <c r="D5324" s="63"/>
    </row>
    <row r="5325" spans="4:4" x14ac:dyDescent="0.25">
      <c r="D5325" s="64"/>
    </row>
    <row r="5326" spans="4:4" x14ac:dyDescent="0.25">
      <c r="D5326" s="35"/>
    </row>
    <row r="5327" spans="4:4" x14ac:dyDescent="0.25">
      <c r="D5327" s="63"/>
    </row>
    <row r="5328" spans="4:4" x14ac:dyDescent="0.25">
      <c r="D5328" s="64"/>
    </row>
    <row r="5329" spans="4:4" x14ac:dyDescent="0.25">
      <c r="D5329" s="35"/>
    </row>
    <row r="5330" spans="4:4" x14ac:dyDescent="0.25">
      <c r="D5330" s="63"/>
    </row>
    <row r="5331" spans="4:4" x14ac:dyDescent="0.25">
      <c r="D5331" s="64"/>
    </row>
    <row r="5332" spans="4:4" x14ac:dyDescent="0.25">
      <c r="D5332" s="35"/>
    </row>
    <row r="5333" spans="4:4" x14ac:dyDescent="0.25">
      <c r="D5333" s="63"/>
    </row>
    <row r="5334" spans="4:4" x14ac:dyDescent="0.25">
      <c r="D5334" s="64"/>
    </row>
    <row r="5335" spans="4:4" x14ac:dyDescent="0.25">
      <c r="D5335" s="35"/>
    </row>
    <row r="5336" spans="4:4" x14ac:dyDescent="0.25">
      <c r="D5336" s="63"/>
    </row>
    <row r="5337" spans="4:4" x14ac:dyDescent="0.25">
      <c r="D5337" s="64"/>
    </row>
    <row r="5338" spans="4:4" x14ac:dyDescent="0.25">
      <c r="D5338" s="35"/>
    </row>
    <row r="5339" spans="4:4" x14ac:dyDescent="0.25">
      <c r="D5339" s="63"/>
    </row>
    <row r="5340" spans="4:4" x14ac:dyDescent="0.25">
      <c r="D5340" s="64"/>
    </row>
    <row r="5341" spans="4:4" x14ac:dyDescent="0.25">
      <c r="D5341" s="35"/>
    </row>
    <row r="5342" spans="4:4" x14ac:dyDescent="0.25">
      <c r="D5342" s="63"/>
    </row>
    <row r="5343" spans="4:4" x14ac:dyDescent="0.25">
      <c r="D5343" s="64"/>
    </row>
    <row r="5344" spans="4:4" x14ac:dyDescent="0.25">
      <c r="D5344" s="35"/>
    </row>
    <row r="5345" spans="4:4" x14ac:dyDescent="0.25">
      <c r="D5345" s="63"/>
    </row>
    <row r="5346" spans="4:4" x14ac:dyDescent="0.25">
      <c r="D5346" s="64"/>
    </row>
    <row r="5347" spans="4:4" x14ac:dyDescent="0.25">
      <c r="D5347" s="35"/>
    </row>
    <row r="5348" spans="4:4" x14ac:dyDescent="0.25">
      <c r="D5348" s="63"/>
    </row>
    <row r="5349" spans="4:4" x14ac:dyDescent="0.25">
      <c r="D5349" s="64"/>
    </row>
    <row r="5350" spans="4:4" x14ac:dyDescent="0.25">
      <c r="D5350" s="35"/>
    </row>
    <row r="5351" spans="4:4" x14ac:dyDescent="0.25">
      <c r="D5351" s="63"/>
    </row>
    <row r="5352" spans="4:4" x14ac:dyDescent="0.25">
      <c r="D5352" s="64"/>
    </row>
    <row r="5353" spans="4:4" x14ac:dyDescent="0.25">
      <c r="D5353" s="35"/>
    </row>
    <row r="5354" spans="4:4" x14ac:dyDescent="0.25">
      <c r="D5354" s="63"/>
    </row>
    <row r="5355" spans="4:4" x14ac:dyDescent="0.25">
      <c r="D5355" s="64"/>
    </row>
    <row r="5356" spans="4:4" x14ac:dyDescent="0.25">
      <c r="D5356" s="35"/>
    </row>
    <row r="5357" spans="4:4" x14ac:dyDescent="0.25">
      <c r="D5357" s="63"/>
    </row>
    <row r="5358" spans="4:4" x14ac:dyDescent="0.25">
      <c r="D5358" s="64"/>
    </row>
    <row r="5359" spans="4:4" x14ac:dyDescent="0.25">
      <c r="D5359" s="35"/>
    </row>
    <row r="5360" spans="4:4" x14ac:dyDescent="0.25">
      <c r="D5360" s="63"/>
    </row>
    <row r="5361" spans="4:4" x14ac:dyDescent="0.25">
      <c r="D5361" s="64"/>
    </row>
    <row r="5362" spans="4:4" x14ac:dyDescent="0.25">
      <c r="D5362" s="35"/>
    </row>
    <row r="5363" spans="4:4" x14ac:dyDescent="0.25">
      <c r="D5363" s="63"/>
    </row>
    <row r="5364" spans="4:4" x14ac:dyDescent="0.25">
      <c r="D5364" s="64"/>
    </row>
    <row r="5365" spans="4:4" x14ac:dyDescent="0.25">
      <c r="D5365" s="35"/>
    </row>
    <row r="5366" spans="4:4" x14ac:dyDescent="0.25">
      <c r="D5366" s="63"/>
    </row>
    <row r="5367" spans="4:4" x14ac:dyDescent="0.25">
      <c r="D5367" s="64"/>
    </row>
    <row r="5368" spans="4:4" x14ac:dyDescent="0.25">
      <c r="D5368" s="35"/>
    </row>
    <row r="5369" spans="4:4" x14ac:dyDescent="0.25">
      <c r="D5369" s="63"/>
    </row>
    <row r="5370" spans="4:4" x14ac:dyDescent="0.25">
      <c r="D5370" s="64"/>
    </row>
    <row r="5371" spans="4:4" x14ac:dyDescent="0.25">
      <c r="D5371" s="35"/>
    </row>
    <row r="5372" spans="4:4" x14ac:dyDescent="0.25">
      <c r="D5372" s="63"/>
    </row>
    <row r="5373" spans="4:4" x14ac:dyDescent="0.25">
      <c r="D5373" s="64"/>
    </row>
    <row r="5374" spans="4:4" x14ac:dyDescent="0.25">
      <c r="D5374" s="35"/>
    </row>
    <row r="5375" spans="4:4" x14ac:dyDescent="0.25">
      <c r="D5375" s="63"/>
    </row>
    <row r="5376" spans="4:4" x14ac:dyDescent="0.25">
      <c r="D5376" s="64"/>
    </row>
    <row r="5377" spans="4:4" x14ac:dyDescent="0.25">
      <c r="D5377" s="35"/>
    </row>
    <row r="5378" spans="4:4" x14ac:dyDescent="0.25">
      <c r="D5378" s="63"/>
    </row>
    <row r="5379" spans="4:4" x14ac:dyDescent="0.25">
      <c r="D5379" s="64"/>
    </row>
    <row r="5380" spans="4:4" x14ac:dyDescent="0.25">
      <c r="D5380" s="35"/>
    </row>
    <row r="5381" spans="4:4" x14ac:dyDescent="0.25">
      <c r="D5381" s="63"/>
    </row>
    <row r="5382" spans="4:4" x14ac:dyDescent="0.25">
      <c r="D5382" s="64"/>
    </row>
    <row r="5383" spans="4:4" x14ac:dyDescent="0.25">
      <c r="D5383" s="35"/>
    </row>
    <row r="5384" spans="4:4" x14ac:dyDescent="0.25">
      <c r="D5384" s="63"/>
    </row>
    <row r="5385" spans="4:4" x14ac:dyDescent="0.25">
      <c r="D5385" s="64"/>
    </row>
    <row r="5386" spans="4:4" x14ac:dyDescent="0.25">
      <c r="D5386" s="35"/>
    </row>
    <row r="5387" spans="4:4" x14ac:dyDescent="0.25">
      <c r="D5387" s="63"/>
    </row>
    <row r="5388" spans="4:4" x14ac:dyDescent="0.25">
      <c r="D5388" s="64"/>
    </row>
    <row r="5389" spans="4:4" x14ac:dyDescent="0.25">
      <c r="D5389" s="35"/>
    </row>
    <row r="5390" spans="4:4" x14ac:dyDescent="0.25">
      <c r="D5390" s="63"/>
    </row>
    <row r="5391" spans="4:4" x14ac:dyDescent="0.25">
      <c r="D5391" s="64"/>
    </row>
    <row r="5392" spans="4:4" x14ac:dyDescent="0.25">
      <c r="D5392" s="35"/>
    </row>
    <row r="5393" spans="4:4" x14ac:dyDescent="0.25">
      <c r="D5393" s="63"/>
    </row>
    <row r="5394" spans="4:4" x14ac:dyDescent="0.25">
      <c r="D5394" s="64"/>
    </row>
    <row r="5395" spans="4:4" x14ac:dyDescent="0.25">
      <c r="D5395" s="35"/>
    </row>
    <row r="5396" spans="4:4" x14ac:dyDescent="0.25">
      <c r="D5396" s="63"/>
    </row>
    <row r="5397" spans="4:4" x14ac:dyDescent="0.25">
      <c r="D5397" s="64"/>
    </row>
    <row r="5398" spans="4:4" x14ac:dyDescent="0.25">
      <c r="D5398" s="35"/>
    </row>
    <row r="5399" spans="4:4" x14ac:dyDescent="0.25">
      <c r="D5399" s="63"/>
    </row>
    <row r="5400" spans="4:4" x14ac:dyDescent="0.25">
      <c r="D5400" s="64"/>
    </row>
    <row r="5401" spans="4:4" x14ac:dyDescent="0.25">
      <c r="D5401" s="35"/>
    </row>
    <row r="5402" spans="4:4" x14ac:dyDescent="0.25">
      <c r="D5402" s="63"/>
    </row>
    <row r="5403" spans="4:4" x14ac:dyDescent="0.25">
      <c r="D5403" s="64"/>
    </row>
    <row r="5404" spans="4:4" x14ac:dyDescent="0.25">
      <c r="D5404" s="35"/>
    </row>
    <row r="5405" spans="4:4" x14ac:dyDescent="0.25">
      <c r="D5405" s="63"/>
    </row>
    <row r="5406" spans="4:4" x14ac:dyDescent="0.25">
      <c r="D5406" s="64"/>
    </row>
    <row r="5407" spans="4:4" x14ac:dyDescent="0.25">
      <c r="D5407" s="35"/>
    </row>
    <row r="5408" spans="4:4" x14ac:dyDescent="0.25">
      <c r="D5408" s="63"/>
    </row>
    <row r="5409" spans="4:4" x14ac:dyDescent="0.25">
      <c r="D5409" s="64"/>
    </row>
    <row r="5410" spans="4:4" x14ac:dyDescent="0.25">
      <c r="D5410" s="35"/>
    </row>
    <row r="5411" spans="4:4" x14ac:dyDescent="0.25">
      <c r="D5411" s="63"/>
    </row>
  </sheetData>
  <sheetProtection selectLockedCells="1"/>
  <mergeCells count="399">
    <mergeCell ref="G101:V106"/>
    <mergeCell ref="G94:M99"/>
    <mergeCell ref="N94:O94"/>
    <mergeCell ref="S94:U94"/>
    <mergeCell ref="N95:O95"/>
    <mergeCell ref="S95:U95"/>
    <mergeCell ref="S96:U96"/>
    <mergeCell ref="S97:U97"/>
    <mergeCell ref="S98:U98"/>
    <mergeCell ref="S99:U99"/>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65:M65"/>
    <mergeCell ref="O65:V65"/>
    <mergeCell ref="G66:M66"/>
    <mergeCell ref="O66:V66"/>
    <mergeCell ref="G68:H68"/>
    <mergeCell ref="I68:K68"/>
    <mergeCell ref="L68:N68"/>
    <mergeCell ref="O68:P68"/>
    <mergeCell ref="Q68:R68"/>
    <mergeCell ref="S68:V68"/>
    <mergeCell ref="G62:M62"/>
    <mergeCell ref="O62:V62"/>
    <mergeCell ref="G63:M63"/>
    <mergeCell ref="O63:V63"/>
    <mergeCell ref="G64:M64"/>
    <mergeCell ref="O64:V64"/>
    <mergeCell ref="C58:D58"/>
    <mergeCell ref="G58:L58"/>
    <mergeCell ref="G59:L59"/>
    <mergeCell ref="P59:U59"/>
    <mergeCell ref="G61:M61"/>
    <mergeCell ref="O61:V61"/>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19:H19"/>
    <mergeCell ref="I19:P19"/>
    <mergeCell ref="R19:S19"/>
    <mergeCell ref="T19:U19"/>
    <mergeCell ref="G16:H16"/>
    <mergeCell ref="I16:K16"/>
    <mergeCell ref="L16:N16"/>
    <mergeCell ref="O16:P16"/>
    <mergeCell ref="Q16:R16"/>
    <mergeCell ref="S16:V16"/>
    <mergeCell ref="G15:H15"/>
    <mergeCell ref="I15:K15"/>
    <mergeCell ref="L15:N15"/>
    <mergeCell ref="O15:P15"/>
    <mergeCell ref="Q15:R15"/>
    <mergeCell ref="S15:V15"/>
    <mergeCell ref="G18:H18"/>
    <mergeCell ref="I18:P18"/>
    <mergeCell ref="R18:S18"/>
    <mergeCell ref="T18:U18"/>
    <mergeCell ref="G5:L5"/>
    <mergeCell ref="G6:L6"/>
    <mergeCell ref="P6:U6"/>
    <mergeCell ref="G8:M8"/>
    <mergeCell ref="O8:V8"/>
    <mergeCell ref="G12:M12"/>
    <mergeCell ref="O12:V12"/>
    <mergeCell ref="G13:M13"/>
    <mergeCell ref="O13:V1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18:M118"/>
    <mergeCell ref="O118:V118"/>
    <mergeCell ref="G119:M119"/>
    <mergeCell ref="O119:V119"/>
    <mergeCell ref="G121:H121"/>
    <mergeCell ref="I121:K121"/>
    <mergeCell ref="L121:N121"/>
    <mergeCell ref="O121:P121"/>
    <mergeCell ref="Q121:R121"/>
    <mergeCell ref="S121:V121"/>
    <mergeCell ref="G116:M116"/>
    <mergeCell ref="O116:V116"/>
    <mergeCell ref="G117:M117"/>
    <mergeCell ref="O117:V117"/>
    <mergeCell ref="G111:L111"/>
    <mergeCell ref="G112:L112"/>
    <mergeCell ref="P112:U112"/>
    <mergeCell ref="G114:M114"/>
    <mergeCell ref="O114:V114"/>
    <mergeCell ref="C107:D107"/>
    <mergeCell ref="C108:D108"/>
    <mergeCell ref="P108:U108"/>
    <mergeCell ref="C109:D109"/>
    <mergeCell ref="C110:D110"/>
    <mergeCell ref="G110:L110"/>
    <mergeCell ref="P110:U110"/>
    <mergeCell ref="C111:D111"/>
    <mergeCell ref="G115:M115"/>
    <mergeCell ref="O115:V115"/>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2578125" defaultRowHeight="15" outlineLevelRow="1" outlineLevelCol="1" x14ac:dyDescent="0.25"/>
  <cols>
    <col min="1" max="1" width="20.5703125" hidden="1" customWidth="1" outlineLevel="1"/>
    <col min="2" max="2" width="45.5703125" hidden="1" customWidth="1" outlineLevel="1"/>
    <col min="3" max="3" width="8.42578125" hidden="1" customWidth="1" outlineLevel="1"/>
    <col min="4" max="4" width="14.42578125" hidden="1" customWidth="1" outlineLevel="1"/>
    <col min="5" max="5" width="25.5703125" hidden="1" customWidth="1" outlineLevel="1"/>
    <col min="6" max="6" width="8" hidden="1" customWidth="1" outlineLevel="1"/>
    <col min="7" max="7" width="9.42578125" collapsed="1"/>
    <col min="14" max="14" width="9" customWidth="1"/>
    <col min="16" max="16" width="10.5703125" customWidth="1"/>
    <col min="17" max="17" width="7.42578125" customWidth="1"/>
    <col min="19" max="19" width="6.5703125" customWidth="1"/>
    <col min="21" max="21" width="7.5703125" customWidth="1"/>
    <col min="22" max="22" width="8.85546875" style="16" customWidth="1"/>
    <col min="23" max="23" width="4.42578125" customWidth="1"/>
    <col min="24" max="24" width="15.42578125" hidden="1" customWidth="1" outlineLevel="1"/>
    <col min="25" max="25" width="13.42578125" hidden="1" customWidth="1" outlineLevel="1"/>
    <col min="26" max="26" width="14" hidden="1" customWidth="1" outlineLevel="1"/>
    <col min="27" max="27" width="12.42578125" hidden="1" customWidth="1" outlineLevel="1"/>
    <col min="28" max="28" width="14.42578125" hidden="1" customWidth="1" outlineLevel="1"/>
    <col min="29" max="29" width="9.42578125" collapsed="1"/>
  </cols>
  <sheetData>
    <row r="1" spans="1:22" ht="4.7" customHeight="1" thickTop="1" thickBot="1" x14ac:dyDescent="0.3">
      <c r="A1" s="13" t="s">
        <v>55</v>
      </c>
      <c r="B1" s="14" t="str">
        <f>'Blank Quote'!B1</f>
        <v>App CA Private</v>
      </c>
      <c r="C1" s="392" t="s">
        <v>57</v>
      </c>
      <c r="D1" s="393"/>
      <c r="E1" s="15" t="str">
        <f>VLOOKUP(B1,'Pricing Model'!A1:C21,3)</f>
        <v>Discount Based</v>
      </c>
    </row>
    <row r="2" spans="1:22" ht="12.75" customHeight="1" thickBot="1" x14ac:dyDescent="0.3">
      <c r="A2" s="17" t="s">
        <v>58</v>
      </c>
      <c r="B2" s="18" t="str">
        <f>'Blank Quote'!B2</f>
        <v>Winston Mobile Notary LLC</v>
      </c>
      <c r="C2" s="394" t="s">
        <v>59</v>
      </c>
      <c r="D2" s="395"/>
      <c r="E2" s="252">
        <f>IF(E1="Discount Based", VLOOKUP(B1,'Pricing Model'!A1:D21,4), "")</f>
        <v>0.2</v>
      </c>
      <c r="P2" s="398" t="s">
        <v>139</v>
      </c>
      <c r="Q2" s="398"/>
      <c r="R2" s="398"/>
      <c r="S2" s="398"/>
      <c r="T2" s="398"/>
      <c r="U2" s="398"/>
    </row>
    <row r="3" spans="1:22" ht="18" customHeight="1" x14ac:dyDescent="0.25">
      <c r="A3" s="17" t="s">
        <v>61</v>
      </c>
      <c r="B3" s="18" t="str">
        <f>'Blank Quote'!B3</f>
        <v>SUSAN E THOMPSON</v>
      </c>
      <c r="C3" s="394" t="s">
        <v>62</v>
      </c>
      <c r="D3" s="395"/>
      <c r="E3" s="252">
        <f>IF(E1="Discount Based", VLOOKUP(B1,'Pricing Model'!A1:E21,5), "")</f>
        <v>0.44</v>
      </c>
      <c r="N3" s="265" t="str">
        <f>IF('Blank Quote'!$E$7&lt;&gt;"", "REPLACING", "")</f>
        <v/>
      </c>
    </row>
    <row r="4" spans="1:22" ht="18" customHeight="1" x14ac:dyDescent="0.25">
      <c r="A4" s="20" t="s">
        <v>67</v>
      </c>
      <c r="B4" s="21" t="str">
        <f>'Blank Quote'!B4</f>
        <v>(760) 677-8594 | winstonmobilenotary@gmail.com</v>
      </c>
      <c r="C4" s="394" t="s">
        <v>64</v>
      </c>
      <c r="D4" s="395"/>
      <c r="E4" s="19" t="str">
        <f>IF(E1="Cost Based", VLOOKUP(B1,'Pricing Model'!A1:F21,6), "")</f>
        <v/>
      </c>
      <c r="G4" s="368" t="s">
        <v>65</v>
      </c>
      <c r="H4" s="368"/>
      <c r="I4" s="368"/>
      <c r="J4" s="368"/>
      <c r="K4" s="368"/>
      <c r="L4" s="368"/>
      <c r="M4" s="22"/>
      <c r="N4" s="264" t="str">
        <f>IF('Blank Quote'!$E$7&lt;&gt;"","LSID: "&amp;'Blank Quote'!$E$7, "")</f>
        <v/>
      </c>
      <c r="P4" s="367" t="s">
        <v>66</v>
      </c>
      <c r="Q4" s="367"/>
      <c r="R4" s="367"/>
      <c r="S4" s="367"/>
      <c r="T4" s="367"/>
      <c r="U4" s="367"/>
    </row>
    <row r="5" spans="1:22" ht="18" customHeight="1" thickBot="1" x14ac:dyDescent="0.3">
      <c r="A5" s="20" t="s">
        <v>137</v>
      </c>
      <c r="B5" s="21" t="str">
        <f>'Blank Quote'!B5</f>
        <v>9454 Wilshire Blvd Suite 208</v>
      </c>
      <c r="C5" s="390" t="s">
        <v>68</v>
      </c>
      <c r="D5" s="391"/>
      <c r="E5" s="23" t="str">
        <f>IF(E1="Cost Based", VLOOKUP(B1,'Pricing Model'!A1:G21,7), "")</f>
        <v/>
      </c>
      <c r="G5" s="368" t="s">
        <v>69</v>
      </c>
      <c r="H5" s="368"/>
      <c r="I5" s="368"/>
      <c r="J5" s="368"/>
      <c r="K5" s="368"/>
      <c r="L5" s="368"/>
      <c r="M5" s="22"/>
    </row>
    <row r="6" spans="1:22" ht="18" customHeight="1" thickBot="1" x14ac:dyDescent="0.3">
      <c r="A6" s="20" t="s">
        <v>12</v>
      </c>
      <c r="B6" s="24" t="str">
        <f>'Blank Quote'!B6</f>
        <v>Beverly Hills, CA 90212</v>
      </c>
      <c r="C6" s="25"/>
      <c r="D6" s="25"/>
      <c r="E6" s="25"/>
      <c r="G6" s="368" t="s">
        <v>70</v>
      </c>
      <c r="H6" s="368"/>
      <c r="I6" s="368"/>
      <c r="J6" s="368"/>
      <c r="K6" s="368"/>
      <c r="L6" s="368"/>
      <c r="M6" s="22"/>
      <c r="P6" s="367" t="s">
        <v>71</v>
      </c>
      <c r="Q6" s="367"/>
      <c r="R6" s="367"/>
      <c r="S6" s="367"/>
      <c r="T6" s="367"/>
      <c r="U6" s="367"/>
    </row>
    <row r="7" spans="1:22" ht="8.4499999999999993" customHeight="1" thickBot="1" x14ac:dyDescent="0.4">
      <c r="A7" s="17" t="s">
        <v>72</v>
      </c>
      <c r="B7" s="18" t="str">
        <f>'Blank Quote'!B7</f>
        <v>SUSAN E THOMPSON</v>
      </c>
      <c r="C7" s="25"/>
      <c r="D7" s="25"/>
      <c r="E7" s="25"/>
      <c r="G7" s="26"/>
    </row>
    <row r="8" spans="1:22" ht="18" customHeight="1" thickBot="1" x14ac:dyDescent="0.35">
      <c r="A8" s="20" t="s">
        <v>77</v>
      </c>
      <c r="B8" s="21" t="str">
        <f>'Blank Quote'!B8</f>
        <v>(760) 677-8594 | winstonmobilenotary@gmail.com</v>
      </c>
      <c r="C8" s="25"/>
      <c r="D8" s="25"/>
      <c r="E8" s="25"/>
      <c r="G8" s="350" t="s">
        <v>75</v>
      </c>
      <c r="H8" s="351"/>
      <c r="I8" s="351"/>
      <c r="J8" s="351"/>
      <c r="K8" s="351"/>
      <c r="L8" s="351"/>
      <c r="M8" s="352"/>
      <c r="O8" s="350" t="s">
        <v>76</v>
      </c>
      <c r="P8" s="351"/>
      <c r="Q8" s="351"/>
      <c r="R8" s="351"/>
      <c r="S8" s="351"/>
      <c r="T8" s="351"/>
      <c r="U8" s="351"/>
      <c r="V8" s="352"/>
    </row>
    <row r="9" spans="1:22" ht="18" customHeight="1" x14ac:dyDescent="0.25">
      <c r="A9" s="20" t="s">
        <v>137</v>
      </c>
      <c r="B9" s="21" t="str">
        <f>'Blank Quote'!B9</f>
        <v>9454 Wilshire Blvd Suite 208</v>
      </c>
      <c r="C9" s="25"/>
      <c r="D9" s="25"/>
      <c r="E9" s="25"/>
      <c r="G9" s="353" t="str">
        <f>IF('Non_CA Multi Tenprint'!B2="", "", 'Non_CA Multi Tenprint'!B2)</f>
        <v>Winston Mobile Notary LLC</v>
      </c>
      <c r="H9" s="354"/>
      <c r="I9" s="354"/>
      <c r="J9" s="354"/>
      <c r="K9" s="354"/>
      <c r="L9" s="354"/>
      <c r="M9" s="355"/>
      <c r="O9" s="340" t="str">
        <f>IF('Non_CA Multi Tenprint'!B2="", "", 'Non_CA Multi Tenprint'!B2)</f>
        <v>Winston Mobile Notary LLC</v>
      </c>
      <c r="P9" s="341"/>
      <c r="Q9" s="341"/>
      <c r="R9" s="341"/>
      <c r="S9" s="341"/>
      <c r="T9" s="341"/>
      <c r="U9" s="341"/>
      <c r="V9" s="342"/>
    </row>
    <row r="10" spans="1:22" ht="18" customHeight="1" thickBot="1" x14ac:dyDescent="0.3">
      <c r="A10" s="27" t="s">
        <v>12</v>
      </c>
      <c r="B10" s="24" t="str">
        <f>'Blank Quote'!B10</f>
        <v>Beverly Hills, CA 90212</v>
      </c>
      <c r="C10" s="25"/>
      <c r="D10" s="25"/>
      <c r="E10" s="25"/>
      <c r="G10" s="340" t="str">
        <f>IF('Non_CA Multi Tenprint'!B3="", "", 'Non_CA Multi Tenprint'!B3)</f>
        <v>SUSAN E THOMPSON</v>
      </c>
      <c r="H10" s="341"/>
      <c r="I10" s="341"/>
      <c r="J10" s="341"/>
      <c r="K10" s="341"/>
      <c r="L10" s="341"/>
      <c r="M10" s="342"/>
      <c r="O10" s="340" t="str">
        <f>IF('Non_CA Multi Tenprint'!B7="", "", 'Non_CA Multi Tenprint'!B7)</f>
        <v>SUSAN E THOMPSON</v>
      </c>
      <c r="P10" s="341"/>
      <c r="Q10" s="341"/>
      <c r="R10" s="341"/>
      <c r="S10" s="341"/>
      <c r="T10" s="341"/>
      <c r="U10" s="341"/>
      <c r="V10" s="342"/>
    </row>
    <row r="11" spans="1:22" ht="18" customHeight="1" thickBot="1" x14ac:dyDescent="0.3">
      <c r="A11" s="27" t="s">
        <v>79</v>
      </c>
      <c r="B11" s="28">
        <f>'Blank Quote'!B11</f>
        <v>9.5000000000000001E-2</v>
      </c>
      <c r="C11" s="25"/>
      <c r="D11" s="25"/>
      <c r="E11" s="25"/>
      <c r="G11" s="340" t="str">
        <f>IF('Non_CA Multi Tenprint'!B4="", "", 'Non_CA Multi Tenprint'!B4)</f>
        <v>(760) 677-8594 | winstonmobilenotary@gmail.com</v>
      </c>
      <c r="H11" s="341"/>
      <c r="I11" s="341"/>
      <c r="J11" s="341"/>
      <c r="K11" s="341"/>
      <c r="L11" s="341"/>
      <c r="M11" s="342"/>
      <c r="O11" s="340" t="str">
        <f>IF('Non_CA Multi Tenprint'!B8="", "", 'Non_CA Multi Tenprint'!B8)</f>
        <v>(760) 677-8594 | winstonmobilenotary@gmail.com</v>
      </c>
      <c r="P11" s="341"/>
      <c r="Q11" s="341"/>
      <c r="R11" s="341"/>
      <c r="S11" s="341"/>
      <c r="T11" s="341"/>
      <c r="U11" s="341"/>
      <c r="V11" s="342"/>
    </row>
    <row r="12" spans="1:22" ht="18" customHeight="1" thickBot="1" x14ac:dyDescent="0.3">
      <c r="A12" s="13" t="s">
        <v>34</v>
      </c>
      <c r="B12" s="29" t="str">
        <f>'Blank Quote'!B12</f>
        <v>EC</v>
      </c>
      <c r="C12" s="25"/>
      <c r="D12" s="25"/>
      <c r="E12" s="25"/>
      <c r="G12" s="340" t="str">
        <f>IF('Non_CA Multi Tenprint'!B5="", "", 'Non_CA Multi Tenprint'!B5)</f>
        <v>9454 Wilshire Blvd Suite 208</v>
      </c>
      <c r="H12" s="341"/>
      <c r="I12" s="341"/>
      <c r="J12" s="341"/>
      <c r="K12" s="341"/>
      <c r="L12" s="341"/>
      <c r="M12" s="342"/>
      <c r="O12" s="340" t="str">
        <f>IF('Non_CA Multi Tenprint'!B9="", "", 'Non_CA Multi Tenprint'!B9)</f>
        <v>9454 Wilshire Blvd Suite 208</v>
      </c>
      <c r="P12" s="341"/>
      <c r="Q12" s="341"/>
      <c r="R12" s="341"/>
      <c r="S12" s="341"/>
      <c r="T12" s="341"/>
      <c r="U12" s="341"/>
      <c r="V12" s="342"/>
    </row>
    <row r="13" spans="1:22" ht="18" customHeight="1" thickBot="1" x14ac:dyDescent="0.3">
      <c r="A13" s="13" t="s">
        <v>82</v>
      </c>
      <c r="B13" s="30" t="str">
        <f>'Blank Quote'!B13</f>
        <v>Ground</v>
      </c>
      <c r="C13" s="25"/>
      <c r="D13" s="25"/>
      <c r="E13" s="25"/>
      <c r="G13" s="295" t="str">
        <f>IF('Non_CA Multi Tenprint'!B6="", "", 'Non_CA Multi Tenprint'!B6)</f>
        <v>Beverly Hills, CA 90212</v>
      </c>
      <c r="H13" s="296"/>
      <c r="I13" s="296"/>
      <c r="J13" s="296"/>
      <c r="K13" s="296"/>
      <c r="L13" s="296"/>
      <c r="M13" s="297"/>
      <c r="O13" s="295" t="str">
        <f>IF('Non_CA Multi Tenprint'!B10="", "", 'Non_CA Multi Tenprint'!B10)</f>
        <v>Beverly Hills, CA 90212</v>
      </c>
      <c r="P13" s="296"/>
      <c r="Q13" s="296"/>
      <c r="R13" s="296"/>
      <c r="S13" s="296"/>
      <c r="T13" s="296"/>
      <c r="U13" s="296"/>
      <c r="V13" s="297"/>
    </row>
    <row r="14" spans="1:22" ht="5.25" customHeight="1" thickBot="1" x14ac:dyDescent="0.3">
      <c r="B14" s="31"/>
      <c r="C14" s="25"/>
      <c r="D14" s="25"/>
      <c r="E14" s="25"/>
    </row>
    <row r="15" spans="1:22" ht="16.5" customHeight="1" thickBot="1" x14ac:dyDescent="0.3">
      <c r="A15" s="32" t="s">
        <v>84</v>
      </c>
      <c r="B15" s="33" t="str">
        <f>VLOOKUP(B1,'Pricing Model'!A1:J21,10)</f>
        <v>Private</v>
      </c>
      <c r="C15" s="25"/>
      <c r="D15" s="25"/>
      <c r="E15" s="25"/>
      <c r="G15" s="293" t="s">
        <v>85</v>
      </c>
      <c r="H15" s="294"/>
      <c r="I15" s="293" t="s">
        <v>86</v>
      </c>
      <c r="J15" s="361"/>
      <c r="K15" s="294"/>
      <c r="L15" s="293" t="s">
        <v>87</v>
      </c>
      <c r="M15" s="361"/>
      <c r="N15" s="294"/>
      <c r="O15" s="293" t="s">
        <v>88</v>
      </c>
      <c r="P15" s="294"/>
      <c r="Q15" s="293" t="s">
        <v>89</v>
      </c>
      <c r="R15" s="294"/>
      <c r="S15" s="298" t="s">
        <v>90</v>
      </c>
      <c r="T15" s="299"/>
      <c r="U15" s="299"/>
      <c r="V15" s="300"/>
    </row>
    <row r="16" spans="1:22" ht="15" customHeight="1" thickBot="1" x14ac:dyDescent="0.3">
      <c r="A16" s="34" t="s">
        <v>91</v>
      </c>
      <c r="B16" s="33">
        <f>VLOOKUP(B1,'Pricing Model'!A1:H21,8)</f>
        <v>0</v>
      </c>
      <c r="C16" s="25"/>
      <c r="D16" s="25"/>
      <c r="E16" s="25"/>
      <c r="G16" s="362">
        <f ca="1">TODAY()</f>
        <v>45142</v>
      </c>
      <c r="H16" s="363"/>
      <c r="I16" s="364">
        <f ca="1">NOW()</f>
        <v>45142.380975</v>
      </c>
      <c r="J16" s="365"/>
      <c r="K16" s="366"/>
      <c r="L16" s="301" t="str">
        <f>'Non_CA Multi Tenprint'!B12</f>
        <v>EC</v>
      </c>
      <c r="M16" s="302"/>
      <c r="N16" s="303"/>
      <c r="O16" s="301" t="str">
        <f>VLOOKUP(B1,'Pricing Model'!A1:I21,9)</f>
        <v>Due on Rcpt</v>
      </c>
      <c r="P16" s="303"/>
      <c r="Q16" s="301" t="str">
        <f>B13</f>
        <v>Ground</v>
      </c>
      <c r="R16" s="302"/>
      <c r="S16" s="301" t="str">
        <f>IF(B16&lt;&gt;0,B16,"")</f>
        <v/>
      </c>
      <c r="T16" s="302"/>
      <c r="U16" s="302"/>
      <c r="V16" s="303"/>
    </row>
    <row r="17" spans="1:28" ht="5.25" customHeight="1" thickBot="1" x14ac:dyDescent="0.3">
      <c r="D17" s="35"/>
    </row>
    <row r="18" spans="1:28" ht="16.5" customHeight="1" thickTop="1" thickBot="1" x14ac:dyDescent="0.3">
      <c r="A18" s="36" t="s">
        <v>92</v>
      </c>
      <c r="B18" s="37" t="s">
        <v>93</v>
      </c>
      <c r="C18" s="38" t="s">
        <v>94</v>
      </c>
      <c r="D18" s="38" t="s">
        <v>95</v>
      </c>
      <c r="E18" s="39" t="s">
        <v>96</v>
      </c>
      <c r="G18" s="347" t="s">
        <v>92</v>
      </c>
      <c r="H18" s="348"/>
      <c r="I18" s="349" t="s">
        <v>93</v>
      </c>
      <c r="J18" s="349"/>
      <c r="K18" s="349"/>
      <c r="L18" s="349"/>
      <c r="M18" s="349"/>
      <c r="N18" s="349"/>
      <c r="O18" s="349"/>
      <c r="P18" s="349"/>
      <c r="Q18" s="97" t="s">
        <v>94</v>
      </c>
      <c r="R18" s="349" t="s">
        <v>97</v>
      </c>
      <c r="S18" s="349"/>
      <c r="T18" s="349" t="s">
        <v>98</v>
      </c>
      <c r="U18" s="349"/>
      <c r="V18" s="40" t="s">
        <v>99</v>
      </c>
      <c r="X18" s="97" t="s">
        <v>100</v>
      </c>
      <c r="Y18" s="97" t="s">
        <v>101</v>
      </c>
      <c r="Z18" s="97" t="s">
        <v>102</v>
      </c>
      <c r="AA18" s="97" t="s">
        <v>103</v>
      </c>
      <c r="AB18" s="97" t="s">
        <v>104</v>
      </c>
    </row>
    <row r="19" spans="1:28" ht="30" customHeight="1" x14ac:dyDescent="0.2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74" t="str">
        <f t="shared" ref="G19:G39" si="0">IF(A19&lt;&gt;"", A19, "")</f>
        <v>HW-LT-Std-Home</v>
      </c>
      <c r="H19" s="375"/>
      <c r="I19" s="376" t="str">
        <f t="shared" ref="I19:I36" si="1">IF(B19&lt;&gt;"", B19, "")&amp;IF(E19&lt;&gt;"", "   *** "&amp;E19, "")</f>
        <v>Hardware-Laptop-Standard with Windows Home Edition   *** Standard with Windows 11</v>
      </c>
      <c r="J19" s="376"/>
      <c r="K19" s="376" t="str">
        <f t="shared" ref="K19:K36" si="2">E19</f>
        <v>Standard with Windows 11</v>
      </c>
      <c r="L19" s="376"/>
      <c r="M19" s="376" t="str">
        <f t="shared" ref="M19:M36" si="3">G19</f>
        <v>HW-LT-Std-Home</v>
      </c>
      <c r="N19" s="376"/>
      <c r="O19" s="376" t="str">
        <f t="shared" ref="O19:O36" si="4">I19</f>
        <v>Hardware-Laptop-Standard with Windows Home Edition   *** Standard with Windows 11</v>
      </c>
      <c r="P19" s="376"/>
      <c r="Q19" s="98">
        <f t="shared" ref="Q19:Q37" si="5">IF(C19="", "", C19)</f>
        <v>1</v>
      </c>
      <c r="R19" s="319">
        <f>IF(C19="", "",IF(D19&gt;0,D19,
IF($E$1="NY Contract", VLOOKUP(B19,'Raw BOM'!$A$3:$G$495,7,FALSE),
IF($E$1="FL Contract", VLOOKUP(B19,'Raw BOM'!$A$3:$I$495,8,FALSE),
IF($E$1="LA Contract", VLOOKUP(B19,'Raw BOM'!$A$3:$K$495,9,FALSE),
IF($E$1="WA Contract", VLOOKUP(B19,'Raw BOM'!$A$3:$M$495,10,FALSE),
VLOOKUP(B19,'Raw BOM'!$A$3:$D$495,4,FALSE)))))))</f>
        <v>750</v>
      </c>
      <c r="S19" s="319" t="str">
        <f t="shared" ref="S19:S23" si="6">M19</f>
        <v>HW-LT-Std-Home</v>
      </c>
      <c r="T19" s="319">
        <f t="shared" ref="T19:T23" si="7">IF(C19="", "", Q19*R19)</f>
        <v>750</v>
      </c>
      <c r="U19" s="319" t="str">
        <f t="shared" ref="U19:U23" si="8">O19</f>
        <v>Hardware-Laptop-Standard with Windows Home Edition   *** Standard with Windows 11</v>
      </c>
      <c r="V19" s="46" t="str">
        <f>IF(C19="","", VLOOKUP(B19,'Raw BOM'!$A$3:$F$495,6,FALSE))</f>
        <v>Yes</v>
      </c>
      <c r="W19" s="1"/>
      <c r="X19" s="47">
        <f t="shared" ref="X19:X39" si="9">IF(AND(V19="Yes", Q19&lt;&gt;0), (T19-Y19)*$B$119, 0)</f>
        <v>57</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2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15" t="str">
        <f t="shared" si="0"/>
        <v>LS4G-Applicant-CA</v>
      </c>
      <c r="H20" s="316"/>
      <c r="I20" s="317" t="str">
        <f t="shared" si="1"/>
        <v>LiveScan 4th Gen Software-Applicant CA TOT Module</v>
      </c>
      <c r="J20" s="317"/>
      <c r="K20" s="317" t="str">
        <f t="shared" si="2"/>
        <v/>
      </c>
      <c r="L20" s="317"/>
      <c r="M20" s="317" t="str">
        <f t="shared" si="3"/>
        <v>LS4G-Applicant-CA</v>
      </c>
      <c r="N20" s="317"/>
      <c r="O20" s="317" t="str">
        <f t="shared" si="4"/>
        <v>LiveScan 4th Gen Software-Applicant CA TOT Module</v>
      </c>
      <c r="P20" s="317"/>
      <c r="Q20" s="99">
        <f t="shared" si="5"/>
        <v>1</v>
      </c>
      <c r="R20" s="318">
        <f>IF(C20="", "",IF(D20&gt;0,D20,
IF($E$1="NY Contract", VLOOKUP(B20,'Raw BOM'!$A$3:$G$495,7,FALSE),
IF($E$1="FL Contract", VLOOKUP(B20,'Raw BOM'!$A$3:$I$495,8,FALSE),
IF($E$1="LA Contract", VLOOKUP(B20,'Raw BOM'!$A$3:$K$495,9,FALSE),
IF($E$1="WA Contract", VLOOKUP(B20,'Raw BOM'!$A$3:$M$495,10,FALSE),
VLOOKUP(B20,'Raw BOM'!$A$3:$D$495,4,FALSE)))))))</f>
        <v>1340</v>
      </c>
      <c r="S20" s="318" t="str">
        <f t="shared" si="6"/>
        <v>LS4G-Applicant-CA</v>
      </c>
      <c r="T20" s="318">
        <f t="shared" si="7"/>
        <v>1340</v>
      </c>
      <c r="U20" s="318"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25">
      <c r="A21" s="184" t="str">
        <f>IF(B21&lt;&gt;"",VLOOKUP(B21,'Raw BOM'!$A$3:$B$495,2,FALSE),IF(E21&lt;&gt;"","Misc",""))</f>
        <v>HW-Scan-Patrol</v>
      </c>
      <c r="B21" s="157" t="s">
        <v>109</v>
      </c>
      <c r="C21" s="186">
        <f>IF('Blank Quote'!C21&lt;&gt;"", 'Blank Quote'!C21, "")</f>
        <v>1</v>
      </c>
      <c r="D21" s="187"/>
      <c r="E21" s="188"/>
      <c r="F21" s="189"/>
      <c r="G21" s="421" t="str">
        <f t="shared" si="0"/>
        <v>HW-Scan-Patrol</v>
      </c>
      <c r="H21" s="422"/>
      <c r="I21" s="423" t="str">
        <f t="shared" si="1"/>
        <v>Hardware-Scanner-Crossmatch Patrol</v>
      </c>
      <c r="J21" s="423"/>
      <c r="K21" s="423">
        <f t="shared" si="2"/>
        <v>0</v>
      </c>
      <c r="L21" s="423"/>
      <c r="M21" s="423" t="str">
        <f t="shared" si="3"/>
        <v>HW-Scan-Patrol</v>
      </c>
      <c r="N21" s="423"/>
      <c r="O21" s="423" t="str">
        <f t="shared" si="4"/>
        <v>Hardware-Scanner-Crossmatch Patrol</v>
      </c>
      <c r="P21" s="423"/>
      <c r="Q21" s="190">
        <f t="shared" si="5"/>
        <v>1</v>
      </c>
      <c r="R21" s="424">
        <f>IF(C21="", "",IF(D21&gt;0,D21,
IF($E$1="NY Contract", VLOOKUP(B21,'Raw BOM'!$A$3:$G$495,7,FALSE),
IF($E$1="FL Contract", VLOOKUP(B21,'Raw BOM'!$A$3:$I$495,8,FALSE),
IF($E$1="LA Contract", VLOOKUP(B21,'Raw BOM'!$A$3:$K$495,9,FALSE),
IF($E$1="WA Contract", VLOOKUP(B21,'Raw BOM'!$A$3:$M$495,10,FALSE),
VLOOKUP(B21,'Raw BOM'!$A$3:$D$495,4,FALSE)))))))</f>
        <v>1850</v>
      </c>
      <c r="S21" s="424" t="str">
        <f t="shared" si="6"/>
        <v>HW-Scan-Patrol</v>
      </c>
      <c r="T21" s="424">
        <f t="shared" si="7"/>
        <v>1850</v>
      </c>
      <c r="U21" s="424" t="str">
        <f t="shared" si="8"/>
        <v>Hardware-Scanner-Crossmatch Patrol</v>
      </c>
      <c r="V21" s="191" t="str">
        <f>IF(C21="","", VLOOKUP(B21,'Raw BOM'!$A$3:$F$495,6,FALSE))</f>
        <v>Yes</v>
      </c>
      <c r="W21" s="1"/>
      <c r="X21" s="47">
        <f t="shared" si="9"/>
        <v>140.6</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25">
      <c r="A22" s="41" t="str">
        <f>IF(B22&lt;&gt;"",VLOOKUP(B22,'Raw BOM'!$A$3:$B$495,2,FALSE),IF(E22&lt;&gt;"","Misc",""))</f>
        <v/>
      </c>
      <c r="B22" s="42" t="str">
        <f>IF('Blank Quote'!B22&lt;&gt;"", 'Blank Quote'!B22, "")</f>
        <v/>
      </c>
      <c r="C22" s="43" t="str">
        <f>IF('Blank Quote'!C22&lt;&gt;"", 'Blank Quote'!C22, "")</f>
        <v/>
      </c>
      <c r="D22" s="44"/>
      <c r="E22" s="45" t="str">
        <f>IF('Blank Quote'!E22&lt;&gt;"", 'Blank Quote'!E22, "")</f>
        <v/>
      </c>
      <c r="G22" s="315" t="str">
        <f t="shared" si="0"/>
        <v/>
      </c>
      <c r="H22" s="316"/>
      <c r="I22" s="317" t="str">
        <f t="shared" si="1"/>
        <v/>
      </c>
      <c r="J22" s="317"/>
      <c r="K22" s="317" t="str">
        <f t="shared" si="2"/>
        <v/>
      </c>
      <c r="L22" s="317"/>
      <c r="M22" s="317" t="str">
        <f t="shared" si="3"/>
        <v/>
      </c>
      <c r="N22" s="317"/>
      <c r="O22" s="317" t="str">
        <f t="shared" si="4"/>
        <v/>
      </c>
      <c r="P22" s="317"/>
      <c r="Q22" s="99" t="str">
        <f t="shared" si="5"/>
        <v/>
      </c>
      <c r="R22" s="318" t="str">
        <f>IF(C22="", "",IF(D22&gt;0,D22,
IF($E$1="NY Contract", VLOOKUP(B22,'Raw BOM'!$A$3:$G$495,7,FALSE),
IF($E$1="FL Contract", VLOOKUP(B22,'Raw BOM'!$A$3:$I$495,8,FALSE),
IF($E$1="LA Contract", VLOOKUP(B22,'Raw BOM'!$A$3:$K$495,9,FALSE),
IF($E$1="WA Contract", VLOOKUP(B22,'Raw BOM'!$A$3:$M$495,10,FALSE),
VLOOKUP(B22,'Raw BOM'!$A$3:$D$495,4,FALSE)))))))</f>
        <v/>
      </c>
      <c r="S22" s="318" t="str">
        <f t="shared" si="6"/>
        <v/>
      </c>
      <c r="T22" s="318" t="str">
        <f t="shared" si="7"/>
        <v/>
      </c>
      <c r="U22" s="318"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2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15" t="str">
        <f t="shared" si="0"/>
        <v>HW-Magtrip</v>
      </c>
      <c r="H23" s="316"/>
      <c r="I23" s="317" t="str">
        <f t="shared" si="1"/>
        <v>Hardware-Magnetic Strip Reader   *** Auto populate personal information with a swipe of a driver's license from anywhere on the screen</v>
      </c>
      <c r="J23" s="317"/>
      <c r="K23" s="317" t="str">
        <f t="shared" si="2"/>
        <v>Auto populate personal information with a swipe of a driver's license from anywhere on the screen</v>
      </c>
      <c r="L23" s="317"/>
      <c r="M23" s="317" t="str">
        <f t="shared" si="3"/>
        <v>HW-Magtrip</v>
      </c>
      <c r="N23" s="317"/>
      <c r="O23" s="317" t="str">
        <f t="shared" si="4"/>
        <v>Hardware-Magnetic Strip Reader   *** Auto populate personal information with a swipe of a driver's license from anywhere on the screen</v>
      </c>
      <c r="P23" s="317"/>
      <c r="Q23" s="99">
        <f t="shared" si="5"/>
        <v>1</v>
      </c>
      <c r="R23" s="318">
        <f>IF(C23="", "",IF(D23&gt;0,D23,
IF($E$1="NY Contract", VLOOKUP(B23,'Raw BOM'!$A$3:$G$495,7,FALSE),
IF($E$1="FL Contract", VLOOKUP(B23,'Raw BOM'!$A$3:$I$495,8,FALSE),
IF($E$1="LA Contract", VLOOKUP(B23,'Raw BOM'!$A$3:$K$495,9,FALSE),
IF($E$1="WA Contract", VLOOKUP(B23,'Raw BOM'!$A$3:$M$495,10,FALSE),
VLOOKUP(B23,'Raw BOM'!$A$3:$D$495,4,FALSE)))))))</f>
        <v>130</v>
      </c>
      <c r="S23" s="318" t="str">
        <f t="shared" si="6"/>
        <v>HW-Magtrip</v>
      </c>
      <c r="T23" s="318">
        <f t="shared" si="7"/>
        <v>130</v>
      </c>
      <c r="U23" s="318" t="str">
        <f t="shared" si="8"/>
        <v>Hardware-Magnetic Strip Reader   *** Auto populate personal information with a swipe of a driver's license from anywhere on the screen</v>
      </c>
      <c r="V23" s="49" t="str">
        <f>IF(C23="","", VLOOKUP(B23,'Raw BOM'!$A$3:$F$495,6,FALSE))</f>
        <v>Yes</v>
      </c>
      <c r="W23" s="1"/>
      <c r="X23" s="47">
        <f t="shared" si="9"/>
        <v>9.8800000000000008</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2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15" t="str">
        <f t="shared" si="0"/>
        <v>LS4G-IDCard</v>
      </c>
      <c r="H24" s="316"/>
      <c r="I24" s="317" t="str">
        <f t="shared" ref="I24:I35" si="12">IF(B24&lt;&gt;"", B24, "")&amp;IF(E24&lt;&gt;"", "   *** "&amp;E24, "")</f>
        <v>LiveScan 4th Gen Software-Driver License and ID Reading software</v>
      </c>
      <c r="J24" s="317"/>
      <c r="K24" s="317" t="str">
        <f t="shared" ref="K24:K35" si="13">E24</f>
        <v/>
      </c>
      <c r="L24" s="317"/>
      <c r="M24" s="317" t="str">
        <f t="shared" ref="M24:M35" si="14">G24</f>
        <v>LS4G-IDCard</v>
      </c>
      <c r="N24" s="317"/>
      <c r="O24" s="317" t="str">
        <f t="shared" ref="O24:O35" si="15">I24</f>
        <v>LiveScan 4th Gen Software-Driver License and ID Reading software</v>
      </c>
      <c r="P24" s="317"/>
      <c r="Q24" s="99">
        <f t="shared" ref="Q24:Q35" si="16">IF(C24="", "", C24)</f>
        <v>1</v>
      </c>
      <c r="R24" s="318">
        <f>IF(C24="", "",IF(D24&gt;0,D24,
IF($E$1="NY Contract", VLOOKUP(B24,'Raw BOM'!$A$3:$G$495,7,FALSE),
IF($E$1="FL Contract", VLOOKUP(B24,'Raw BOM'!$A$3:$I$495,8,FALSE),
IF($E$1="LA Contract", VLOOKUP(B24,'Raw BOM'!$A$3:$K$495,9,FALSE),
IF($E$1="WA Contract", VLOOKUP(B24,'Raw BOM'!$A$3:$M$495,10,FALSE),
VLOOKUP(B24,'Raw BOM'!$A$3:$D$495,4,FALSE)))))))</f>
        <v>340</v>
      </c>
      <c r="S24" s="318" t="str">
        <f t="shared" ref="S24:S35" si="17">M24</f>
        <v>LS4G-IDCard</v>
      </c>
      <c r="T24" s="318">
        <f t="shared" ref="T24:T39" si="18">IF(C24="", "", Q24*R24)</f>
        <v>340</v>
      </c>
      <c r="U24" s="318"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25">
      <c r="A25" s="41" t="str">
        <f>IF(B25&lt;&gt;"",VLOOKUP(B25,'Raw BOM'!$A$3:$B$495,2,FALSE),IF(E25&lt;&gt;"","Misc",""))</f>
        <v/>
      </c>
      <c r="B25" s="42" t="str">
        <f>IF('Blank Quote'!B25&lt;&gt;"", 'Blank Quote'!B25, "")</f>
        <v/>
      </c>
      <c r="C25" s="43" t="str">
        <f>IF('Blank Quote'!C25&lt;&gt;"", 'Blank Quote'!C25, "")</f>
        <v/>
      </c>
      <c r="D25" s="44"/>
      <c r="E25" s="45" t="str">
        <f>IF('Blank Quote'!E25&lt;&gt;"", 'Blank Quote'!E25, "")</f>
        <v/>
      </c>
      <c r="G25" s="315" t="str">
        <f t="shared" si="0"/>
        <v/>
      </c>
      <c r="H25" s="316"/>
      <c r="I25" s="317" t="str">
        <f t="shared" si="12"/>
        <v/>
      </c>
      <c r="J25" s="317"/>
      <c r="K25" s="317" t="str">
        <f t="shared" si="13"/>
        <v/>
      </c>
      <c r="L25" s="317"/>
      <c r="M25" s="317" t="str">
        <f t="shared" si="14"/>
        <v/>
      </c>
      <c r="N25" s="317"/>
      <c r="O25" s="317" t="str">
        <f t="shared" si="15"/>
        <v/>
      </c>
      <c r="P25" s="317"/>
      <c r="Q25" s="99" t="str">
        <f t="shared" si="16"/>
        <v/>
      </c>
      <c r="R25" s="318" t="str">
        <f>IF(C25="", "",IF(D25&gt;0,D25,
IF($E$1="NY Contract", VLOOKUP(B25,'Raw BOM'!$A$3:$G$495,7,FALSE),
IF($E$1="FL Contract", VLOOKUP(B25,'Raw BOM'!$A$3:$I$495,8,FALSE),
IF($E$1="LA Contract", VLOOKUP(B25,'Raw BOM'!$A$3:$K$495,9,FALSE),
IF($E$1="WA Contract", VLOOKUP(B25,'Raw BOM'!$A$3:$M$495,10,FALSE),
VLOOKUP(B25,'Raw BOM'!$A$3:$D$495,4,FALSE)))))))</f>
        <v/>
      </c>
      <c r="S25" s="318" t="str">
        <f t="shared" si="17"/>
        <v/>
      </c>
      <c r="T25" s="318" t="str">
        <f t="shared" si="18"/>
        <v/>
      </c>
      <c r="U25" s="318"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2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15" t="str">
        <f t="shared" si="0"/>
        <v>Svcs-Cfg-CAPSP</v>
      </c>
      <c r="H26" s="316"/>
      <c r="I26" s="317" t="str">
        <f t="shared" si="12"/>
        <v>Services-Configuration-CA PSP Setup   *** Pick ONE of the following capture methods at the time of capture (TWO DIFFERENT BUTTONS on the screen):</v>
      </c>
      <c r="J26" s="317"/>
      <c r="K26" s="317" t="str">
        <f t="shared" si="13"/>
        <v>Pick ONE of the following capture methods at the time of capture (TWO DIFFERENT BUTTONS on the screen):</v>
      </c>
      <c r="L26" s="317"/>
      <c r="M26" s="317" t="str">
        <f t="shared" si="14"/>
        <v>Svcs-Cfg-CAPSP</v>
      </c>
      <c r="N26" s="317"/>
      <c r="O26" s="317" t="str">
        <f t="shared" si="15"/>
        <v>Services-Configuration-CA PSP Setup   *** Pick ONE of the following capture methods at the time of capture (TWO DIFFERENT BUTTONS on the screen):</v>
      </c>
      <c r="P26" s="317"/>
      <c r="Q26" s="99">
        <f t="shared" si="16"/>
        <v>1</v>
      </c>
      <c r="R26" s="318">
        <f>IF(C26="", "",IF(D26&gt;0,D26,
IF($E$1="NY Contract", VLOOKUP(B26,'Raw BOM'!$A$3:$G$495,7,FALSE),
IF($E$1="FL Contract", VLOOKUP(B26,'Raw BOM'!$A$3:$I$495,8,FALSE),
IF($E$1="LA Contract", VLOOKUP(B26,'Raw BOM'!$A$3:$K$495,9,FALSE),
IF($E$1="WA Contract", VLOOKUP(B26,'Raw BOM'!$A$3:$M$495,10,FALSE),
VLOOKUP(B26,'Raw BOM'!$A$3:$D$495,4,FALSE)))))))</f>
        <v>500</v>
      </c>
      <c r="S26" s="318" t="str">
        <f t="shared" si="17"/>
        <v>Svcs-Cfg-CAPSP</v>
      </c>
      <c r="T26" s="318">
        <f t="shared" si="18"/>
        <v>500</v>
      </c>
      <c r="U26" s="318"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2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15" t="str">
        <f t="shared" si="0"/>
        <v>Misc</v>
      </c>
      <c r="H27" s="316"/>
      <c r="I27" s="317" t="str">
        <f t="shared" si="12"/>
        <v xml:space="preserve">   *** Transaction Fee - Traditional FLATS and ROLLS Method (1 to 10 minutes method): $0.75 per transaction with $150 per monthly cap</v>
      </c>
      <c r="J27" s="317"/>
      <c r="K27" s="317" t="str">
        <f t="shared" si="13"/>
        <v>Transaction Fee - Traditional FLATS and ROLLS Method (1 to 10 minutes method): $0.75 per transaction with $150 per monthly cap</v>
      </c>
      <c r="L27" s="317"/>
      <c r="M27" s="317" t="str">
        <f t="shared" si="14"/>
        <v>Misc</v>
      </c>
      <c r="N27" s="317"/>
      <c r="O27" s="317" t="str">
        <f t="shared" si="15"/>
        <v xml:space="preserve">   *** Transaction Fee - Traditional FLATS and ROLLS Method (1 to 10 minutes method): $0.75 per transaction with $150 per monthly cap</v>
      </c>
      <c r="P27" s="317"/>
      <c r="Q27" s="99" t="str">
        <f t="shared" si="16"/>
        <v/>
      </c>
      <c r="R27" s="318" t="str">
        <f>IF(C27="", "",IF(D27&gt;0,D27,
IF($E$1="NY Contract", VLOOKUP(B27,'Raw BOM'!$A$3:$G$495,7,FALSE),
IF($E$1="FL Contract", VLOOKUP(B27,'Raw BOM'!$A$3:$I$495,8,FALSE),
IF($E$1="LA Contract", VLOOKUP(B27,'Raw BOM'!$A$3:$K$495,9,FALSE),
IF($E$1="WA Contract", VLOOKUP(B27,'Raw BOM'!$A$3:$M$495,10,FALSE),
VLOOKUP(B27,'Raw BOM'!$A$3:$D$495,4,FALSE)))))))</f>
        <v/>
      </c>
      <c r="S27" s="318" t="str">
        <f t="shared" si="17"/>
        <v>Misc</v>
      </c>
      <c r="T27" s="318" t="str">
        <f t="shared" si="18"/>
        <v/>
      </c>
      <c r="U27" s="318"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2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15" t="str">
        <f t="shared" si="0"/>
        <v>Misc</v>
      </c>
      <c r="H28" s="316"/>
      <c r="I28" s="317" t="str">
        <f t="shared" si="12"/>
        <v xml:space="preserve">   *** Transaction Fee - NEW FLATS ONLY Method (10 to 15 second fingerprinting): $4.00 per transaction with no cap ($2.80 per trans for 501(c)(3) organizations)</v>
      </c>
      <c r="J28" s="317"/>
      <c r="K28" s="317" t="str">
        <f t="shared" si="13"/>
        <v>Transaction Fee - NEW FLATS ONLY Method (10 to 15 second fingerprinting): $4.00 per transaction with no cap ($2.80 per trans for 501(c)(3) organizations)</v>
      </c>
      <c r="L28" s="317"/>
      <c r="M28" s="317" t="str">
        <f t="shared" si="14"/>
        <v>Misc</v>
      </c>
      <c r="N28" s="317"/>
      <c r="O28" s="317" t="str">
        <f t="shared" si="15"/>
        <v xml:space="preserve">   *** Transaction Fee - NEW FLATS ONLY Method (10 to 15 second fingerprinting): $4.00 per transaction with no cap ($2.80 per trans for 501(c)(3) organizations)</v>
      </c>
      <c r="P28" s="317"/>
      <c r="Q28" s="99" t="str">
        <f t="shared" si="16"/>
        <v/>
      </c>
      <c r="R28" s="318" t="str">
        <f>IF(C28="", "",IF(D28&gt;0,D28,
IF($E$1="NY Contract", VLOOKUP(B28,'Raw BOM'!$A$3:$G$495,7,FALSE),
IF($E$1="FL Contract", VLOOKUP(B28,'Raw BOM'!$A$3:$I$495,8,FALSE),
IF($E$1="LA Contract", VLOOKUP(B28,'Raw BOM'!$A$3:$K$495,9,FALSE),
IF($E$1="WA Contract", VLOOKUP(B28,'Raw BOM'!$A$3:$M$495,10,FALSE),
VLOOKUP(B28,'Raw BOM'!$A$3:$D$495,4,FALSE)))))))</f>
        <v/>
      </c>
      <c r="S28" s="318" t="str">
        <f t="shared" si="17"/>
        <v>Misc</v>
      </c>
      <c r="T28" s="318" t="str">
        <f t="shared" si="18"/>
        <v/>
      </c>
      <c r="U28" s="318"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25">
      <c r="A29" s="41" t="str">
        <f>IF(B29&lt;&gt;"",VLOOKUP(B29,'Raw BOM'!$A$3:$B$495,2,FALSE),IF(E29&lt;&gt;"","Misc",""))</f>
        <v/>
      </c>
      <c r="B29" s="42" t="str">
        <f>IF('Blank Quote'!B29&lt;&gt;"", 'Blank Quote'!B29, "")</f>
        <v/>
      </c>
      <c r="C29" s="43" t="str">
        <f>IF('Blank Quote'!C29&lt;&gt;"", 'Blank Quote'!C29, "")</f>
        <v/>
      </c>
      <c r="D29" s="44"/>
      <c r="E29" s="45" t="str">
        <f>IF('Blank Quote'!E29&lt;&gt;"", 'Blank Quote'!E29, "")</f>
        <v/>
      </c>
      <c r="G29" s="315" t="str">
        <f t="shared" si="0"/>
        <v/>
      </c>
      <c r="H29" s="316"/>
      <c r="I29" s="317" t="str">
        <f t="shared" si="12"/>
        <v/>
      </c>
      <c r="J29" s="317"/>
      <c r="K29" s="317" t="str">
        <f t="shared" si="13"/>
        <v/>
      </c>
      <c r="L29" s="317"/>
      <c r="M29" s="317" t="str">
        <f t="shared" si="14"/>
        <v/>
      </c>
      <c r="N29" s="317"/>
      <c r="O29" s="317" t="str">
        <f t="shared" si="15"/>
        <v/>
      </c>
      <c r="P29" s="317"/>
      <c r="Q29" s="99" t="str">
        <f t="shared" si="16"/>
        <v/>
      </c>
      <c r="R29" s="318" t="str">
        <f>IF(C29="", "",IF(D29&gt;0,D29,
IF($E$1="NY Contract", VLOOKUP(B29,'Raw BOM'!$A$3:$G$495,7,FALSE),
IF($E$1="FL Contract", VLOOKUP(B29,'Raw BOM'!$A$3:$I$495,8,FALSE),
IF($E$1="LA Contract", VLOOKUP(B29,'Raw BOM'!$A$3:$K$495,9,FALSE),
IF($E$1="WA Contract", VLOOKUP(B29,'Raw BOM'!$A$3:$M$495,10,FALSE),
VLOOKUP(B29,'Raw BOM'!$A$3:$D$495,4,FALSE)))))))</f>
        <v/>
      </c>
      <c r="S29" s="318" t="str">
        <f t="shared" si="17"/>
        <v/>
      </c>
      <c r="T29" s="318" t="str">
        <f t="shared" si="18"/>
        <v/>
      </c>
      <c r="U29" s="318"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2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15" t="str">
        <f t="shared" si="0"/>
        <v>Svcs-InstallTrain</v>
      </c>
      <c r="H30" s="316"/>
      <c r="I30" s="317" t="str">
        <f t="shared" si="12"/>
        <v>Services-Installation and Training Session 4hrs (see Service Method for price)</v>
      </c>
      <c r="J30" s="317"/>
      <c r="K30" s="317" t="str">
        <f t="shared" si="13"/>
        <v/>
      </c>
      <c r="L30" s="317"/>
      <c r="M30" s="317" t="str">
        <f t="shared" si="14"/>
        <v>Svcs-InstallTrain</v>
      </c>
      <c r="N30" s="317"/>
      <c r="O30" s="317" t="str">
        <f t="shared" si="15"/>
        <v>Services-Installation and Training Session 4hrs (see Service Method for price)</v>
      </c>
      <c r="P30" s="317"/>
      <c r="Q30" s="99">
        <f t="shared" si="16"/>
        <v>1</v>
      </c>
      <c r="R30" s="318">
        <f>IF(C30="", "",IF(D30&gt;0,D30,
IF($E$1="NY Contract", VLOOKUP(B30,'Raw BOM'!$A$3:$G$495,7,FALSE),
IF($E$1="FL Contract", VLOOKUP(B30,'Raw BOM'!$A$3:$I$495,8,FALSE),
IF($E$1="LA Contract", VLOOKUP(B30,'Raw BOM'!$A$3:$K$495,9,FALSE),
IF($E$1="WA Contract", VLOOKUP(B30,'Raw BOM'!$A$3:$M$495,10,FALSE),
VLOOKUP(B30,'Raw BOM'!$A$3:$D$495,4,FALSE)))))))</f>
        <v>0</v>
      </c>
      <c r="S30" s="318" t="str">
        <f t="shared" si="17"/>
        <v>Svcs-InstallTrain</v>
      </c>
      <c r="T30" s="318">
        <f t="shared" si="18"/>
        <v>0</v>
      </c>
      <c r="U30" s="318"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2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15" t="str">
        <f t="shared" si="0"/>
        <v>Svcs-Phone</v>
      </c>
      <c r="H31" s="316"/>
      <c r="I31" s="317" t="str">
        <f t="shared" si="12"/>
        <v xml:space="preserve">Services Method-Remote (Phone)   *** To perform services shown in the line above. </v>
      </c>
      <c r="J31" s="317"/>
      <c r="K31" s="317" t="str">
        <f t="shared" si="13"/>
        <v xml:space="preserve">To perform services shown in the line above. </v>
      </c>
      <c r="L31" s="317"/>
      <c r="M31" s="317" t="str">
        <f t="shared" si="14"/>
        <v>Svcs-Phone</v>
      </c>
      <c r="N31" s="317"/>
      <c r="O31" s="317" t="str">
        <f t="shared" si="15"/>
        <v xml:space="preserve">Services Method-Remote (Phone)   *** To perform services shown in the line above. </v>
      </c>
      <c r="P31" s="317"/>
      <c r="Q31" s="99">
        <f t="shared" si="16"/>
        <v>1</v>
      </c>
      <c r="R31" s="318">
        <f>IF(C31="", "",IF(D31&gt;0,D31,
IF($E$1="NY Contract", VLOOKUP(B31,'Raw BOM'!$A$3:$G$495,7,FALSE),
IF($E$1="FL Contract", VLOOKUP(B31,'Raw BOM'!$A$3:$I$495,8,FALSE),
IF($E$1="LA Contract", VLOOKUP(B31,'Raw BOM'!$A$3:$K$495,9,FALSE),
IF($E$1="WA Contract", VLOOKUP(B31,'Raw BOM'!$A$3:$M$495,10,FALSE),
VLOOKUP(B31,'Raw BOM'!$A$3:$D$495,4,FALSE)))))))</f>
        <v>750</v>
      </c>
      <c r="S31" s="318" t="str">
        <f t="shared" si="17"/>
        <v>Svcs-Phone</v>
      </c>
      <c r="T31" s="318">
        <f t="shared" si="18"/>
        <v>750</v>
      </c>
      <c r="U31" s="318"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25">
      <c r="A32" s="41" t="str">
        <f>IF(B32&lt;&gt;"",VLOOKUP(B32,'Raw BOM'!$A$3:$B$495,2,FALSE),IF(E32&lt;&gt;"","Misc",""))</f>
        <v/>
      </c>
      <c r="B32" s="42" t="str">
        <f>IF('Blank Quote'!B32&lt;&gt;"", 'Blank Quote'!B32, "")</f>
        <v/>
      </c>
      <c r="C32" s="43" t="str">
        <f>IF('Blank Quote'!C32&lt;&gt;"", 'Blank Quote'!C32, "")</f>
        <v/>
      </c>
      <c r="D32" s="44"/>
      <c r="E32" s="45" t="str">
        <f>IF('Blank Quote'!E32&lt;&gt;"", 'Blank Quote'!E32, "")</f>
        <v/>
      </c>
      <c r="G32" s="315" t="str">
        <f t="shared" si="0"/>
        <v/>
      </c>
      <c r="H32" s="316"/>
      <c r="I32" s="317" t="str">
        <f t="shared" si="12"/>
        <v/>
      </c>
      <c r="J32" s="317"/>
      <c r="K32" s="317" t="str">
        <f t="shared" si="13"/>
        <v/>
      </c>
      <c r="L32" s="317"/>
      <c r="M32" s="317" t="str">
        <f t="shared" si="14"/>
        <v/>
      </c>
      <c r="N32" s="317"/>
      <c r="O32" s="317" t="str">
        <f t="shared" si="15"/>
        <v/>
      </c>
      <c r="P32" s="317"/>
      <c r="Q32" s="99" t="str">
        <f t="shared" si="16"/>
        <v/>
      </c>
      <c r="R32" s="318" t="str">
        <f>IF(C32="", "",IF(D32&gt;0,D32,
IF($E$1="NY Contract", VLOOKUP(B32,'Raw BOM'!$A$3:$G$495,7,FALSE),
IF($E$1="FL Contract", VLOOKUP(B32,'Raw BOM'!$A$3:$I$495,8,FALSE),
IF($E$1="LA Contract", VLOOKUP(B32,'Raw BOM'!$A$3:$K$495,9,FALSE),
IF($E$1="WA Contract", VLOOKUP(B32,'Raw BOM'!$A$3:$M$495,10,FALSE),
VLOOKUP(B32,'Raw BOM'!$A$3:$D$495,4,FALSE)))))))</f>
        <v/>
      </c>
      <c r="S32" s="318" t="str">
        <f t="shared" si="17"/>
        <v/>
      </c>
      <c r="T32" s="318" t="str">
        <f t="shared" si="18"/>
        <v/>
      </c>
      <c r="U32" s="318"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2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15" t="str">
        <f t="shared" si="0"/>
        <v>Ship-L</v>
      </c>
      <c r="H33" s="316"/>
      <c r="I33" s="317" t="str">
        <f t="shared" si="12"/>
        <v>Shipping-Ground for Large Package</v>
      </c>
      <c r="J33" s="317"/>
      <c r="K33" s="317" t="str">
        <f t="shared" si="13"/>
        <v/>
      </c>
      <c r="L33" s="317"/>
      <c r="M33" s="317" t="str">
        <f t="shared" si="14"/>
        <v>Ship-L</v>
      </c>
      <c r="N33" s="317"/>
      <c r="O33" s="317" t="str">
        <f t="shared" si="15"/>
        <v>Shipping-Ground for Large Package</v>
      </c>
      <c r="P33" s="317"/>
      <c r="Q33" s="99">
        <f t="shared" si="16"/>
        <v>1</v>
      </c>
      <c r="R33" s="318">
        <f>IF(C33="", "",IF(D33&gt;0,D33,
IF($E$1="NY Contract", VLOOKUP(B33,'Raw BOM'!$A$3:$G$495,7,FALSE),
IF($E$1="FL Contract", VLOOKUP(B33,'Raw BOM'!$A$3:$I$495,8,FALSE),
IF($E$1="LA Contract", VLOOKUP(B33,'Raw BOM'!$A$3:$K$495,9,FALSE),
IF($E$1="WA Contract", VLOOKUP(B33,'Raw BOM'!$A$3:$M$495,10,FALSE),
VLOOKUP(B33,'Raw BOM'!$A$3:$D$495,4,FALSE)))))))</f>
        <v>60</v>
      </c>
      <c r="S33" s="318" t="str">
        <f t="shared" si="17"/>
        <v>Ship-L</v>
      </c>
      <c r="T33" s="318">
        <f t="shared" si="18"/>
        <v>60</v>
      </c>
      <c r="U33" s="318"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2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15" t="str">
        <f t="shared" si="0"/>
        <v>Maint-Warr</v>
      </c>
      <c r="H34" s="316"/>
      <c r="I34" s="317" t="str">
        <f t="shared" si="12"/>
        <v>Maintenance-Initial Year Warranty   *** Cross Ship</v>
      </c>
      <c r="J34" s="317"/>
      <c r="K34" s="317" t="str">
        <f t="shared" si="13"/>
        <v>Cross Ship</v>
      </c>
      <c r="L34" s="317"/>
      <c r="M34" s="317" t="str">
        <f t="shared" si="14"/>
        <v>Maint-Warr</v>
      </c>
      <c r="N34" s="317"/>
      <c r="O34" s="317" t="str">
        <f t="shared" si="15"/>
        <v>Maintenance-Initial Year Warranty   *** Cross Ship</v>
      </c>
      <c r="P34" s="317"/>
      <c r="Q34" s="99">
        <f t="shared" si="16"/>
        <v>1</v>
      </c>
      <c r="R34" s="318">
        <f>IF(C34="", "",IF(D34&gt;0,D34,
IF($E$1="NY Contract", VLOOKUP(B34,'Raw BOM'!$A$3:$G$495,7,FALSE),
IF($E$1="FL Contract", VLOOKUP(B34,'Raw BOM'!$A$3:$I$495,8,FALSE),
IF($E$1="LA Contract", VLOOKUP(B34,'Raw BOM'!$A$3:$K$495,9,FALSE),
IF($E$1="WA Contract", VLOOKUP(B34,'Raw BOM'!$A$3:$M$495,10,FALSE),
VLOOKUP(B34,'Raw BOM'!$A$3:$D$495,4,FALSE)))))))</f>
        <v>0</v>
      </c>
      <c r="S34" s="318" t="str">
        <f t="shared" si="17"/>
        <v>Maint-Warr</v>
      </c>
      <c r="T34" s="318">
        <f t="shared" si="18"/>
        <v>0</v>
      </c>
      <c r="U34" s="318"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2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15" t="str">
        <f t="shared" si="0"/>
        <v>Misc</v>
      </c>
      <c r="H35" s="316"/>
      <c r="I35" s="317" t="str">
        <f t="shared" si="12"/>
        <v xml:space="preserve">   *** Pick one of the following 2 Maintenance options in the 12th month.  We recommend picking 2nd line if processing more than 1,200 transactions per year.</v>
      </c>
      <c r="J35" s="317"/>
      <c r="K35" s="317" t="str">
        <f t="shared" si="13"/>
        <v>Pick one of the following 2 Maintenance options in the 12th month.  We recommend picking 2nd line if processing more than 1,200 transactions per year.</v>
      </c>
      <c r="L35" s="317"/>
      <c r="M35" s="317" t="str">
        <f t="shared" si="14"/>
        <v>Misc</v>
      </c>
      <c r="N35" s="317"/>
      <c r="O35" s="317" t="str">
        <f t="shared" si="15"/>
        <v xml:space="preserve">   *** Pick one of the following 2 Maintenance options in the 12th month.  We recommend picking 2nd line if processing more than 1,200 transactions per year.</v>
      </c>
      <c r="P35" s="317"/>
      <c r="Q35" s="99" t="str">
        <f t="shared" si="16"/>
        <v/>
      </c>
      <c r="R35" s="318" t="str">
        <f>IF(C35="", "",IF(D35&gt;0,D35,
IF($E$1="NY Contract", VLOOKUP(B35,'Raw BOM'!$A$3:$G$495,7,FALSE),
IF($E$1="FL Contract", VLOOKUP(B35,'Raw BOM'!$A$3:$I$495,8,FALSE),
IF($E$1="LA Contract", VLOOKUP(B35,'Raw BOM'!$A$3:$K$495,9,FALSE),
IF($E$1="WA Contract", VLOOKUP(B35,'Raw BOM'!$A$3:$M$495,10,FALSE),
VLOOKUP(B35,'Raw BOM'!$A$3:$D$495,4,FALSE)))))))</f>
        <v/>
      </c>
      <c r="S35" s="318" t="str">
        <f t="shared" si="17"/>
        <v>Misc</v>
      </c>
      <c r="T35" s="318" t="str">
        <f t="shared" si="18"/>
        <v/>
      </c>
      <c r="U35" s="318"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25">
      <c r="A36" s="41" t="str">
        <f>IF(B36&lt;&gt;"",VLOOKUP(B36,'Raw BOM'!$A$3:$B$495,2,FALSE),IF(E36&lt;&gt;"","Misc",""))</f>
        <v>Maint-9X5-SW-App</v>
      </c>
      <c r="B36" s="42" t="s">
        <v>125</v>
      </c>
      <c r="C36" s="43">
        <f>IF('Blank Quote'!C36&lt;&gt;"", 'Blank Quote'!C36, "")</f>
        <v>0</v>
      </c>
      <c r="D36" s="44">
        <v>595</v>
      </c>
      <c r="E36" s="50" t="str">
        <f>IF('Blank Quote'!E36&lt;&gt;"", 'Blank Quote'!E36, "")</f>
        <v>Software Only coverage, per system</v>
      </c>
      <c r="F36" s="251">
        <f>ROUND(S41*0.08,-1)</f>
        <v>460</v>
      </c>
      <c r="G36" s="315" t="str">
        <f t="shared" si="0"/>
        <v>Maint-9X5-SW-App</v>
      </c>
      <c r="H36" s="316"/>
      <c r="I36" s="317" t="str">
        <f t="shared" si="1"/>
        <v>Maintenance-9X5 Software Only Support Applicant   *** Software Only coverage, per system</v>
      </c>
      <c r="J36" s="317"/>
      <c r="K36" s="317" t="str">
        <f t="shared" si="2"/>
        <v>Software Only coverage, per system</v>
      </c>
      <c r="L36" s="317"/>
      <c r="M36" s="317" t="str">
        <f t="shared" si="3"/>
        <v>Maint-9X5-SW-App</v>
      </c>
      <c r="N36" s="317"/>
      <c r="O36" s="317" t="str">
        <f t="shared" si="4"/>
        <v>Maintenance-9X5 Software Only Support Applicant   *** Software Only coverage, per system</v>
      </c>
      <c r="P36" s="317"/>
      <c r="Q36" s="99">
        <f t="shared" si="5"/>
        <v>0</v>
      </c>
      <c r="R36" s="414">
        <f t="shared" ref="R36:R39" si="22">IF(D36="", "", D36)</f>
        <v>595</v>
      </c>
      <c r="S36" s="414" t="str">
        <f t="shared" ref="S36:S39" si="23">IF(E36="", "", E36)</f>
        <v>Software Only coverage, per system</v>
      </c>
      <c r="T36" s="318">
        <f t="shared" si="18"/>
        <v>0</v>
      </c>
      <c r="U36" s="318"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25">
      <c r="A37" s="41" t="str">
        <f>IF(B37&lt;&gt;"",VLOOKUP(B37,'Raw BOM'!$A$3:$B$495,2,FALSE),IF(E37&lt;&gt;"","Misc",""))</f>
        <v>Maint-9X5-Remote</v>
      </c>
      <c r="B37" s="42" t="s">
        <v>127</v>
      </c>
      <c r="C37" s="43">
        <f>IF('Blank Quote'!C37&lt;&gt;"", 'Blank Quote'!C37, "")</f>
        <v>0</v>
      </c>
      <c r="D37" s="44">
        <v>960</v>
      </c>
      <c r="E37" s="50" t="str">
        <f>IF('Blank Quote'!E37&lt;&gt;"", 'Blank Quote'!E37, "")</f>
        <v>Software and Hardware Coverage, per system</v>
      </c>
      <c r="F37" s="251">
        <f>ROUND(S41*0.12,-1)</f>
        <v>690</v>
      </c>
      <c r="G37" s="315" t="str">
        <f t="shared" si="0"/>
        <v>Maint-9X5-Remote</v>
      </c>
      <c r="H37" s="316"/>
      <c r="I37" s="317" t="str">
        <f t="shared" ref="I37" si="24">IF(B37&lt;&gt;"", B37, "")&amp;IF(E37&lt;&gt;"", "   *** "&amp;E37, "")</f>
        <v>Maintenance-9 X 5 (8am - 5pm, M-F) Remote with Cross Ship   *** Software and Hardware Coverage, per system</v>
      </c>
      <c r="J37" s="317"/>
      <c r="K37" s="317" t="str">
        <f t="shared" ref="K37" si="25">E37</f>
        <v>Software and Hardware Coverage, per system</v>
      </c>
      <c r="L37" s="317"/>
      <c r="M37" s="317" t="str">
        <f t="shared" ref="M37" si="26">G37</f>
        <v>Maint-9X5-Remote</v>
      </c>
      <c r="N37" s="317"/>
      <c r="O37" s="317" t="str">
        <f t="shared" ref="O37" si="27">I37</f>
        <v>Maintenance-9 X 5 (8am - 5pm, M-F) Remote with Cross Ship   *** Software and Hardware Coverage, per system</v>
      </c>
      <c r="P37" s="317"/>
      <c r="Q37" s="99">
        <f t="shared" si="5"/>
        <v>0</v>
      </c>
      <c r="R37" s="318">
        <f t="shared" si="22"/>
        <v>960</v>
      </c>
      <c r="S37" s="318" t="str">
        <f t="shared" si="23"/>
        <v>Software and Hardware Coverage, per system</v>
      </c>
      <c r="T37" s="318">
        <f t="shared" si="18"/>
        <v>0</v>
      </c>
      <c r="U37" s="318"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2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15" t="str">
        <f t="shared" si="0"/>
        <v/>
      </c>
      <c r="H38" s="316"/>
      <c r="I38" s="317" t="str">
        <f t="shared" ref="I38:I39" si="28">IF(B38&lt;&gt;"", B38, "")&amp;IF(E38&lt;&gt;"", "   *** "&amp;E38, "")</f>
        <v/>
      </c>
      <c r="J38" s="317"/>
      <c r="K38" s="317" t="str">
        <f t="shared" ref="K38:K39" si="29">E38</f>
        <v/>
      </c>
      <c r="L38" s="317"/>
      <c r="M38" s="317" t="str">
        <f t="shared" ref="M38:M39" si="30">G38</f>
        <v/>
      </c>
      <c r="N38" s="317"/>
      <c r="O38" s="317" t="str">
        <f t="shared" ref="O38:O39" si="31">I38</f>
        <v/>
      </c>
      <c r="P38" s="317"/>
      <c r="Q38" s="99" t="str">
        <f t="shared" ref="Q38:Q39" si="32">IF(C38="", "", C38)</f>
        <v/>
      </c>
      <c r="R38" s="318" t="str">
        <f t="shared" si="22"/>
        <v/>
      </c>
      <c r="S38" s="318" t="str">
        <f t="shared" si="23"/>
        <v/>
      </c>
      <c r="T38" s="318" t="str">
        <f t="shared" si="18"/>
        <v/>
      </c>
      <c r="U38" s="318" t="str">
        <f t="shared" si="19"/>
        <v/>
      </c>
      <c r="V38" s="49" t="str">
        <f>IF(C38="","", VLOOKUP(B38,'Raw BOM'!$A$3:$F$495,6,FALSE))</f>
        <v/>
      </c>
      <c r="W38" s="1"/>
      <c r="X38" s="47">
        <f t="shared" si="9"/>
        <v>0</v>
      </c>
      <c r="Y38" s="179"/>
      <c r="Z38" s="47"/>
      <c r="AA38" s="48"/>
      <c r="AB38" s="48"/>
    </row>
    <row r="39" spans="1:28" ht="30" customHeight="1" thickBot="1" x14ac:dyDescent="0.3">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369" t="str">
        <f t="shared" si="0"/>
        <v/>
      </c>
      <c r="H39" s="370"/>
      <c r="I39" s="371" t="str">
        <f t="shared" si="28"/>
        <v/>
      </c>
      <c r="J39" s="371"/>
      <c r="K39" s="371" t="str">
        <f t="shared" si="29"/>
        <v/>
      </c>
      <c r="L39" s="371"/>
      <c r="M39" s="371" t="str">
        <f t="shared" si="30"/>
        <v/>
      </c>
      <c r="N39" s="371"/>
      <c r="O39" s="371" t="str">
        <f t="shared" si="31"/>
        <v/>
      </c>
      <c r="P39" s="371"/>
      <c r="Q39" s="96" t="str">
        <f t="shared" si="32"/>
        <v/>
      </c>
      <c r="R39" s="373" t="str">
        <f t="shared" si="22"/>
        <v/>
      </c>
      <c r="S39" s="373" t="str">
        <f t="shared" si="23"/>
        <v/>
      </c>
      <c r="T39" s="373" t="str">
        <f t="shared" si="18"/>
        <v/>
      </c>
      <c r="U39" s="373" t="str">
        <f t="shared" si="19"/>
        <v/>
      </c>
      <c r="V39" s="55" t="str">
        <f>IF(C39="","", VLOOKUP(B39,'Raw BOM'!$A$3:$F$495,6,FALSE))</f>
        <v/>
      </c>
      <c r="W39" s="1"/>
      <c r="X39" s="47">
        <f t="shared" si="9"/>
        <v>0</v>
      </c>
      <c r="Y39" s="179"/>
      <c r="Z39" s="47"/>
      <c r="AA39" s="48"/>
      <c r="AB39" s="48"/>
    </row>
    <row r="40" spans="1:28" ht="5.25" customHeight="1" thickTop="1" thickBot="1" x14ac:dyDescent="0.3">
      <c r="D40" s="35"/>
    </row>
    <row r="41" spans="1:28" ht="15" customHeight="1" thickBot="1" x14ac:dyDescent="0.3">
      <c r="A41" s="249"/>
      <c r="B41" s="249"/>
      <c r="C41" s="249"/>
      <c r="D41" s="249"/>
      <c r="E41" s="249"/>
      <c r="G41" s="329" t="s">
        <v>129</v>
      </c>
      <c r="H41" s="330"/>
      <c r="I41" s="330"/>
      <c r="J41" s="330"/>
      <c r="K41" s="330"/>
      <c r="L41" s="330"/>
      <c r="M41" s="331"/>
      <c r="N41" s="338" t="str">
        <f>'Blank Quote'!$N$41:$O$41</f>
        <v>QS: 20191222</v>
      </c>
      <c r="O41" s="339"/>
      <c r="P41" s="57"/>
      <c r="Q41" s="57"/>
      <c r="R41" s="58" t="s">
        <v>131</v>
      </c>
      <c r="S41" s="323">
        <f>SUMIF(T19:U35,"&gt;0")</f>
        <v>5720</v>
      </c>
      <c r="T41" s="324"/>
      <c r="U41" s="325"/>
      <c r="V41" s="59"/>
    </row>
    <row r="42" spans="1:28" ht="15" customHeight="1" thickBot="1" x14ac:dyDescent="0.3">
      <c r="A42" s="249"/>
      <c r="B42" s="249"/>
      <c r="C42" s="249"/>
      <c r="D42" s="249"/>
      <c r="E42" s="249"/>
      <c r="G42" s="332"/>
      <c r="H42" s="333"/>
      <c r="I42" s="333"/>
      <c r="J42" s="333"/>
      <c r="K42" s="333"/>
      <c r="L42" s="333"/>
      <c r="M42" s="334"/>
      <c r="N42" s="338" t="str">
        <f>'Blank Quote'!$N$42:$O$42</f>
        <v>PT: Apte</v>
      </c>
      <c r="O42" s="339"/>
      <c r="P42" s="57"/>
      <c r="Q42" s="57"/>
      <c r="R42" s="58" t="str">
        <f>IF(X42&gt;0,"Discount on Taxable Items:", "")</f>
        <v>Discount on Taxable Items:</v>
      </c>
      <c r="S42" s="326">
        <f>IF(X42&gt;0, -X42, 0)</f>
        <v>-546</v>
      </c>
      <c r="T42" s="327"/>
      <c r="U42" s="328"/>
      <c r="V42" s="258">
        <f>S42/S41</f>
        <v>-9.5454545454545459E-2</v>
      </c>
      <c r="X42" s="61">
        <f>SUM(AA19:AA39)</f>
        <v>546</v>
      </c>
    </row>
    <row r="43" spans="1:28" ht="15" customHeight="1" thickBot="1" x14ac:dyDescent="0.3">
      <c r="A43" s="249"/>
      <c r="B43" s="249"/>
      <c r="C43" s="249"/>
      <c r="D43" s="249"/>
      <c r="E43" s="249"/>
      <c r="G43" s="332"/>
      <c r="H43" s="333"/>
      <c r="I43" s="333"/>
      <c r="J43" s="333"/>
      <c r="K43" s="333"/>
      <c r="L43" s="333"/>
      <c r="M43" s="334"/>
      <c r="N43" s="56"/>
      <c r="P43" s="57"/>
      <c r="R43" s="58" t="str">
        <f>IF(X43&gt;0,"Discount on Non-Taxable Items:", "")</f>
        <v>Discount on Non-Taxable Items:</v>
      </c>
      <c r="S43" s="323">
        <f>IF(X43&gt;0, -X43, 0)+SUMIF(T19:U35,"&lt;0")</f>
        <v>-1289.2</v>
      </c>
      <c r="T43" s="324"/>
      <c r="U43" s="325"/>
      <c r="V43" s="256">
        <f>S43/S41</f>
        <v>-0.22538461538461541</v>
      </c>
      <c r="X43" s="61">
        <f>SUM(AB19:AB39)</f>
        <v>1289.2</v>
      </c>
    </row>
    <row r="44" spans="1:28" ht="15" customHeight="1" thickBot="1" x14ac:dyDescent="0.3">
      <c r="A44" s="249"/>
      <c r="B44" s="249"/>
      <c r="C44" s="249"/>
      <c r="D44" s="249"/>
      <c r="E44" s="249"/>
      <c r="G44" s="332"/>
      <c r="H44" s="333"/>
      <c r="I44" s="333"/>
      <c r="J44" s="333"/>
      <c r="K44" s="333"/>
      <c r="L44" s="333"/>
      <c r="M44" s="334"/>
      <c r="N44" s="56"/>
      <c r="P44" s="57"/>
      <c r="R44" s="58" t="s">
        <v>132</v>
      </c>
      <c r="S44" s="323">
        <f>SUM(T36:U39)</f>
        <v>0</v>
      </c>
      <c r="T44" s="324"/>
      <c r="U44" s="325"/>
      <c r="V44" s="201"/>
      <c r="X44" s="61"/>
    </row>
    <row r="45" spans="1:28" ht="15" customHeight="1" thickBot="1" x14ac:dyDescent="0.3">
      <c r="A45" s="249"/>
      <c r="B45" s="249"/>
      <c r="C45" s="249"/>
      <c r="D45" s="249"/>
      <c r="E45" s="249"/>
      <c r="G45" s="332"/>
      <c r="H45" s="333"/>
      <c r="I45" s="333"/>
      <c r="J45" s="333"/>
      <c r="K45" s="333"/>
      <c r="L45" s="333"/>
      <c r="M45" s="334"/>
      <c r="N45" s="56"/>
      <c r="P45" s="57"/>
      <c r="Q45" s="57"/>
      <c r="R45" s="58" t="s">
        <v>133</v>
      </c>
      <c r="S45" s="326">
        <f>IF(B11=0, "Tax Exempt or TBD", X45)</f>
        <v>207.48</v>
      </c>
      <c r="T45" s="327"/>
      <c r="U45" s="327"/>
      <c r="V45" s="257">
        <f>B11</f>
        <v>9.5000000000000001E-2</v>
      </c>
      <c r="X45" s="61">
        <f>SUM(X19:X39)</f>
        <v>207.48</v>
      </c>
    </row>
    <row r="46" spans="1:28" ht="15" customHeight="1" thickBot="1" x14ac:dyDescent="0.3">
      <c r="A46" s="249"/>
      <c r="B46" s="249"/>
      <c r="C46" s="249"/>
      <c r="D46" s="249"/>
      <c r="E46" s="249"/>
      <c r="G46" s="335"/>
      <c r="H46" s="336"/>
      <c r="I46" s="336"/>
      <c r="J46" s="336"/>
      <c r="K46" s="336"/>
      <c r="L46" s="336"/>
      <c r="M46" s="337"/>
      <c r="N46" s="56"/>
      <c r="P46" s="57"/>
      <c r="Q46" s="57"/>
      <c r="R46" s="58" t="s">
        <v>134</v>
      </c>
      <c r="S46" s="320">
        <f>SUM(S41:U45)</f>
        <v>4092.28</v>
      </c>
      <c r="T46" s="321"/>
      <c r="U46" s="322"/>
      <c r="V46" s="62"/>
    </row>
    <row r="47" spans="1:28" ht="12" customHeight="1" thickBot="1" x14ac:dyDescent="0.3">
      <c r="A47" s="249"/>
      <c r="B47" s="249"/>
      <c r="C47" s="249"/>
      <c r="D47" s="249"/>
      <c r="E47" s="249"/>
    </row>
    <row r="48" spans="1:28" ht="2.25" customHeight="1" x14ac:dyDescent="0.25">
      <c r="A48" s="249"/>
      <c r="B48" s="249"/>
      <c r="C48" s="249"/>
      <c r="D48" s="249"/>
      <c r="E48" s="249"/>
      <c r="G48" s="30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07"/>
      <c r="I48" s="307"/>
      <c r="J48" s="307"/>
      <c r="K48" s="307"/>
      <c r="L48" s="307"/>
      <c r="M48" s="307"/>
      <c r="N48" s="307"/>
      <c r="O48" s="307"/>
      <c r="P48" s="307"/>
      <c r="Q48" s="307"/>
      <c r="R48" s="307"/>
      <c r="S48" s="307"/>
      <c r="T48" s="307"/>
      <c r="U48" s="307"/>
      <c r="V48" s="308"/>
    </row>
    <row r="49" spans="1:22" ht="13.5" customHeight="1" x14ac:dyDescent="0.25">
      <c r="A49" s="249"/>
      <c r="B49" s="249"/>
      <c r="C49" s="249"/>
      <c r="D49" s="249"/>
      <c r="E49" s="249"/>
      <c r="G49" s="309"/>
      <c r="H49" s="310"/>
      <c r="I49" s="310"/>
      <c r="J49" s="310"/>
      <c r="K49" s="310"/>
      <c r="L49" s="310"/>
      <c r="M49" s="310"/>
      <c r="N49" s="310"/>
      <c r="O49" s="310"/>
      <c r="P49" s="310"/>
      <c r="Q49" s="310"/>
      <c r="R49" s="310"/>
      <c r="S49" s="310"/>
      <c r="T49" s="310"/>
      <c r="U49" s="310"/>
      <c r="V49" s="311"/>
    </row>
    <row r="50" spans="1:22" ht="13.5" customHeight="1" x14ac:dyDescent="0.25">
      <c r="A50" s="249"/>
      <c r="B50" s="249"/>
      <c r="C50" s="249"/>
      <c r="D50" s="249"/>
      <c r="E50" s="249"/>
      <c r="G50" s="309"/>
      <c r="H50" s="310"/>
      <c r="I50" s="310"/>
      <c r="J50" s="310"/>
      <c r="K50" s="310"/>
      <c r="L50" s="310"/>
      <c r="M50" s="310"/>
      <c r="N50" s="310"/>
      <c r="O50" s="310"/>
      <c r="P50" s="310"/>
      <c r="Q50" s="310"/>
      <c r="R50" s="310"/>
      <c r="S50" s="310"/>
      <c r="T50" s="310"/>
      <c r="U50" s="310"/>
      <c r="V50" s="311"/>
    </row>
    <row r="51" spans="1:22" ht="13.5" customHeight="1" x14ac:dyDescent="0.25">
      <c r="A51" s="249"/>
      <c r="B51" s="249"/>
      <c r="C51" s="249"/>
      <c r="D51" s="249"/>
      <c r="E51" s="249"/>
      <c r="G51" s="309"/>
      <c r="H51" s="310"/>
      <c r="I51" s="310"/>
      <c r="J51" s="310"/>
      <c r="K51" s="310"/>
      <c r="L51" s="310"/>
      <c r="M51" s="310"/>
      <c r="N51" s="310"/>
      <c r="O51" s="310"/>
      <c r="P51" s="310"/>
      <c r="Q51" s="310"/>
      <c r="R51" s="310"/>
      <c r="S51" s="310"/>
      <c r="T51" s="310"/>
      <c r="U51" s="310"/>
      <c r="V51" s="311"/>
    </row>
    <row r="52" spans="1:22" ht="13.5" customHeight="1" x14ac:dyDescent="0.25">
      <c r="A52" s="249"/>
      <c r="B52" s="249"/>
      <c r="C52" s="249"/>
      <c r="D52" s="249"/>
      <c r="E52" s="249"/>
      <c r="G52" s="309"/>
      <c r="H52" s="310"/>
      <c r="I52" s="310"/>
      <c r="J52" s="310"/>
      <c r="K52" s="310"/>
      <c r="L52" s="310"/>
      <c r="M52" s="310"/>
      <c r="N52" s="310"/>
      <c r="O52" s="310"/>
      <c r="P52" s="310"/>
      <c r="Q52" s="310"/>
      <c r="R52" s="310"/>
      <c r="S52" s="310"/>
      <c r="T52" s="310"/>
      <c r="U52" s="310"/>
      <c r="V52" s="311"/>
    </row>
    <row r="53" spans="1:22" ht="12" customHeight="1" x14ac:dyDescent="0.25">
      <c r="A53" s="249"/>
      <c r="B53" s="249"/>
      <c r="C53" s="249"/>
      <c r="D53" s="249"/>
      <c r="E53" s="249"/>
      <c r="G53" s="309"/>
      <c r="H53" s="310"/>
      <c r="I53" s="310"/>
      <c r="J53" s="310"/>
      <c r="K53" s="310"/>
      <c r="L53" s="310"/>
      <c r="M53" s="310"/>
      <c r="N53" s="310"/>
      <c r="O53" s="310"/>
      <c r="P53" s="310"/>
      <c r="Q53" s="310"/>
      <c r="R53" s="310"/>
      <c r="S53" s="310"/>
      <c r="T53" s="310"/>
      <c r="U53" s="310"/>
      <c r="V53" s="311"/>
    </row>
    <row r="54" spans="1:22" ht="15.95" customHeight="1" thickBot="1" x14ac:dyDescent="0.3">
      <c r="A54" s="249"/>
      <c r="B54" s="249"/>
      <c r="C54" s="249"/>
      <c r="D54" s="249"/>
      <c r="E54" s="249"/>
      <c r="G54" s="312"/>
      <c r="H54" s="313"/>
      <c r="I54" s="313"/>
      <c r="J54" s="313"/>
      <c r="K54" s="313"/>
      <c r="L54" s="313"/>
      <c r="M54" s="313"/>
      <c r="N54" s="313"/>
      <c r="O54" s="313"/>
      <c r="P54" s="313"/>
      <c r="Q54" s="313"/>
      <c r="R54" s="313"/>
      <c r="S54" s="313"/>
      <c r="T54" s="313"/>
      <c r="U54" s="313"/>
      <c r="V54" s="314"/>
    </row>
    <row r="55" spans="1:22" ht="9" customHeight="1" outlineLevel="1" thickTop="1" thickBot="1" x14ac:dyDescent="0.3">
      <c r="A55" s="13" t="s">
        <v>55</v>
      </c>
      <c r="B55" s="14" t="str">
        <f>'Blank Quote'!B1</f>
        <v>App CA Private</v>
      </c>
      <c r="C55" s="392" t="s">
        <v>57</v>
      </c>
      <c r="D55" s="393"/>
      <c r="E55" s="15" t="str">
        <f>VLOOKUP(B55,'Pricing Model'!A1:C21,3)</f>
        <v>Discount Based</v>
      </c>
    </row>
    <row r="56" spans="1:22" ht="18" customHeight="1" outlineLevel="1" thickBot="1" x14ac:dyDescent="0.3">
      <c r="A56" s="17" t="s">
        <v>58</v>
      </c>
      <c r="B56" s="18" t="str">
        <f>'Blank Quote'!B2</f>
        <v>Winston Mobile Notary LLC</v>
      </c>
      <c r="C56" s="394" t="s">
        <v>59</v>
      </c>
      <c r="D56" s="395"/>
      <c r="E56" s="252">
        <f>IF(E55="Discount Based", VLOOKUP(B55,'Pricing Model'!A1:D21,4), "")</f>
        <v>0.2</v>
      </c>
      <c r="P56" s="398" t="s">
        <v>139</v>
      </c>
      <c r="Q56" s="398"/>
      <c r="R56" s="398"/>
      <c r="S56" s="398"/>
      <c r="T56" s="398"/>
      <c r="U56" s="398"/>
    </row>
    <row r="57" spans="1:22" ht="18" customHeight="1" outlineLevel="1" x14ac:dyDescent="0.25">
      <c r="A57" s="17" t="s">
        <v>61</v>
      </c>
      <c r="B57" s="18" t="str">
        <f>'Blank Quote'!B3</f>
        <v>SUSAN E THOMPSON</v>
      </c>
      <c r="C57" s="394" t="s">
        <v>62</v>
      </c>
      <c r="D57" s="395"/>
      <c r="E57" s="252">
        <f>IF(E55="Discount Based", VLOOKUP(B55,'Pricing Model'!A1:E21,5), "")</f>
        <v>0.44</v>
      </c>
      <c r="N57" s="265" t="str">
        <f>IF('Blank Quote'!$E$7&lt;&gt;"", "REPLACING", "")</f>
        <v/>
      </c>
    </row>
    <row r="58" spans="1:22" ht="18" customHeight="1" outlineLevel="1" x14ac:dyDescent="0.25">
      <c r="A58" s="20" t="s">
        <v>67</v>
      </c>
      <c r="B58" s="21" t="str">
        <f>'Blank Quote'!B4</f>
        <v>(760) 677-8594 | winstonmobilenotary@gmail.com</v>
      </c>
      <c r="C58" s="394" t="s">
        <v>64</v>
      </c>
      <c r="D58" s="395"/>
      <c r="E58" s="19" t="str">
        <f>IF(E55="Cost Based", VLOOKUP(B55,'Pricing Model'!A1:F21,6), "")</f>
        <v/>
      </c>
      <c r="G58" s="368" t="s">
        <v>65</v>
      </c>
      <c r="H58" s="368"/>
      <c r="I58" s="368"/>
      <c r="J58" s="368"/>
      <c r="K58" s="368"/>
      <c r="L58" s="368"/>
      <c r="M58" s="22"/>
      <c r="N58" s="264" t="str">
        <f>IF('Blank Quote'!$E$7&lt;&gt;"","LSID: "&amp;'Blank Quote'!$E$7, "")</f>
        <v/>
      </c>
      <c r="P58" s="367" t="s">
        <v>66</v>
      </c>
      <c r="Q58" s="367"/>
      <c r="R58" s="367"/>
      <c r="S58" s="367"/>
      <c r="T58" s="367"/>
      <c r="U58" s="367"/>
    </row>
    <row r="59" spans="1:22" ht="18" customHeight="1" outlineLevel="1" thickBot="1" x14ac:dyDescent="0.3">
      <c r="A59" s="20" t="s">
        <v>137</v>
      </c>
      <c r="B59" s="21" t="str">
        <f>'Blank Quote'!B5</f>
        <v>9454 Wilshire Blvd Suite 208</v>
      </c>
      <c r="C59" s="390" t="s">
        <v>68</v>
      </c>
      <c r="D59" s="391"/>
      <c r="E59" s="23" t="str">
        <f>IF(E55="Cost Based", VLOOKUP(B55,'Pricing Model'!A1:G21,7), "")</f>
        <v/>
      </c>
      <c r="G59" s="368" t="s">
        <v>69</v>
      </c>
      <c r="H59" s="368"/>
      <c r="I59" s="368"/>
      <c r="J59" s="368"/>
      <c r="K59" s="368"/>
      <c r="L59" s="368"/>
      <c r="M59" s="22"/>
    </row>
    <row r="60" spans="1:22" ht="18" customHeight="1" outlineLevel="1" thickBot="1" x14ac:dyDescent="0.3">
      <c r="A60" s="20" t="s">
        <v>12</v>
      </c>
      <c r="B60" s="24" t="str">
        <f>'Blank Quote'!B6</f>
        <v>Beverly Hills, CA 90212</v>
      </c>
      <c r="C60" s="25"/>
      <c r="D60" s="25"/>
      <c r="E60" s="25"/>
      <c r="G60" s="368" t="s">
        <v>70</v>
      </c>
      <c r="H60" s="368"/>
      <c r="I60" s="368"/>
      <c r="J60" s="368"/>
      <c r="K60" s="368"/>
      <c r="L60" s="368"/>
      <c r="M60" s="22"/>
      <c r="P60" s="367" t="s">
        <v>71</v>
      </c>
      <c r="Q60" s="367"/>
      <c r="R60" s="367"/>
      <c r="S60" s="367"/>
      <c r="T60" s="367"/>
      <c r="U60" s="367"/>
    </row>
    <row r="61" spans="1:22" ht="9.9499999999999993" customHeight="1" outlineLevel="1" thickBot="1" x14ac:dyDescent="0.4">
      <c r="A61" s="17" t="s">
        <v>72</v>
      </c>
      <c r="B61" s="18" t="str">
        <f>'Blank Quote'!B7</f>
        <v>SUSAN E THOMPSON</v>
      </c>
      <c r="C61" s="25"/>
      <c r="D61" s="25"/>
      <c r="E61" s="25"/>
      <c r="G61" s="26"/>
    </row>
    <row r="62" spans="1:22" ht="18" customHeight="1" outlineLevel="1" thickBot="1" x14ac:dyDescent="0.35">
      <c r="A62" s="20" t="s">
        <v>77</v>
      </c>
      <c r="B62" s="21" t="str">
        <f>'Blank Quote'!B8</f>
        <v>(760) 677-8594 | winstonmobilenotary@gmail.com</v>
      </c>
      <c r="C62" s="25"/>
      <c r="D62" s="25"/>
      <c r="E62" s="25"/>
      <c r="G62" s="350" t="s">
        <v>75</v>
      </c>
      <c r="H62" s="351"/>
      <c r="I62" s="351"/>
      <c r="J62" s="351"/>
      <c r="K62" s="351"/>
      <c r="L62" s="351"/>
      <c r="M62" s="352"/>
      <c r="O62" s="350" t="s">
        <v>76</v>
      </c>
      <c r="P62" s="351"/>
      <c r="Q62" s="351"/>
      <c r="R62" s="351"/>
      <c r="S62" s="351"/>
      <c r="T62" s="351"/>
      <c r="U62" s="351"/>
      <c r="V62" s="352"/>
    </row>
    <row r="63" spans="1:22" ht="18" customHeight="1" outlineLevel="1" x14ac:dyDescent="0.25">
      <c r="A63" s="20" t="s">
        <v>137</v>
      </c>
      <c r="B63" s="21" t="str">
        <f>'Blank Quote'!B9</f>
        <v>9454 Wilshire Blvd Suite 208</v>
      </c>
      <c r="C63" s="25"/>
      <c r="D63" s="25"/>
      <c r="E63" s="25"/>
      <c r="G63" s="353" t="str">
        <f>IF('Non_CA Multi Tenprint'!B56="", "", 'Non_CA Multi Tenprint'!B56)</f>
        <v>Winston Mobile Notary LLC</v>
      </c>
      <c r="H63" s="354"/>
      <c r="I63" s="354"/>
      <c r="J63" s="354"/>
      <c r="K63" s="354"/>
      <c r="L63" s="354"/>
      <c r="M63" s="355"/>
      <c r="O63" s="340" t="str">
        <f>IF('Non_CA Multi Tenprint'!B56="", "", 'Non_CA Multi Tenprint'!B56)</f>
        <v>Winston Mobile Notary LLC</v>
      </c>
      <c r="P63" s="341"/>
      <c r="Q63" s="341"/>
      <c r="R63" s="341"/>
      <c r="S63" s="341"/>
      <c r="T63" s="341"/>
      <c r="U63" s="341"/>
      <c r="V63" s="342"/>
    </row>
    <row r="64" spans="1:22" ht="18" customHeight="1" outlineLevel="1" thickBot="1" x14ac:dyDescent="0.3">
      <c r="A64" s="27" t="s">
        <v>12</v>
      </c>
      <c r="B64" s="24" t="str">
        <f>'Blank Quote'!B10</f>
        <v>Beverly Hills, CA 90212</v>
      </c>
      <c r="C64" s="25"/>
      <c r="D64" s="25"/>
      <c r="E64" s="25"/>
      <c r="G64" s="340" t="str">
        <f>IF('Non_CA Multi Tenprint'!B57="", "", 'Non_CA Multi Tenprint'!B57)</f>
        <v>SUSAN E THOMPSON</v>
      </c>
      <c r="H64" s="341"/>
      <c r="I64" s="341"/>
      <c r="J64" s="341"/>
      <c r="K64" s="341"/>
      <c r="L64" s="341"/>
      <c r="M64" s="342"/>
      <c r="O64" s="340" t="str">
        <f>IF('Non_CA Multi Tenprint'!B61="", "", 'Non_CA Multi Tenprint'!B61)</f>
        <v>SUSAN E THOMPSON</v>
      </c>
      <c r="P64" s="341"/>
      <c r="Q64" s="341"/>
      <c r="R64" s="341"/>
      <c r="S64" s="341"/>
      <c r="T64" s="341"/>
      <c r="U64" s="341"/>
      <c r="V64" s="342"/>
    </row>
    <row r="65" spans="1:28" ht="18" customHeight="1" outlineLevel="1" thickBot="1" x14ac:dyDescent="0.3">
      <c r="A65" s="27" t="s">
        <v>79</v>
      </c>
      <c r="B65" s="28">
        <f>'Blank Quote'!B11</f>
        <v>9.5000000000000001E-2</v>
      </c>
      <c r="C65" s="25"/>
      <c r="D65" s="25"/>
      <c r="E65" s="25"/>
      <c r="G65" s="340" t="str">
        <f>IF('Non_CA Multi Tenprint'!B58="", "", 'Non_CA Multi Tenprint'!B58)</f>
        <v>(760) 677-8594 | winstonmobilenotary@gmail.com</v>
      </c>
      <c r="H65" s="341"/>
      <c r="I65" s="341"/>
      <c r="J65" s="341"/>
      <c r="K65" s="341"/>
      <c r="L65" s="341"/>
      <c r="M65" s="342"/>
      <c r="O65" s="340" t="str">
        <f>IF('Non_CA Multi Tenprint'!B62="", "", 'Non_CA Multi Tenprint'!B62)</f>
        <v>(760) 677-8594 | winstonmobilenotary@gmail.com</v>
      </c>
      <c r="P65" s="341"/>
      <c r="Q65" s="341"/>
      <c r="R65" s="341"/>
      <c r="S65" s="341"/>
      <c r="T65" s="341"/>
      <c r="U65" s="341"/>
      <c r="V65" s="342"/>
    </row>
    <row r="66" spans="1:28" ht="18" customHeight="1" outlineLevel="1" thickBot="1" x14ac:dyDescent="0.3">
      <c r="A66" s="13" t="s">
        <v>34</v>
      </c>
      <c r="B66" s="29" t="str">
        <f>'Blank Quote'!B12</f>
        <v>EC</v>
      </c>
      <c r="C66" s="25"/>
      <c r="D66" s="25"/>
      <c r="E66" s="25"/>
      <c r="G66" s="340" t="str">
        <f>IF('Non_CA Multi Tenprint'!B59="", "", 'Non_CA Multi Tenprint'!B59)</f>
        <v>9454 Wilshire Blvd Suite 208</v>
      </c>
      <c r="H66" s="341"/>
      <c r="I66" s="341"/>
      <c r="J66" s="341"/>
      <c r="K66" s="341"/>
      <c r="L66" s="341"/>
      <c r="M66" s="342"/>
      <c r="O66" s="340" t="str">
        <f>IF('Non_CA Multi Tenprint'!B63="", "", 'Non_CA Multi Tenprint'!B63)</f>
        <v>9454 Wilshire Blvd Suite 208</v>
      </c>
      <c r="P66" s="341"/>
      <c r="Q66" s="341"/>
      <c r="R66" s="341"/>
      <c r="S66" s="341"/>
      <c r="T66" s="341"/>
      <c r="U66" s="341"/>
      <c r="V66" s="342"/>
    </row>
    <row r="67" spans="1:28" ht="18" customHeight="1" outlineLevel="1" thickBot="1" x14ac:dyDescent="0.3">
      <c r="A67" s="13" t="s">
        <v>82</v>
      </c>
      <c r="B67" s="30" t="str">
        <f>'Blank Quote'!B13</f>
        <v>Ground</v>
      </c>
      <c r="C67" s="25"/>
      <c r="D67" s="25"/>
      <c r="E67" s="25"/>
      <c r="G67" s="295" t="str">
        <f>IF('Non_CA Multi Tenprint'!B60="", "", 'Non_CA Multi Tenprint'!B60)</f>
        <v>Beverly Hills, CA 90212</v>
      </c>
      <c r="H67" s="296"/>
      <c r="I67" s="296"/>
      <c r="J67" s="296"/>
      <c r="K67" s="296"/>
      <c r="L67" s="296"/>
      <c r="M67" s="297"/>
      <c r="O67" s="295" t="str">
        <f>IF('Non_CA Multi Tenprint'!B64="", "", 'Non_CA Multi Tenprint'!B64)</f>
        <v>Beverly Hills, CA 90212</v>
      </c>
      <c r="P67" s="296"/>
      <c r="Q67" s="296"/>
      <c r="R67" s="296"/>
      <c r="S67" s="296"/>
      <c r="T67" s="296"/>
      <c r="U67" s="296"/>
      <c r="V67" s="297"/>
    </row>
    <row r="68" spans="1:28" ht="5.25" customHeight="1" outlineLevel="1" thickBot="1" x14ac:dyDescent="0.3">
      <c r="B68" s="31"/>
      <c r="C68" s="25"/>
      <c r="D68" s="25"/>
      <c r="E68" s="25"/>
    </row>
    <row r="69" spans="1:28" ht="16.5" outlineLevel="1" thickBot="1" x14ac:dyDescent="0.3">
      <c r="A69" s="32" t="s">
        <v>84</v>
      </c>
      <c r="B69" s="33" t="str">
        <f>VLOOKUP(B55,'Pricing Model'!A1:J21,10)</f>
        <v>Private</v>
      </c>
      <c r="C69" s="25"/>
      <c r="D69" s="25"/>
      <c r="E69" s="25"/>
      <c r="G69" s="293" t="s">
        <v>85</v>
      </c>
      <c r="H69" s="294"/>
      <c r="I69" s="293" t="s">
        <v>86</v>
      </c>
      <c r="J69" s="361"/>
      <c r="K69" s="294"/>
      <c r="L69" s="293" t="s">
        <v>87</v>
      </c>
      <c r="M69" s="361"/>
      <c r="N69" s="294"/>
      <c r="O69" s="293" t="s">
        <v>88</v>
      </c>
      <c r="P69" s="294"/>
      <c r="Q69" s="293" t="s">
        <v>89</v>
      </c>
      <c r="R69" s="294"/>
      <c r="S69" s="298" t="s">
        <v>90</v>
      </c>
      <c r="T69" s="299"/>
      <c r="U69" s="299"/>
      <c r="V69" s="300"/>
    </row>
    <row r="70" spans="1:28" ht="15.75" outlineLevel="1" thickBot="1" x14ac:dyDescent="0.3">
      <c r="A70" s="34" t="s">
        <v>91</v>
      </c>
      <c r="B70" s="33">
        <f>VLOOKUP(B55,'Pricing Model'!A1:H21,8)</f>
        <v>0</v>
      </c>
      <c r="C70" s="25"/>
      <c r="D70" s="25"/>
      <c r="E70" s="25"/>
      <c r="G70" s="362">
        <f ca="1">TODAY()</f>
        <v>45142</v>
      </c>
      <c r="H70" s="363"/>
      <c r="I70" s="364">
        <f ca="1">NOW()</f>
        <v>45142.380975</v>
      </c>
      <c r="J70" s="365"/>
      <c r="K70" s="366"/>
      <c r="L70" s="301" t="str">
        <f>'Non_CA Multi Tenprint'!B66</f>
        <v>EC</v>
      </c>
      <c r="M70" s="302"/>
      <c r="N70" s="303"/>
      <c r="O70" s="301" t="str">
        <f>VLOOKUP(B55,'Pricing Model'!A1:I21,9)</f>
        <v>Due on Rcpt</v>
      </c>
      <c r="P70" s="303"/>
      <c r="Q70" s="301" t="str">
        <f>B67</f>
        <v>Ground</v>
      </c>
      <c r="R70" s="302"/>
      <c r="S70" s="301" t="str">
        <f>IF(B70&lt;&gt;0,B70,"")</f>
        <v/>
      </c>
      <c r="T70" s="302"/>
      <c r="U70" s="302"/>
      <c r="V70" s="303"/>
    </row>
    <row r="71" spans="1:28" ht="5.25" customHeight="1" outlineLevel="1" thickBot="1" x14ac:dyDescent="0.3">
      <c r="D71" s="35"/>
    </row>
    <row r="72" spans="1:28" ht="17.25" thickTop="1" thickBot="1" x14ac:dyDescent="0.3">
      <c r="A72" s="36" t="s">
        <v>92</v>
      </c>
      <c r="B72" s="37" t="s">
        <v>93</v>
      </c>
      <c r="C72" s="38" t="s">
        <v>94</v>
      </c>
      <c r="D72" s="38" t="s">
        <v>95</v>
      </c>
      <c r="E72" s="39" t="s">
        <v>96</v>
      </c>
      <c r="G72" s="347" t="s">
        <v>92</v>
      </c>
      <c r="H72" s="348"/>
      <c r="I72" s="349" t="s">
        <v>93</v>
      </c>
      <c r="J72" s="349"/>
      <c r="K72" s="349"/>
      <c r="L72" s="349"/>
      <c r="M72" s="349"/>
      <c r="N72" s="349"/>
      <c r="O72" s="349"/>
      <c r="P72" s="349"/>
      <c r="Q72" s="97" t="s">
        <v>94</v>
      </c>
      <c r="R72" s="349" t="s">
        <v>97</v>
      </c>
      <c r="S72" s="349"/>
      <c r="T72" s="349" t="s">
        <v>98</v>
      </c>
      <c r="U72" s="349"/>
      <c r="V72" s="40" t="s">
        <v>99</v>
      </c>
      <c r="X72" s="97" t="s">
        <v>100</v>
      </c>
      <c r="Y72" s="97" t="s">
        <v>101</v>
      </c>
      <c r="Z72" s="97" t="s">
        <v>102</v>
      </c>
      <c r="AA72" s="97" t="s">
        <v>103</v>
      </c>
      <c r="AB72" s="97" t="s">
        <v>104</v>
      </c>
    </row>
    <row r="73" spans="1:28" s="1" customFormat="1" ht="30" customHeight="1" x14ac:dyDescent="0.2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74" t="str">
        <f t="shared" ref="G73:G93" si="33">IF(A73&lt;&gt;"", A73, "")</f>
        <v>HW-LT-Std-Home</v>
      </c>
      <c r="H73" s="375"/>
      <c r="I73" s="376" t="str">
        <f t="shared" ref="I73:I90" si="34">IF(B73&lt;&gt;"", B73, "")&amp;IF(E73&lt;&gt;"", "   *** "&amp;E73, "")</f>
        <v>Hardware-Laptop-Standard with Windows Home Edition   *** Standard with Windows 11</v>
      </c>
      <c r="J73" s="376"/>
      <c r="K73" s="376" t="str">
        <f t="shared" ref="K73:K90" si="35">E73</f>
        <v>Standard with Windows 11</v>
      </c>
      <c r="L73" s="376"/>
      <c r="M73" s="376" t="str">
        <f t="shared" ref="M73:M90" si="36">G73</f>
        <v>HW-LT-Std-Home</v>
      </c>
      <c r="N73" s="376"/>
      <c r="O73" s="376" t="str">
        <f t="shared" ref="O73:O90" si="37">I73</f>
        <v>Hardware-Laptop-Standard with Windows Home Edition   *** Standard with Windows 11</v>
      </c>
      <c r="P73" s="376"/>
      <c r="Q73" s="98">
        <f t="shared" ref="Q73:Q90" si="38">IF(C73="", "", C73)</f>
        <v>1</v>
      </c>
      <c r="R73" s="319">
        <f>IF(C73="", "",IF(D73&gt;0,D73,
IF($E$55="NY Contract", VLOOKUP(B73,'Raw BOM'!$A$3:$G$495,7,FALSE),
IF($E$55="FL Contract", VLOOKUP(B73,'Raw BOM'!$A$3:$I$495,8,FALSE),
IF($E$55="LA Contract", VLOOKUP(B73,'Raw BOM'!$A$3:$K$495,9,FALSE),
IF($E$55="WA Contract", VLOOKUP(B73,'Raw BOM'!$A$3:$M$495,10,FALSE),
VLOOKUP(B73,'Raw BOM'!$A$3:$D$495,4,FALSE)))))))</f>
        <v>750</v>
      </c>
      <c r="S73" s="319" t="str">
        <f t="shared" ref="S73:S77" si="39">M73</f>
        <v>HW-LT-Std-Home</v>
      </c>
      <c r="T73" s="319">
        <f t="shared" ref="T73:T77" si="40">IF(C73="", "", Q73*R73)</f>
        <v>750</v>
      </c>
      <c r="U73" s="319" t="str">
        <f t="shared" ref="U73:U77" si="41">O73</f>
        <v>Hardware-Laptop-Standard with Windows Home Edition   *** Standard with Windows 11</v>
      </c>
      <c r="V73" s="46" t="str">
        <f>IF(C73="","", VLOOKUP(B73,'Raw BOM'!$A$3:$F$495,6,FALSE))</f>
        <v>Yes</v>
      </c>
      <c r="X73" s="47">
        <f t="shared" ref="X73:X93" si="42">IF(AND(V73="Yes", Q73&lt;&gt;0), (T73-Y73)*$B$119, 0)</f>
        <v>57</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2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15" t="str">
        <f t="shared" si="33"/>
        <v>LS4G-Applicant-CA</v>
      </c>
      <c r="H74" s="316"/>
      <c r="I74" s="317" t="str">
        <f t="shared" si="34"/>
        <v>LiveScan 4th Gen Software-Applicant CA TOT Module</v>
      </c>
      <c r="J74" s="317"/>
      <c r="K74" s="317" t="str">
        <f t="shared" si="35"/>
        <v/>
      </c>
      <c r="L74" s="317"/>
      <c r="M74" s="317" t="str">
        <f t="shared" si="36"/>
        <v>LS4G-Applicant-CA</v>
      </c>
      <c r="N74" s="317"/>
      <c r="O74" s="317" t="str">
        <f t="shared" si="37"/>
        <v>LiveScan 4th Gen Software-Applicant CA TOT Module</v>
      </c>
      <c r="P74" s="317"/>
      <c r="Q74" s="99">
        <f t="shared" si="38"/>
        <v>1</v>
      </c>
      <c r="R74" s="318">
        <f>IF(C74="", "",IF(D74&gt;0,D74,
IF($E$55="NY Contract", VLOOKUP(B74,'Raw BOM'!$A$3:$G$495,7,FALSE),
IF($E$55="FL Contract", VLOOKUP(B74,'Raw BOM'!$A$3:$I$495,8,FALSE),
IF($E$55="LA Contract", VLOOKUP(B74,'Raw BOM'!$A$3:$K$495,9,FALSE),
IF($E$55="WA Contract", VLOOKUP(B74,'Raw BOM'!$A$3:$M$495,10,FALSE),
VLOOKUP(B74,'Raw BOM'!$A$3:$D$495,4,FALSE)))))))</f>
        <v>1340</v>
      </c>
      <c r="S74" s="318" t="str">
        <f t="shared" si="39"/>
        <v>LS4G-Applicant-CA</v>
      </c>
      <c r="T74" s="318">
        <f t="shared" si="40"/>
        <v>1340</v>
      </c>
      <c r="U74" s="318"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25">
      <c r="A75" s="184" t="str">
        <f>IF(B75&lt;&gt;"",VLOOKUP(B75,'Raw BOM'!$A$3:$B$495,2,FALSE),IF(E75&lt;&gt;"","Misc",""))</f>
        <v>HW-Scan-200</v>
      </c>
      <c r="B75" s="185" t="s">
        <v>140</v>
      </c>
      <c r="C75" s="186">
        <f>C129</f>
        <v>1</v>
      </c>
      <c r="D75" s="187"/>
      <c r="E75" s="188" t="str">
        <f>IF('Blank Quote'!E21&lt;&gt;"", 'Blank Quote'!E21, "")</f>
        <v/>
      </c>
      <c r="F75" s="189"/>
      <c r="G75" s="421" t="str">
        <f t="shared" si="33"/>
        <v>HW-Scan-200</v>
      </c>
      <c r="H75" s="422"/>
      <c r="I75" s="423" t="str">
        <f t="shared" si="34"/>
        <v>Hardware-Scanner-Crossmatch Guardian 200</v>
      </c>
      <c r="J75" s="423"/>
      <c r="K75" s="423" t="str">
        <f t="shared" si="35"/>
        <v/>
      </c>
      <c r="L75" s="423"/>
      <c r="M75" s="423" t="str">
        <f t="shared" si="36"/>
        <v>HW-Scan-200</v>
      </c>
      <c r="N75" s="423"/>
      <c r="O75" s="423" t="str">
        <f t="shared" si="37"/>
        <v>Hardware-Scanner-Crossmatch Guardian 200</v>
      </c>
      <c r="P75" s="423"/>
      <c r="Q75" s="190">
        <f t="shared" si="38"/>
        <v>1</v>
      </c>
      <c r="R75" s="424">
        <f>IF(C75="", "",IF(D75&gt;0,D75,
IF($E$55="NY Contract", VLOOKUP(B75,'Raw BOM'!$A$3:$G$495,7,FALSE),
IF($E$55="FL Contract", VLOOKUP(B75,'Raw BOM'!$A$3:$I$495,8,FALSE),
IF($E$55="LA Contract", VLOOKUP(B75,'Raw BOM'!$A$3:$K$495,9,FALSE),
IF($E$55="WA Contract", VLOOKUP(B75,'Raw BOM'!$A$3:$M$495,10,FALSE),
VLOOKUP(B75,'Raw BOM'!$A$3:$D$495,4,FALSE)))))))</f>
        <v>3750</v>
      </c>
      <c r="S75" s="424" t="str">
        <f t="shared" si="39"/>
        <v>HW-Scan-200</v>
      </c>
      <c r="T75" s="424">
        <f t="shared" si="40"/>
        <v>3750</v>
      </c>
      <c r="U75" s="424" t="str">
        <f t="shared" si="41"/>
        <v>Hardware-Scanner-Crossmatch Guardian 200</v>
      </c>
      <c r="V75" s="191" t="str">
        <f>IF(C75="","", VLOOKUP(B75,'Raw BOM'!$A$3:$F$495,6,FALSE))</f>
        <v>Yes</v>
      </c>
      <c r="X75" s="47">
        <f t="shared" si="42"/>
        <v>285</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2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15" t="str">
        <f t="shared" si="33"/>
        <v/>
      </c>
      <c r="H76" s="316"/>
      <c r="I76" s="317" t="str">
        <f t="shared" si="34"/>
        <v/>
      </c>
      <c r="J76" s="317"/>
      <c r="K76" s="317" t="str">
        <f t="shared" si="35"/>
        <v/>
      </c>
      <c r="L76" s="317"/>
      <c r="M76" s="317" t="str">
        <f t="shared" si="36"/>
        <v/>
      </c>
      <c r="N76" s="317"/>
      <c r="O76" s="317" t="str">
        <f t="shared" si="37"/>
        <v/>
      </c>
      <c r="P76" s="317"/>
      <c r="Q76" s="99" t="str">
        <f t="shared" si="38"/>
        <v/>
      </c>
      <c r="R76" s="318" t="str">
        <f>IF(C76="", "",IF(D76&gt;0,D76,
IF($E$55="NY Contract", VLOOKUP(B76,'Raw BOM'!$A$3:$G$495,7,FALSE),
IF($E$55="FL Contract", VLOOKUP(B76,'Raw BOM'!$A$3:$I$495,8,FALSE),
IF($E$55="LA Contract", VLOOKUP(B76,'Raw BOM'!$A$3:$K$495,9,FALSE),
IF($E$55="WA Contract", VLOOKUP(B76,'Raw BOM'!$A$3:$M$495,10,FALSE),
VLOOKUP(B76,'Raw BOM'!$A$3:$D$495,4,FALSE)))))))</f>
        <v/>
      </c>
      <c r="S76" s="318" t="str">
        <f t="shared" si="39"/>
        <v/>
      </c>
      <c r="T76" s="318" t="str">
        <f t="shared" si="40"/>
        <v/>
      </c>
      <c r="U76" s="318"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2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15" t="str">
        <f t="shared" si="33"/>
        <v>HW-Magtrip</v>
      </c>
      <c r="H77" s="316"/>
      <c r="I77" s="317" t="str">
        <f t="shared" si="34"/>
        <v>Hardware-Magnetic Strip Reader   *** Auto populate personal information with a swipe of a driver's license from anywhere on the screen</v>
      </c>
      <c r="J77" s="317"/>
      <c r="K77" s="317" t="str">
        <f t="shared" si="35"/>
        <v>Auto populate personal information with a swipe of a driver's license from anywhere on the screen</v>
      </c>
      <c r="L77" s="317"/>
      <c r="M77" s="317" t="str">
        <f t="shared" si="36"/>
        <v>HW-Magtrip</v>
      </c>
      <c r="N77" s="317"/>
      <c r="O77" s="317" t="str">
        <f t="shared" si="37"/>
        <v>Hardware-Magnetic Strip Reader   *** Auto populate personal information with a swipe of a driver's license from anywhere on the screen</v>
      </c>
      <c r="P77" s="317"/>
      <c r="Q77" s="99">
        <f t="shared" si="38"/>
        <v>1</v>
      </c>
      <c r="R77" s="318">
        <f>IF(C77="", "",IF(D77&gt;0,D77,
IF($E$55="NY Contract", VLOOKUP(B77,'Raw BOM'!$A$3:$G$495,7,FALSE),
IF($E$55="FL Contract", VLOOKUP(B77,'Raw BOM'!$A$3:$I$495,8,FALSE),
IF($E$55="LA Contract", VLOOKUP(B77,'Raw BOM'!$A$3:$K$495,9,FALSE),
IF($E$55="WA Contract", VLOOKUP(B77,'Raw BOM'!$A$3:$M$495,10,FALSE),
VLOOKUP(B77,'Raw BOM'!$A$3:$D$495,4,FALSE)))))))</f>
        <v>130</v>
      </c>
      <c r="S77" s="318" t="str">
        <f t="shared" si="39"/>
        <v>HW-Magtrip</v>
      </c>
      <c r="T77" s="318">
        <f t="shared" si="40"/>
        <v>130</v>
      </c>
      <c r="U77" s="318" t="str">
        <f t="shared" si="41"/>
        <v>Hardware-Magnetic Strip Reader   *** Auto populate personal information with a swipe of a driver's license from anywhere on the screen</v>
      </c>
      <c r="V77" s="49" t="str">
        <f>IF(C77="","", VLOOKUP(B77,'Raw BOM'!$A$3:$F$495,6,FALSE))</f>
        <v>Yes</v>
      </c>
      <c r="X77" s="47">
        <f t="shared" si="42"/>
        <v>9.8800000000000008</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2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15" t="str">
        <f t="shared" si="33"/>
        <v>LS4G-IDCard</v>
      </c>
      <c r="H78" s="316"/>
      <c r="I78" s="317" t="str">
        <f t="shared" ref="I78:I89" si="45">IF(B78&lt;&gt;"", B78, "")&amp;IF(E78&lt;&gt;"", "   *** "&amp;E78, "")</f>
        <v>LiveScan 4th Gen Software-Driver License and ID Reading software</v>
      </c>
      <c r="J78" s="317"/>
      <c r="K78" s="317" t="str">
        <f t="shared" ref="K78:K89" si="46">E78</f>
        <v/>
      </c>
      <c r="L78" s="317"/>
      <c r="M78" s="317" t="str">
        <f t="shared" ref="M78:M89" si="47">G78</f>
        <v>LS4G-IDCard</v>
      </c>
      <c r="N78" s="317"/>
      <c r="O78" s="317" t="str">
        <f t="shared" ref="O78:O89" si="48">I78</f>
        <v>LiveScan 4th Gen Software-Driver License and ID Reading software</v>
      </c>
      <c r="P78" s="317"/>
      <c r="Q78" s="99">
        <f t="shared" ref="Q78:Q89" si="49">IF(C78="", "", C78)</f>
        <v>1</v>
      </c>
      <c r="R78" s="318">
        <f>IF(C78="", "",IF(D78&gt;0,D78,
IF($E$55="NY Contract", VLOOKUP(B78,'Raw BOM'!$A$3:$G$495,7,FALSE),
IF($E$55="FL Contract", VLOOKUP(B78,'Raw BOM'!$A$3:$I$495,8,FALSE),
IF($E$55="LA Contract", VLOOKUP(B78,'Raw BOM'!$A$3:$K$495,9,FALSE),
IF($E$55="WA Contract", VLOOKUP(B78,'Raw BOM'!$A$3:$M$495,10,FALSE),
VLOOKUP(B78,'Raw BOM'!$A$3:$D$495,4,FALSE)))))))</f>
        <v>340</v>
      </c>
      <c r="S78" s="318" t="str">
        <f t="shared" ref="S78:S89" si="50">M78</f>
        <v>LS4G-IDCard</v>
      </c>
      <c r="T78" s="318">
        <f t="shared" ref="T78:T89" si="51">IF(C78="", "", Q78*R78)</f>
        <v>340</v>
      </c>
      <c r="U78" s="318"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2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15" t="str">
        <f t="shared" si="33"/>
        <v/>
      </c>
      <c r="H79" s="316"/>
      <c r="I79" s="317" t="str">
        <f t="shared" si="45"/>
        <v/>
      </c>
      <c r="J79" s="317"/>
      <c r="K79" s="317" t="str">
        <f t="shared" si="46"/>
        <v/>
      </c>
      <c r="L79" s="317"/>
      <c r="M79" s="317" t="str">
        <f t="shared" si="47"/>
        <v/>
      </c>
      <c r="N79" s="317"/>
      <c r="O79" s="317" t="str">
        <f t="shared" si="48"/>
        <v/>
      </c>
      <c r="P79" s="317"/>
      <c r="Q79" s="99" t="str">
        <f t="shared" si="49"/>
        <v/>
      </c>
      <c r="R79" s="318" t="str">
        <f>IF(C79="", "",IF(D79&gt;0,D79,
IF($E$55="NY Contract", VLOOKUP(B79,'Raw BOM'!$A$3:$G$495,7,FALSE),
IF($E$55="FL Contract", VLOOKUP(B79,'Raw BOM'!$A$3:$I$495,8,FALSE),
IF($E$55="LA Contract", VLOOKUP(B79,'Raw BOM'!$A$3:$K$495,9,FALSE),
IF($E$55="WA Contract", VLOOKUP(B79,'Raw BOM'!$A$3:$M$495,10,FALSE),
VLOOKUP(B79,'Raw BOM'!$A$3:$D$495,4,FALSE)))))))</f>
        <v/>
      </c>
      <c r="S79" s="318" t="str">
        <f t="shared" si="50"/>
        <v/>
      </c>
      <c r="T79" s="318" t="str">
        <f t="shared" si="51"/>
        <v/>
      </c>
      <c r="U79" s="318"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2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15" t="str">
        <f t="shared" si="33"/>
        <v>Svcs-Cfg-CAPSP</v>
      </c>
      <c r="H80" s="316"/>
      <c r="I80" s="317" t="str">
        <f t="shared" si="45"/>
        <v>Services-Configuration-CA PSP Setup   *** Pick ONE of the following capture methods at the time of capture (TWO DIFFERENT BUTTONS on the screen):</v>
      </c>
      <c r="J80" s="317"/>
      <c r="K80" s="317" t="str">
        <f t="shared" si="46"/>
        <v>Pick ONE of the following capture methods at the time of capture (TWO DIFFERENT BUTTONS on the screen):</v>
      </c>
      <c r="L80" s="317"/>
      <c r="M80" s="317" t="str">
        <f t="shared" si="47"/>
        <v>Svcs-Cfg-CAPSP</v>
      </c>
      <c r="N80" s="317"/>
      <c r="O80" s="317" t="str">
        <f t="shared" si="48"/>
        <v>Services-Configuration-CA PSP Setup   *** Pick ONE of the following capture methods at the time of capture (TWO DIFFERENT BUTTONS on the screen):</v>
      </c>
      <c r="P80" s="317"/>
      <c r="Q80" s="99">
        <f t="shared" si="49"/>
        <v>1</v>
      </c>
      <c r="R80" s="318">
        <f>IF(C80="", "",IF(D80&gt;0,D80,
IF($E$55="NY Contract", VLOOKUP(B80,'Raw BOM'!$A$3:$G$495,7,FALSE),
IF($E$55="FL Contract", VLOOKUP(B80,'Raw BOM'!$A$3:$I$495,8,FALSE),
IF($E$55="LA Contract", VLOOKUP(B80,'Raw BOM'!$A$3:$K$495,9,FALSE),
IF($E$55="WA Contract", VLOOKUP(B80,'Raw BOM'!$A$3:$M$495,10,FALSE),
VLOOKUP(B80,'Raw BOM'!$A$3:$D$495,4,FALSE)))))))</f>
        <v>500</v>
      </c>
      <c r="S80" s="318" t="str">
        <f t="shared" si="50"/>
        <v>Svcs-Cfg-CAPSP</v>
      </c>
      <c r="T80" s="318">
        <f t="shared" si="51"/>
        <v>500</v>
      </c>
      <c r="U80" s="318"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2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15" t="str">
        <f t="shared" si="33"/>
        <v>Misc</v>
      </c>
      <c r="H81" s="316"/>
      <c r="I81" s="317" t="str">
        <f t="shared" si="45"/>
        <v xml:space="preserve">   *** Transaction Fee - Traditional FLATS and ROLLS Method (1 to 10 minutes method): $0.75 per transaction with $150 per monthly cap</v>
      </c>
      <c r="J81" s="317"/>
      <c r="K81" s="317" t="str">
        <f t="shared" si="46"/>
        <v>Transaction Fee - Traditional FLATS and ROLLS Method (1 to 10 minutes method): $0.75 per transaction with $150 per monthly cap</v>
      </c>
      <c r="L81" s="317"/>
      <c r="M81" s="317" t="str">
        <f t="shared" si="47"/>
        <v>Misc</v>
      </c>
      <c r="N81" s="317"/>
      <c r="O81" s="317" t="str">
        <f t="shared" si="48"/>
        <v xml:space="preserve">   *** Transaction Fee - Traditional FLATS and ROLLS Method (1 to 10 minutes method): $0.75 per transaction with $150 per monthly cap</v>
      </c>
      <c r="P81" s="317"/>
      <c r="Q81" s="99" t="str">
        <f t="shared" si="49"/>
        <v/>
      </c>
      <c r="R81" s="318" t="str">
        <f>IF(C81="", "",IF(D81&gt;0,D81,
IF($E$55="NY Contract", VLOOKUP(B81,'Raw BOM'!$A$3:$G$495,7,FALSE),
IF($E$55="FL Contract", VLOOKUP(B81,'Raw BOM'!$A$3:$I$495,8,FALSE),
IF($E$55="LA Contract", VLOOKUP(B81,'Raw BOM'!$A$3:$K$495,9,FALSE),
IF($E$55="WA Contract", VLOOKUP(B81,'Raw BOM'!$A$3:$M$495,10,FALSE),
VLOOKUP(B81,'Raw BOM'!$A$3:$D$495,4,FALSE)))))))</f>
        <v/>
      </c>
      <c r="S81" s="318" t="str">
        <f t="shared" si="50"/>
        <v>Misc</v>
      </c>
      <c r="T81" s="318" t="str">
        <f t="shared" si="51"/>
        <v/>
      </c>
      <c r="U81" s="318"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2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15" t="str">
        <f t="shared" si="33"/>
        <v>Misc</v>
      </c>
      <c r="H82" s="316"/>
      <c r="I82" s="317" t="str">
        <f t="shared" si="45"/>
        <v xml:space="preserve">   *** Transaction Fee - NEW FLATS ONLY Method (10 to 15 second fingerprinting): $4.00 per transaction with no cap ($2.80 per trans for 501(c)(3) organizations)</v>
      </c>
      <c r="J82" s="317"/>
      <c r="K82" s="317" t="str">
        <f t="shared" si="46"/>
        <v>Transaction Fee - NEW FLATS ONLY Method (10 to 15 second fingerprinting): $4.00 per transaction with no cap ($2.80 per trans for 501(c)(3) organizations)</v>
      </c>
      <c r="L82" s="317"/>
      <c r="M82" s="317" t="str">
        <f t="shared" si="47"/>
        <v>Misc</v>
      </c>
      <c r="N82" s="317"/>
      <c r="O82" s="317" t="str">
        <f t="shared" si="48"/>
        <v xml:space="preserve">   *** Transaction Fee - NEW FLATS ONLY Method (10 to 15 second fingerprinting): $4.00 per transaction with no cap ($2.80 per trans for 501(c)(3) organizations)</v>
      </c>
      <c r="P82" s="317"/>
      <c r="Q82" s="99" t="str">
        <f t="shared" si="49"/>
        <v/>
      </c>
      <c r="R82" s="318" t="str">
        <f>IF(C82="", "",IF(D82&gt;0,D82,
IF($E$55="NY Contract", VLOOKUP(B82,'Raw BOM'!$A$3:$G$495,7,FALSE),
IF($E$55="FL Contract", VLOOKUP(B82,'Raw BOM'!$A$3:$I$495,8,FALSE),
IF($E$55="LA Contract", VLOOKUP(B82,'Raw BOM'!$A$3:$K$495,9,FALSE),
IF($E$55="WA Contract", VLOOKUP(B82,'Raw BOM'!$A$3:$M$495,10,FALSE),
VLOOKUP(B82,'Raw BOM'!$A$3:$D$495,4,FALSE)))))))</f>
        <v/>
      </c>
      <c r="S82" s="318" t="str">
        <f t="shared" si="50"/>
        <v>Misc</v>
      </c>
      <c r="T82" s="318" t="str">
        <f t="shared" si="51"/>
        <v/>
      </c>
      <c r="U82" s="318"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2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15" t="str">
        <f t="shared" si="33"/>
        <v/>
      </c>
      <c r="H83" s="316"/>
      <c r="I83" s="317" t="str">
        <f t="shared" si="45"/>
        <v/>
      </c>
      <c r="J83" s="317"/>
      <c r="K83" s="317" t="str">
        <f t="shared" si="46"/>
        <v/>
      </c>
      <c r="L83" s="317"/>
      <c r="M83" s="317" t="str">
        <f t="shared" si="47"/>
        <v/>
      </c>
      <c r="N83" s="317"/>
      <c r="O83" s="317" t="str">
        <f t="shared" si="48"/>
        <v/>
      </c>
      <c r="P83" s="317"/>
      <c r="Q83" s="99" t="str">
        <f t="shared" si="49"/>
        <v/>
      </c>
      <c r="R83" s="318" t="str">
        <f>IF(C83="", "",IF(D83&gt;0,D83,
IF($E$55="NY Contract", VLOOKUP(B83,'Raw BOM'!$A$3:$G$495,7,FALSE),
IF($E$55="FL Contract", VLOOKUP(B83,'Raw BOM'!$A$3:$I$495,8,FALSE),
IF($E$55="LA Contract", VLOOKUP(B83,'Raw BOM'!$A$3:$K$495,9,FALSE),
IF($E$55="WA Contract", VLOOKUP(B83,'Raw BOM'!$A$3:$M$495,10,FALSE),
VLOOKUP(B83,'Raw BOM'!$A$3:$D$495,4,FALSE)))))))</f>
        <v/>
      </c>
      <c r="S83" s="318" t="str">
        <f t="shared" si="50"/>
        <v/>
      </c>
      <c r="T83" s="318" t="str">
        <f t="shared" si="51"/>
        <v/>
      </c>
      <c r="U83" s="318"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2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15" t="str">
        <f t="shared" si="33"/>
        <v>Svcs-InstallTrain</v>
      </c>
      <c r="H84" s="316"/>
      <c r="I84" s="317" t="str">
        <f t="shared" si="45"/>
        <v>Services-Installation and Training Session 4hrs (see Service Method for price)</v>
      </c>
      <c r="J84" s="317"/>
      <c r="K84" s="317" t="str">
        <f t="shared" si="46"/>
        <v/>
      </c>
      <c r="L84" s="317"/>
      <c r="M84" s="317" t="str">
        <f t="shared" si="47"/>
        <v>Svcs-InstallTrain</v>
      </c>
      <c r="N84" s="317"/>
      <c r="O84" s="317" t="str">
        <f t="shared" si="48"/>
        <v>Services-Installation and Training Session 4hrs (see Service Method for price)</v>
      </c>
      <c r="P84" s="317"/>
      <c r="Q84" s="99">
        <f t="shared" si="49"/>
        <v>1</v>
      </c>
      <c r="R84" s="318">
        <f>IF(C84="", "",IF(D84&gt;0,D84,
IF($E$55="NY Contract", VLOOKUP(B84,'Raw BOM'!$A$3:$G$495,7,FALSE),
IF($E$55="FL Contract", VLOOKUP(B84,'Raw BOM'!$A$3:$I$495,8,FALSE),
IF($E$55="LA Contract", VLOOKUP(B84,'Raw BOM'!$A$3:$K$495,9,FALSE),
IF($E$55="WA Contract", VLOOKUP(B84,'Raw BOM'!$A$3:$M$495,10,FALSE),
VLOOKUP(B84,'Raw BOM'!$A$3:$D$495,4,FALSE)))))))</f>
        <v>0</v>
      </c>
      <c r="S84" s="318" t="str">
        <f t="shared" si="50"/>
        <v>Svcs-InstallTrain</v>
      </c>
      <c r="T84" s="318">
        <f t="shared" si="51"/>
        <v>0</v>
      </c>
      <c r="U84" s="318"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2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15" t="str">
        <f t="shared" si="33"/>
        <v>Svcs-Phone</v>
      </c>
      <c r="H85" s="316"/>
      <c r="I85" s="317" t="str">
        <f t="shared" si="45"/>
        <v xml:space="preserve">Services Method-Remote (Phone)   *** To perform services shown in the line above. </v>
      </c>
      <c r="J85" s="317"/>
      <c r="K85" s="317" t="str">
        <f t="shared" si="46"/>
        <v xml:space="preserve">To perform services shown in the line above. </v>
      </c>
      <c r="L85" s="317"/>
      <c r="M85" s="317" t="str">
        <f t="shared" si="47"/>
        <v>Svcs-Phone</v>
      </c>
      <c r="N85" s="317"/>
      <c r="O85" s="317" t="str">
        <f t="shared" si="48"/>
        <v xml:space="preserve">Services Method-Remote (Phone)   *** To perform services shown in the line above. </v>
      </c>
      <c r="P85" s="317"/>
      <c r="Q85" s="99">
        <f t="shared" si="49"/>
        <v>1</v>
      </c>
      <c r="R85" s="318">
        <f>IF(C85="", "",IF(D85&gt;0,D85,
IF($E$55="NY Contract", VLOOKUP(B85,'Raw BOM'!$A$3:$G$495,7,FALSE),
IF($E$55="FL Contract", VLOOKUP(B85,'Raw BOM'!$A$3:$I$495,8,FALSE),
IF($E$55="LA Contract", VLOOKUP(B85,'Raw BOM'!$A$3:$K$495,9,FALSE),
IF($E$55="WA Contract", VLOOKUP(B85,'Raw BOM'!$A$3:$M$495,10,FALSE),
VLOOKUP(B85,'Raw BOM'!$A$3:$D$495,4,FALSE)))))))</f>
        <v>750</v>
      </c>
      <c r="S85" s="318" t="str">
        <f t="shared" si="50"/>
        <v>Svcs-Phone</v>
      </c>
      <c r="T85" s="318">
        <f t="shared" si="51"/>
        <v>750</v>
      </c>
      <c r="U85" s="318"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2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15" t="str">
        <f t="shared" si="33"/>
        <v/>
      </c>
      <c r="H86" s="316"/>
      <c r="I86" s="317" t="str">
        <f t="shared" si="45"/>
        <v/>
      </c>
      <c r="J86" s="317"/>
      <c r="K86" s="317" t="str">
        <f t="shared" si="46"/>
        <v/>
      </c>
      <c r="L86" s="317"/>
      <c r="M86" s="317" t="str">
        <f t="shared" si="47"/>
        <v/>
      </c>
      <c r="N86" s="317"/>
      <c r="O86" s="317" t="str">
        <f t="shared" si="48"/>
        <v/>
      </c>
      <c r="P86" s="317"/>
      <c r="Q86" s="99" t="str">
        <f t="shared" si="49"/>
        <v/>
      </c>
      <c r="R86" s="318" t="str">
        <f>IF(C86="", "",IF(D86&gt;0,D86,
IF($E$55="NY Contract", VLOOKUP(B86,'Raw BOM'!$A$3:$G$495,7,FALSE),
IF($E$55="FL Contract", VLOOKUP(B86,'Raw BOM'!$A$3:$I$495,8,FALSE),
IF($E$55="LA Contract", VLOOKUP(B86,'Raw BOM'!$A$3:$K$495,9,FALSE),
IF($E$55="WA Contract", VLOOKUP(B86,'Raw BOM'!$A$3:$M$495,10,FALSE),
VLOOKUP(B86,'Raw BOM'!$A$3:$D$495,4,FALSE)))))))</f>
        <v/>
      </c>
      <c r="S86" s="318" t="str">
        <f t="shared" si="50"/>
        <v/>
      </c>
      <c r="T86" s="318" t="str">
        <f t="shared" si="51"/>
        <v/>
      </c>
      <c r="U86" s="318"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2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15" t="str">
        <f t="shared" si="33"/>
        <v>Ship-L</v>
      </c>
      <c r="H87" s="316"/>
      <c r="I87" s="317" t="str">
        <f t="shared" si="45"/>
        <v>Shipping-Ground for Large Package</v>
      </c>
      <c r="J87" s="317"/>
      <c r="K87" s="317" t="str">
        <f t="shared" si="46"/>
        <v/>
      </c>
      <c r="L87" s="317"/>
      <c r="M87" s="317" t="str">
        <f t="shared" si="47"/>
        <v>Ship-L</v>
      </c>
      <c r="N87" s="317"/>
      <c r="O87" s="317" t="str">
        <f t="shared" si="48"/>
        <v>Shipping-Ground for Large Package</v>
      </c>
      <c r="P87" s="317"/>
      <c r="Q87" s="99">
        <f t="shared" si="49"/>
        <v>1</v>
      </c>
      <c r="R87" s="318">
        <f>IF(C87="", "",IF(D87&gt;0,D87,
IF($E$55="NY Contract", VLOOKUP(B87,'Raw BOM'!$A$3:$G$495,7,FALSE),
IF($E$55="FL Contract", VLOOKUP(B87,'Raw BOM'!$A$3:$I$495,8,FALSE),
IF($E$55="LA Contract", VLOOKUP(B87,'Raw BOM'!$A$3:$K$495,9,FALSE),
IF($E$55="WA Contract", VLOOKUP(B87,'Raw BOM'!$A$3:$M$495,10,FALSE),
VLOOKUP(B87,'Raw BOM'!$A$3:$D$495,4,FALSE)))))))</f>
        <v>60</v>
      </c>
      <c r="S87" s="318" t="str">
        <f t="shared" si="50"/>
        <v>Ship-L</v>
      </c>
      <c r="T87" s="318">
        <f t="shared" si="51"/>
        <v>60</v>
      </c>
      <c r="U87" s="318"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2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15" t="str">
        <f t="shared" si="33"/>
        <v>Maint-Warr</v>
      </c>
      <c r="H88" s="316"/>
      <c r="I88" s="317" t="str">
        <f t="shared" si="45"/>
        <v>Maintenance-Initial Year Warranty   *** Cross Ship</v>
      </c>
      <c r="J88" s="317"/>
      <c r="K88" s="317" t="str">
        <f t="shared" si="46"/>
        <v>Cross Ship</v>
      </c>
      <c r="L88" s="317"/>
      <c r="M88" s="317" t="str">
        <f t="shared" si="47"/>
        <v>Maint-Warr</v>
      </c>
      <c r="N88" s="317"/>
      <c r="O88" s="317" t="str">
        <f t="shared" si="48"/>
        <v>Maintenance-Initial Year Warranty   *** Cross Ship</v>
      </c>
      <c r="P88" s="317"/>
      <c r="Q88" s="99">
        <f t="shared" si="49"/>
        <v>1</v>
      </c>
      <c r="R88" s="318">
        <f>IF(C88="", "",IF(D88&gt;0,D88,
IF($E$55="NY Contract", VLOOKUP(B88,'Raw BOM'!$A$3:$G$495,7,FALSE),
IF($E$55="FL Contract", VLOOKUP(B88,'Raw BOM'!$A$3:$I$495,8,FALSE),
IF($E$55="LA Contract", VLOOKUP(B88,'Raw BOM'!$A$3:$K$495,9,FALSE),
IF($E$55="WA Contract", VLOOKUP(B88,'Raw BOM'!$A$3:$M$495,10,FALSE),
VLOOKUP(B88,'Raw BOM'!$A$3:$D$495,4,FALSE)))))))</f>
        <v>0</v>
      </c>
      <c r="S88" s="318" t="str">
        <f t="shared" si="50"/>
        <v>Maint-Warr</v>
      </c>
      <c r="T88" s="318">
        <f t="shared" si="51"/>
        <v>0</v>
      </c>
      <c r="U88" s="318"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2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15" t="str">
        <f t="shared" si="33"/>
        <v>Misc</v>
      </c>
      <c r="H89" s="316"/>
      <c r="I89" s="317" t="str">
        <f t="shared" si="45"/>
        <v xml:space="preserve">   *** Pick one of the following 2 Maintenance options in the 12th month.  We recommend picking 2nd line if processing more than 1,200 transactions per year.</v>
      </c>
      <c r="J89" s="317"/>
      <c r="K89" s="317" t="str">
        <f t="shared" si="46"/>
        <v>Pick one of the following 2 Maintenance options in the 12th month.  We recommend picking 2nd line if processing more than 1,200 transactions per year.</v>
      </c>
      <c r="L89" s="317"/>
      <c r="M89" s="317" t="str">
        <f t="shared" si="47"/>
        <v>Misc</v>
      </c>
      <c r="N89" s="317"/>
      <c r="O89" s="317" t="str">
        <f t="shared" si="48"/>
        <v xml:space="preserve">   *** Pick one of the following 2 Maintenance options in the 12th month.  We recommend picking 2nd line if processing more than 1,200 transactions per year.</v>
      </c>
      <c r="P89" s="317"/>
      <c r="Q89" s="99" t="str">
        <f t="shared" si="49"/>
        <v/>
      </c>
      <c r="R89" s="318" t="str">
        <f>IF(C89="", "",IF(D89&gt;0,D89,
IF($E$55="NY Contract", VLOOKUP(B89,'Raw BOM'!$A$3:$G$495,7,FALSE),
IF($E$55="FL Contract", VLOOKUP(B89,'Raw BOM'!$A$3:$I$495,8,FALSE),
IF($E$55="LA Contract", VLOOKUP(B89,'Raw BOM'!$A$3:$K$495,9,FALSE),
IF($E$55="WA Contract", VLOOKUP(B89,'Raw BOM'!$A$3:$M$495,10,FALSE),
VLOOKUP(B89,'Raw BOM'!$A$3:$D$495,4,FALSE)))))))</f>
        <v/>
      </c>
      <c r="S89" s="318" t="str">
        <f t="shared" si="50"/>
        <v>Misc</v>
      </c>
      <c r="T89" s="318" t="str">
        <f t="shared" si="51"/>
        <v/>
      </c>
      <c r="U89" s="318"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25">
      <c r="A90" s="41" t="str">
        <f>IF(B90&lt;&gt;"",VLOOKUP(B90,'Raw BOM'!$A$3:$B$495,2,FALSE),IF(E90&lt;&gt;"","Misc",""))</f>
        <v>Maint-9X5-SW-App</v>
      </c>
      <c r="B90" s="42" t="s">
        <v>125</v>
      </c>
      <c r="C90" s="43">
        <f>IF('Blank Quote'!C36&lt;&gt;"", 'Blank Quote'!C36, "")</f>
        <v>0</v>
      </c>
      <c r="D90" s="44">
        <v>595</v>
      </c>
      <c r="E90" s="50" t="str">
        <f>IF('Blank Quote'!E36&lt;&gt;"", 'Blank Quote'!E36, "")</f>
        <v>Software Only coverage, per system</v>
      </c>
      <c r="F90" s="251">
        <f>ROUND(S95*0.08,-1)</f>
        <v>610</v>
      </c>
      <c r="G90" s="315" t="str">
        <f t="shared" si="33"/>
        <v>Maint-9X5-SW-App</v>
      </c>
      <c r="H90" s="316"/>
      <c r="I90" s="317" t="str">
        <f t="shared" si="34"/>
        <v>Maintenance-9X5 Software Only Support Applicant   *** Software Only coverage, per system</v>
      </c>
      <c r="J90" s="317"/>
      <c r="K90" s="317" t="str">
        <f t="shared" si="35"/>
        <v>Software Only coverage, per system</v>
      </c>
      <c r="L90" s="317"/>
      <c r="M90" s="317" t="str">
        <f t="shared" si="36"/>
        <v>Maint-9X5-SW-App</v>
      </c>
      <c r="N90" s="317"/>
      <c r="O90" s="317" t="str">
        <f t="shared" si="37"/>
        <v>Maintenance-9X5 Software Only Support Applicant   *** Software Only coverage, per system</v>
      </c>
      <c r="P90" s="317"/>
      <c r="Q90" s="99">
        <f t="shared" si="38"/>
        <v>0</v>
      </c>
      <c r="R90" s="414">
        <f t="shared" ref="R90" si="55">IF(D90="", "", D90)</f>
        <v>595</v>
      </c>
      <c r="S90" s="414" t="str">
        <f t="shared" ref="S90" si="56">IF(E90="", "", E90)</f>
        <v>Software Only coverage, per system</v>
      </c>
      <c r="T90" s="318">
        <f t="shared" ref="T90" si="57">IF(C90="", "", Q90*R90)</f>
        <v>0</v>
      </c>
      <c r="U90" s="318"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25">
      <c r="A91" s="41" t="str">
        <f>IF(B91&lt;&gt;"",VLOOKUP(B91,'Raw BOM'!$A$3:$B$495,2,FALSE),IF(E91&lt;&gt;"","Misc",""))</f>
        <v>Maint-9X5-Remote</v>
      </c>
      <c r="B91" s="42" t="s">
        <v>127</v>
      </c>
      <c r="C91" s="43">
        <f>IF('Blank Quote'!C37&lt;&gt;"", 'Blank Quote'!C37, "")</f>
        <v>0</v>
      </c>
      <c r="D91" s="44">
        <v>1190</v>
      </c>
      <c r="E91" s="50" t="str">
        <f>IF('Blank Quote'!E37&lt;&gt;"", 'Blank Quote'!E37, "")</f>
        <v>Software and Hardware Coverage, per system</v>
      </c>
      <c r="F91" s="251">
        <f>ROUND(S95*0.12,-1)</f>
        <v>910</v>
      </c>
      <c r="G91" s="315" t="str">
        <f t="shared" si="33"/>
        <v>Maint-9X5-Remote</v>
      </c>
      <c r="H91" s="316"/>
      <c r="I91" s="317" t="str">
        <f t="shared" ref="I91" si="59">IF(B91&lt;&gt;"", B91, "")&amp;IF(E91&lt;&gt;"", "   *** "&amp;E91, "")</f>
        <v>Maintenance-9 X 5 (8am - 5pm, M-F) Remote with Cross Ship   *** Software and Hardware Coverage, per system</v>
      </c>
      <c r="J91" s="317"/>
      <c r="K91" s="317" t="str">
        <f t="shared" ref="K91" si="60">E91</f>
        <v>Software and Hardware Coverage, per system</v>
      </c>
      <c r="L91" s="317"/>
      <c r="M91" s="317" t="str">
        <f t="shared" ref="M91" si="61">G91</f>
        <v>Maint-9X5-Remote</v>
      </c>
      <c r="N91" s="317"/>
      <c r="O91" s="317" t="str">
        <f t="shared" ref="O91" si="62">I91</f>
        <v>Maintenance-9 X 5 (8am - 5pm, M-F) Remote with Cross Ship   *** Software and Hardware Coverage, per system</v>
      </c>
      <c r="P91" s="317"/>
      <c r="Q91" s="99">
        <f t="shared" ref="Q91:Q93" si="63">IF(C91="", "", C91)</f>
        <v>0</v>
      </c>
      <c r="R91" s="414">
        <f t="shared" ref="R91:R93" si="64">IF(D91="", "", D91)</f>
        <v>1190</v>
      </c>
      <c r="S91" s="414" t="str">
        <f t="shared" ref="S91:S93" si="65">IF(E91="", "", E91)</f>
        <v>Software and Hardware Coverage, per system</v>
      </c>
      <c r="T91" s="318">
        <f t="shared" ref="T91" si="66">IF(C91="", "", Q91*R91)</f>
        <v>0</v>
      </c>
      <c r="U91" s="318"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2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00" t="str">
        <f t="shared" si="33"/>
        <v/>
      </c>
      <c r="H92" s="401"/>
      <c r="I92" s="317" t="str">
        <f t="shared" ref="I92:I93" si="68">IF(B92&lt;&gt;"", B92, "")&amp;IF(E92&lt;&gt;"", "   *** "&amp;E92, "")</f>
        <v/>
      </c>
      <c r="J92" s="317"/>
      <c r="K92" s="317" t="str">
        <f t="shared" ref="K92:K93" si="69">E92</f>
        <v/>
      </c>
      <c r="L92" s="317"/>
      <c r="M92" s="317" t="str">
        <f t="shared" ref="M92:M93" si="70">G92</f>
        <v/>
      </c>
      <c r="N92" s="317"/>
      <c r="O92" s="317" t="str">
        <f t="shared" ref="O92:O93" si="71">I92</f>
        <v/>
      </c>
      <c r="P92" s="317"/>
      <c r="Q92" s="99" t="str">
        <f t="shared" si="63"/>
        <v/>
      </c>
      <c r="R92" s="318" t="str">
        <f t="shared" si="64"/>
        <v/>
      </c>
      <c r="S92" s="318" t="str">
        <f t="shared" si="65"/>
        <v/>
      </c>
      <c r="T92" s="318" t="str">
        <f t="shared" ref="T92:T93" si="72">IF(C92="", "", Q92*R92)</f>
        <v/>
      </c>
      <c r="U92" s="318" t="str">
        <f t="shared" ref="U92:U93" si="73">O92</f>
        <v/>
      </c>
      <c r="V92" s="49" t="str">
        <f>IF(C92="","", VLOOKUP(B92,'Raw BOM'!$A$3:$F$495,6,FALSE))</f>
        <v/>
      </c>
      <c r="X92" s="47">
        <f t="shared" si="42"/>
        <v>0</v>
      </c>
      <c r="Y92" s="179"/>
      <c r="Z92" s="47"/>
      <c r="AA92" s="48"/>
      <c r="AB92" s="48"/>
    </row>
    <row r="93" spans="1:28" s="1" customFormat="1" ht="30" customHeight="1" thickBot="1" x14ac:dyDescent="0.3">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371" t="str">
        <f t="shared" si="68"/>
        <v/>
      </c>
      <c r="J93" s="371"/>
      <c r="K93" s="371" t="str">
        <f t="shared" si="69"/>
        <v/>
      </c>
      <c r="L93" s="371"/>
      <c r="M93" s="371" t="str">
        <f t="shared" si="70"/>
        <v/>
      </c>
      <c r="N93" s="371"/>
      <c r="O93" s="371" t="str">
        <f t="shared" si="71"/>
        <v/>
      </c>
      <c r="P93" s="371"/>
      <c r="Q93" s="96" t="str">
        <f t="shared" si="63"/>
        <v/>
      </c>
      <c r="R93" s="373" t="str">
        <f t="shared" si="64"/>
        <v/>
      </c>
      <c r="S93" s="373" t="str">
        <f t="shared" si="65"/>
        <v/>
      </c>
      <c r="T93" s="373" t="str">
        <f t="shared" si="72"/>
        <v/>
      </c>
      <c r="U93" s="373" t="str">
        <f t="shared" si="73"/>
        <v/>
      </c>
      <c r="V93" s="55" t="str">
        <f>IF(C93="","", VLOOKUP(B93,'Raw BOM'!$A$3:$F$495,6,FALSE))</f>
        <v/>
      </c>
      <c r="X93" s="47">
        <f t="shared" si="42"/>
        <v>0</v>
      </c>
      <c r="Y93" s="179"/>
      <c r="Z93" s="47"/>
      <c r="AA93" s="48"/>
      <c r="AB93" s="48"/>
    </row>
    <row r="94" spans="1:28" ht="5.25" customHeight="1" thickTop="1" thickBot="1" x14ac:dyDescent="0.3">
      <c r="D94" s="35"/>
    </row>
    <row r="95" spans="1:28" ht="15" customHeight="1" outlineLevel="1" thickBot="1" x14ac:dyDescent="0.3">
      <c r="A95" s="249"/>
      <c r="B95" s="249"/>
      <c r="C95" s="249"/>
      <c r="D95" s="249"/>
      <c r="E95" s="249"/>
      <c r="G95" s="329" t="s">
        <v>129</v>
      </c>
      <c r="H95" s="330"/>
      <c r="I95" s="330"/>
      <c r="J95" s="330"/>
      <c r="K95" s="330"/>
      <c r="L95" s="330"/>
      <c r="M95" s="331"/>
      <c r="N95" s="338" t="str">
        <f>'Blank Quote'!$N$41:$O$41</f>
        <v>QS: 20191222</v>
      </c>
      <c r="O95" s="339"/>
      <c r="P95" s="57"/>
      <c r="Q95" s="57"/>
      <c r="R95" s="58" t="s">
        <v>131</v>
      </c>
      <c r="S95" s="323">
        <f>SUMIF(T73:U89,"&gt;0")</f>
        <v>7620</v>
      </c>
      <c r="T95" s="324"/>
      <c r="U95" s="325"/>
      <c r="V95" s="59"/>
    </row>
    <row r="96" spans="1:28" ht="15" customHeight="1" outlineLevel="1" thickBot="1" x14ac:dyDescent="0.3">
      <c r="A96" s="249"/>
      <c r="B96" s="249"/>
      <c r="C96" s="249"/>
      <c r="D96" s="249"/>
      <c r="E96" s="249"/>
      <c r="G96" s="332"/>
      <c r="H96" s="333"/>
      <c r="I96" s="333"/>
      <c r="J96" s="333"/>
      <c r="K96" s="333"/>
      <c r="L96" s="333"/>
      <c r="M96" s="334"/>
      <c r="N96" s="338" t="str">
        <f>'Blank Quote'!$N$42:$O$42</f>
        <v>PT: Apte</v>
      </c>
      <c r="O96" s="339"/>
      <c r="P96" s="57"/>
      <c r="Q96" s="57"/>
      <c r="R96" s="58" t="str">
        <f>IF(X96&gt;0,"Discount on Taxable Items:", "")</f>
        <v>Discount on Taxable Items:</v>
      </c>
      <c r="S96" s="326">
        <f>IF(X96&gt;0, -X96, 0)</f>
        <v>-926</v>
      </c>
      <c r="T96" s="327"/>
      <c r="U96" s="328"/>
      <c r="V96" s="258">
        <f>S96/S95</f>
        <v>-0.12152230971128609</v>
      </c>
      <c r="X96" s="61">
        <f>SUM(AA73:AA93)</f>
        <v>926</v>
      </c>
    </row>
    <row r="97" spans="1:24" ht="15" customHeight="1" outlineLevel="1" thickBot="1" x14ac:dyDescent="0.3">
      <c r="A97" s="249"/>
      <c r="B97" s="249"/>
      <c r="C97" s="249"/>
      <c r="D97" s="249"/>
      <c r="E97" s="249"/>
      <c r="G97" s="332"/>
      <c r="H97" s="333"/>
      <c r="I97" s="333"/>
      <c r="J97" s="333"/>
      <c r="K97" s="333"/>
      <c r="L97" s="333"/>
      <c r="M97" s="334"/>
      <c r="N97" s="56"/>
      <c r="P97" s="57"/>
      <c r="R97" s="58" t="str">
        <f>IF(X97&gt;0,"Discount on Non-Taxable Items:", "")</f>
        <v>Discount on Non-Taxable Items:</v>
      </c>
      <c r="S97" s="323">
        <f>IF(X97&gt;0, -X97, 0)+SUMIF(T73:U89,"&lt;0")</f>
        <v>-1289.2</v>
      </c>
      <c r="T97" s="324"/>
      <c r="U97" s="325"/>
      <c r="V97" s="256">
        <f>S97/S95</f>
        <v>-0.16918635170603674</v>
      </c>
      <c r="X97" s="61">
        <f>SUM(AB73:AB93)</f>
        <v>1289.2</v>
      </c>
    </row>
    <row r="98" spans="1:24" ht="15" customHeight="1" outlineLevel="1" thickBot="1" x14ac:dyDescent="0.3">
      <c r="A98" s="249"/>
      <c r="B98" s="249"/>
      <c r="C98" s="249"/>
      <c r="D98" s="249"/>
      <c r="E98" s="249"/>
      <c r="G98" s="332"/>
      <c r="H98" s="333"/>
      <c r="I98" s="333"/>
      <c r="J98" s="333"/>
      <c r="K98" s="333"/>
      <c r="L98" s="333"/>
      <c r="M98" s="334"/>
      <c r="N98" s="56"/>
      <c r="P98" s="57"/>
      <c r="R98" s="58" t="s">
        <v>132</v>
      </c>
      <c r="S98" s="323">
        <f>SUM(T90:U93)</f>
        <v>0</v>
      </c>
      <c r="T98" s="324"/>
      <c r="U98" s="325"/>
      <c r="V98" s="201"/>
      <c r="X98" s="61"/>
    </row>
    <row r="99" spans="1:24" ht="15" customHeight="1" outlineLevel="1" thickBot="1" x14ac:dyDescent="0.3">
      <c r="A99" s="249"/>
      <c r="B99" s="249"/>
      <c r="C99" s="249"/>
      <c r="D99" s="249"/>
      <c r="E99" s="249"/>
      <c r="G99" s="332"/>
      <c r="H99" s="333"/>
      <c r="I99" s="333"/>
      <c r="J99" s="333"/>
      <c r="K99" s="333"/>
      <c r="L99" s="333"/>
      <c r="M99" s="334"/>
      <c r="N99" s="56"/>
      <c r="P99" s="57"/>
      <c r="Q99" s="57"/>
      <c r="R99" s="58" t="s">
        <v>133</v>
      </c>
      <c r="S99" s="326">
        <f>IF(B65=0, "Tax Exempt or TBD", X99)</f>
        <v>351.88</v>
      </c>
      <c r="T99" s="327"/>
      <c r="U99" s="327"/>
      <c r="V99" s="257">
        <f>B65</f>
        <v>9.5000000000000001E-2</v>
      </c>
      <c r="X99" s="61">
        <f>SUM(X73:X93)</f>
        <v>351.88</v>
      </c>
    </row>
    <row r="100" spans="1:24" ht="15" customHeight="1" outlineLevel="1" thickBot="1" x14ac:dyDescent="0.3">
      <c r="A100" s="249"/>
      <c r="B100" s="249"/>
      <c r="C100" s="249"/>
      <c r="D100" s="249"/>
      <c r="E100" s="249"/>
      <c r="G100" s="335"/>
      <c r="H100" s="336"/>
      <c r="I100" s="336"/>
      <c r="J100" s="336"/>
      <c r="K100" s="336"/>
      <c r="L100" s="336"/>
      <c r="M100" s="337"/>
      <c r="N100" s="56"/>
      <c r="P100" s="57"/>
      <c r="Q100" s="57"/>
      <c r="R100" s="58" t="s">
        <v>134</v>
      </c>
      <c r="S100" s="320">
        <f>SUM(S95:U99)</f>
        <v>5756.68</v>
      </c>
      <c r="T100" s="321"/>
      <c r="U100" s="322"/>
      <c r="V100" s="62"/>
    </row>
    <row r="101" spans="1:24" ht="11.1" customHeight="1" thickBot="1" x14ac:dyDescent="0.3">
      <c r="A101" s="249"/>
      <c r="B101" s="249"/>
      <c r="C101" s="249"/>
      <c r="D101" s="249"/>
      <c r="E101" s="249"/>
    </row>
    <row r="102" spans="1:24" ht="2.4500000000000002" customHeight="1" outlineLevel="1" x14ac:dyDescent="0.25">
      <c r="A102" s="249"/>
      <c r="B102" s="249"/>
      <c r="C102" s="249"/>
      <c r="D102" s="249"/>
      <c r="E102" s="249"/>
      <c r="G102" s="306"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07"/>
      <c r="I102" s="307"/>
      <c r="J102" s="307"/>
      <c r="K102" s="307"/>
      <c r="L102" s="307"/>
      <c r="M102" s="307"/>
      <c r="N102" s="307"/>
      <c r="O102" s="307"/>
      <c r="P102" s="307"/>
      <c r="Q102" s="307"/>
      <c r="R102" s="307"/>
      <c r="S102" s="307"/>
      <c r="T102" s="307"/>
      <c r="U102" s="307"/>
      <c r="V102" s="308"/>
    </row>
    <row r="103" spans="1:24" ht="13.5" customHeight="1" outlineLevel="1" x14ac:dyDescent="0.25">
      <c r="A103" s="249"/>
      <c r="B103" s="249"/>
      <c r="C103" s="249"/>
      <c r="D103" s="249"/>
      <c r="E103" s="249"/>
      <c r="G103" s="309"/>
      <c r="H103" s="310"/>
      <c r="I103" s="310"/>
      <c r="J103" s="310"/>
      <c r="K103" s="310"/>
      <c r="L103" s="310"/>
      <c r="M103" s="310"/>
      <c r="N103" s="310"/>
      <c r="O103" s="310"/>
      <c r="P103" s="310"/>
      <c r="Q103" s="310"/>
      <c r="R103" s="310"/>
      <c r="S103" s="310"/>
      <c r="T103" s="310"/>
      <c r="U103" s="310"/>
      <c r="V103" s="311"/>
    </row>
    <row r="104" spans="1:24" ht="13.5" customHeight="1" outlineLevel="1" x14ac:dyDescent="0.25">
      <c r="A104" s="249"/>
      <c r="B104" s="249"/>
      <c r="C104" s="249"/>
      <c r="D104" s="249"/>
      <c r="E104" s="249"/>
      <c r="G104" s="309"/>
      <c r="H104" s="310"/>
      <c r="I104" s="310"/>
      <c r="J104" s="310"/>
      <c r="K104" s="310"/>
      <c r="L104" s="310"/>
      <c r="M104" s="310"/>
      <c r="N104" s="310"/>
      <c r="O104" s="310"/>
      <c r="P104" s="310"/>
      <c r="Q104" s="310"/>
      <c r="R104" s="310"/>
      <c r="S104" s="310"/>
      <c r="T104" s="310"/>
      <c r="U104" s="310"/>
      <c r="V104" s="311"/>
    </row>
    <row r="105" spans="1:24" ht="13.5" customHeight="1" outlineLevel="1" x14ac:dyDescent="0.25">
      <c r="A105" s="249"/>
      <c r="B105" s="249"/>
      <c r="C105" s="249"/>
      <c r="D105" s="249"/>
      <c r="E105" s="249"/>
      <c r="G105" s="309"/>
      <c r="H105" s="310"/>
      <c r="I105" s="310"/>
      <c r="J105" s="310"/>
      <c r="K105" s="310"/>
      <c r="L105" s="310"/>
      <c r="M105" s="310"/>
      <c r="N105" s="310"/>
      <c r="O105" s="310"/>
      <c r="P105" s="310"/>
      <c r="Q105" s="310"/>
      <c r="R105" s="310"/>
      <c r="S105" s="310"/>
      <c r="T105" s="310"/>
      <c r="U105" s="310"/>
      <c r="V105" s="311"/>
    </row>
    <row r="106" spans="1:24" ht="13.5" customHeight="1" outlineLevel="1" x14ac:dyDescent="0.25">
      <c r="A106" s="249"/>
      <c r="B106" s="249"/>
      <c r="C106" s="249"/>
      <c r="D106" s="249"/>
      <c r="E106" s="249"/>
      <c r="G106" s="309"/>
      <c r="H106" s="310"/>
      <c r="I106" s="310"/>
      <c r="J106" s="310"/>
      <c r="K106" s="310"/>
      <c r="L106" s="310"/>
      <c r="M106" s="310"/>
      <c r="N106" s="310"/>
      <c r="O106" s="310"/>
      <c r="P106" s="310"/>
      <c r="Q106" s="310"/>
      <c r="R106" s="310"/>
      <c r="S106" s="310"/>
      <c r="T106" s="310"/>
      <c r="U106" s="310"/>
      <c r="V106" s="311"/>
    </row>
    <row r="107" spans="1:24" ht="13.5" customHeight="1" outlineLevel="1" x14ac:dyDescent="0.25">
      <c r="A107" s="249"/>
      <c r="B107" s="249"/>
      <c r="C107" s="249"/>
      <c r="D107" s="249"/>
      <c r="E107" s="249"/>
      <c r="G107" s="309"/>
      <c r="H107" s="310"/>
      <c r="I107" s="310"/>
      <c r="J107" s="310"/>
      <c r="K107" s="310"/>
      <c r="L107" s="310"/>
      <c r="M107" s="310"/>
      <c r="N107" s="310"/>
      <c r="O107" s="310"/>
      <c r="P107" s="310"/>
      <c r="Q107" s="310"/>
      <c r="R107" s="310"/>
      <c r="S107" s="310"/>
      <c r="T107" s="310"/>
      <c r="U107" s="310"/>
      <c r="V107" s="311"/>
    </row>
    <row r="108" spans="1:24" ht="12.95" customHeight="1" outlineLevel="1" thickBot="1" x14ac:dyDescent="0.3">
      <c r="A108" s="249"/>
      <c r="B108" s="249"/>
      <c r="C108" s="249"/>
      <c r="D108" s="249"/>
      <c r="E108" s="249"/>
      <c r="G108" s="312"/>
      <c r="H108" s="313"/>
      <c r="I108" s="313"/>
      <c r="J108" s="313"/>
      <c r="K108" s="313"/>
      <c r="L108" s="313"/>
      <c r="M108" s="313"/>
      <c r="N108" s="313"/>
      <c r="O108" s="313"/>
      <c r="P108" s="313"/>
      <c r="Q108" s="313"/>
      <c r="R108" s="313"/>
      <c r="S108" s="313"/>
      <c r="T108" s="313"/>
      <c r="U108" s="313"/>
      <c r="V108" s="314"/>
    </row>
    <row r="109" spans="1:24" ht="17.45" customHeight="1" outlineLevel="1" thickTop="1" thickBot="1" x14ac:dyDescent="0.3">
      <c r="A109" s="13" t="str">
        <f>'Blank Quote'!$A1</f>
        <v>Pricing Type</v>
      </c>
      <c r="B109" s="14" t="s">
        <v>56</v>
      </c>
      <c r="C109" s="396" t="s">
        <v>57</v>
      </c>
      <c r="D109" s="392"/>
      <c r="E109" s="15" t="str">
        <f>VLOOKUP(B109,'Pricing Model'!A1:C21,3)</f>
        <v>Discount Based</v>
      </c>
    </row>
    <row r="110" spans="1:24" ht="24" customHeight="1" outlineLevel="1" thickBot="1" x14ac:dyDescent="0.3">
      <c r="A110" s="17" t="str">
        <f>'Blank Quote'!$A2</f>
        <v>Company / Agency</v>
      </c>
      <c r="B110" s="18" t="str">
        <f>'Blank Quote'!B2</f>
        <v>Winston Mobile Notary LLC</v>
      </c>
      <c r="C110" s="394" t="s">
        <v>59</v>
      </c>
      <c r="D110" s="395"/>
      <c r="E110" s="252">
        <f>IF(E109="Discount Based", VLOOKUP(B109,'Pricing Model'!A1:D21,4), "")</f>
        <v>0.2</v>
      </c>
      <c r="P110" s="398" t="s">
        <v>139</v>
      </c>
      <c r="Q110" s="398"/>
      <c r="R110" s="398"/>
      <c r="S110" s="398"/>
      <c r="T110" s="398"/>
      <c r="U110" s="398"/>
    </row>
    <row r="111" spans="1:24" ht="18" customHeight="1" outlineLevel="1" x14ac:dyDescent="0.25">
      <c r="A111" s="17" t="str">
        <f>'Blank Quote'!$A3</f>
        <v>Billing Contact</v>
      </c>
      <c r="B111" s="18" t="str">
        <f>'Blank Quote'!B3</f>
        <v>SUSAN E THOMPSON</v>
      </c>
      <c r="C111" s="394" t="s">
        <v>62</v>
      </c>
      <c r="D111" s="395"/>
      <c r="E111" s="252">
        <f>IF(E109="Discount Based", VLOOKUP(B109,'Pricing Model'!A1:E21,5), "")</f>
        <v>0.44</v>
      </c>
      <c r="N111" s="265" t="str">
        <f>IF('Blank Quote'!$E$7&lt;&gt;"", "REPLACING", "")</f>
        <v/>
      </c>
    </row>
    <row r="112" spans="1:24" ht="18" customHeight="1" outlineLevel="1" x14ac:dyDescent="0.25">
      <c r="A112" s="20" t="str">
        <f>'Blank Quote'!$A4</f>
        <v>Contact Email | Phone</v>
      </c>
      <c r="B112" s="21" t="str">
        <f>'Blank Quote'!B4</f>
        <v>(760) 677-8594 | winstonmobilenotary@gmail.com</v>
      </c>
      <c r="C112" s="394" t="s">
        <v>64</v>
      </c>
      <c r="D112" s="395"/>
      <c r="E112" s="19" t="str">
        <f>IF(E109="Cost Based", VLOOKUP(B109,'Pricing Model'!A1:F21,6), "")</f>
        <v/>
      </c>
      <c r="G112" s="368" t="s">
        <v>65</v>
      </c>
      <c r="H112" s="368"/>
      <c r="I112" s="368"/>
      <c r="J112" s="368"/>
      <c r="K112" s="368"/>
      <c r="L112" s="368"/>
      <c r="M112" s="22"/>
      <c r="N112" s="264" t="str">
        <f>IF('Blank Quote'!$E$7&lt;&gt;"","LSID: "&amp;'Blank Quote'!$E$7, "")</f>
        <v/>
      </c>
      <c r="P112" s="367" t="s">
        <v>66</v>
      </c>
      <c r="Q112" s="367"/>
      <c r="R112" s="367"/>
      <c r="S112" s="367"/>
      <c r="T112" s="367"/>
      <c r="U112" s="367"/>
    </row>
    <row r="113" spans="1:28" ht="18" customHeight="1" outlineLevel="1" thickBot="1" x14ac:dyDescent="0.3">
      <c r="A113" s="20" t="str">
        <f>'Blank Quote'!$A5</f>
        <v>Bill To Address</v>
      </c>
      <c r="B113" s="21" t="str">
        <f>'Blank Quote'!B5</f>
        <v>9454 Wilshire Blvd Suite 208</v>
      </c>
      <c r="C113" s="390" t="s">
        <v>68</v>
      </c>
      <c r="D113" s="391"/>
      <c r="E113" s="23" t="str">
        <f>IF(E109="Cost Based", VLOOKUP(B109,'Pricing Model'!A1:G21,7), "")</f>
        <v/>
      </c>
      <c r="G113" s="368" t="s">
        <v>69</v>
      </c>
      <c r="H113" s="368"/>
      <c r="I113" s="368"/>
      <c r="J113" s="368"/>
      <c r="K113" s="368"/>
      <c r="L113" s="368"/>
      <c r="M113" s="22"/>
    </row>
    <row r="114" spans="1:28" ht="18" customHeight="1" outlineLevel="1" thickBot="1" x14ac:dyDescent="0.3">
      <c r="A114" s="20" t="str">
        <f>'Blank Quote'!$A6</f>
        <v>City, State Zip</v>
      </c>
      <c r="B114" s="24" t="str">
        <f>'Blank Quote'!B6</f>
        <v>Beverly Hills, CA 90212</v>
      </c>
      <c r="C114" s="25"/>
      <c r="D114" s="25"/>
      <c r="E114" s="25"/>
      <c r="G114" s="368" t="s">
        <v>70</v>
      </c>
      <c r="H114" s="368"/>
      <c r="I114" s="368"/>
      <c r="J114" s="368"/>
      <c r="K114" s="368"/>
      <c r="L114" s="368"/>
      <c r="M114" s="22"/>
      <c r="P114" s="367" t="s">
        <v>71</v>
      </c>
      <c r="Q114" s="367"/>
      <c r="R114" s="367"/>
      <c r="S114" s="367"/>
      <c r="T114" s="367"/>
      <c r="U114" s="367"/>
    </row>
    <row r="115" spans="1:28" ht="6" customHeight="1" outlineLevel="1" thickBot="1" x14ac:dyDescent="0.4">
      <c r="A115" s="17" t="str">
        <f>'Blank Quote'!$A7</f>
        <v>Shipping Contact</v>
      </c>
      <c r="B115" s="18" t="str">
        <f>'Blank Quote'!B7</f>
        <v>SUSAN E THOMPSON</v>
      </c>
      <c r="C115" s="25"/>
      <c r="D115" s="25"/>
      <c r="E115" s="25"/>
      <c r="G115" s="26"/>
    </row>
    <row r="116" spans="1:28" ht="18" customHeight="1" outlineLevel="1" thickBot="1" x14ac:dyDescent="0.35">
      <c r="A116" s="20" t="str">
        <f>'Blank Quote'!$A8</f>
        <v>Ship Email | Phone</v>
      </c>
      <c r="B116" s="21" t="str">
        <f>'Blank Quote'!B8</f>
        <v>(760) 677-8594 | winstonmobilenotary@gmail.com</v>
      </c>
      <c r="C116" s="25"/>
      <c r="D116" s="25"/>
      <c r="E116" s="25"/>
      <c r="G116" s="350" t="s">
        <v>75</v>
      </c>
      <c r="H116" s="351"/>
      <c r="I116" s="351"/>
      <c r="J116" s="351"/>
      <c r="K116" s="351"/>
      <c r="L116" s="351"/>
      <c r="M116" s="352"/>
      <c r="O116" s="350" t="s">
        <v>76</v>
      </c>
      <c r="P116" s="351"/>
      <c r="Q116" s="351"/>
      <c r="R116" s="351"/>
      <c r="S116" s="351"/>
      <c r="T116" s="351"/>
      <c r="U116" s="351"/>
      <c r="V116" s="352"/>
    </row>
    <row r="117" spans="1:28" ht="18" customHeight="1" outlineLevel="1" x14ac:dyDescent="0.25">
      <c r="A117" s="20" t="str">
        <f>'Blank Quote'!$A9</f>
        <v>Ship To Address</v>
      </c>
      <c r="B117" s="21" t="str">
        <f>'Blank Quote'!B9</f>
        <v>9454 Wilshire Blvd Suite 208</v>
      </c>
      <c r="C117" s="25"/>
      <c r="D117" s="25"/>
      <c r="E117" s="25"/>
      <c r="G117" s="353" t="str">
        <f>IF('Blank Quote'!B2="", "", 'Blank Quote'!B2)</f>
        <v>Winston Mobile Notary LLC</v>
      </c>
      <c r="H117" s="354"/>
      <c r="I117" s="354"/>
      <c r="J117" s="354"/>
      <c r="K117" s="354"/>
      <c r="L117" s="354"/>
      <c r="M117" s="355"/>
      <c r="O117" s="340" t="str">
        <f>IF('Blank Quote'!B2="", "", 'Blank Quote'!B2)</f>
        <v>Winston Mobile Notary LLC</v>
      </c>
      <c r="P117" s="341"/>
      <c r="Q117" s="341"/>
      <c r="R117" s="341"/>
      <c r="S117" s="341"/>
      <c r="T117" s="341"/>
      <c r="U117" s="341"/>
      <c r="V117" s="342"/>
    </row>
    <row r="118" spans="1:28" ht="18" customHeight="1" outlineLevel="1" thickBot="1" x14ac:dyDescent="0.3">
      <c r="A118" s="27" t="str">
        <f>'Blank Quote'!$A10</f>
        <v>City, State Zip</v>
      </c>
      <c r="B118" s="24" t="str">
        <f>'Blank Quote'!B10</f>
        <v>Beverly Hills, CA 90212</v>
      </c>
      <c r="C118" s="25"/>
      <c r="D118" s="25"/>
      <c r="E118" s="25"/>
      <c r="G118" s="340" t="str">
        <f>IF('Blank Quote'!B3="", "", 'Blank Quote'!B3)</f>
        <v>SUSAN E THOMPSON</v>
      </c>
      <c r="H118" s="341"/>
      <c r="I118" s="341"/>
      <c r="J118" s="341"/>
      <c r="K118" s="341"/>
      <c r="L118" s="341"/>
      <c r="M118" s="342"/>
      <c r="O118" s="340" t="str">
        <f>IF('Blank Quote'!B7="", "", 'Blank Quote'!B7)</f>
        <v>SUSAN E THOMPSON</v>
      </c>
      <c r="P118" s="341"/>
      <c r="Q118" s="341"/>
      <c r="R118" s="341"/>
      <c r="S118" s="341"/>
      <c r="T118" s="341"/>
      <c r="U118" s="341"/>
      <c r="V118" s="342"/>
    </row>
    <row r="119" spans="1:28" ht="18" customHeight="1" outlineLevel="1" thickBot="1" x14ac:dyDescent="0.3">
      <c r="A119" s="27" t="str">
        <f>'Blank Quote'!$A11</f>
        <v>Sales Tax Rate</v>
      </c>
      <c r="B119" s="28">
        <f>'Blank Quote'!B11</f>
        <v>9.5000000000000001E-2</v>
      </c>
      <c r="C119" s="25"/>
      <c r="D119" s="25"/>
      <c r="E119" s="25"/>
      <c r="G119" s="340" t="str">
        <f>IF('Blank Quote'!B4="", "", 'Blank Quote'!B4)</f>
        <v>(760) 677-8594 | winstonmobilenotary@gmail.com</v>
      </c>
      <c r="H119" s="341"/>
      <c r="I119" s="341"/>
      <c r="J119" s="341"/>
      <c r="K119" s="341"/>
      <c r="L119" s="341"/>
      <c r="M119" s="342"/>
      <c r="O119" s="340" t="str">
        <f>IF('Blank Quote'!B8="", "", 'Blank Quote'!B8)</f>
        <v>(760) 677-8594 | winstonmobilenotary@gmail.com</v>
      </c>
      <c r="P119" s="341"/>
      <c r="Q119" s="341"/>
      <c r="R119" s="341"/>
      <c r="S119" s="341"/>
      <c r="T119" s="341"/>
      <c r="U119" s="341"/>
      <c r="V119" s="342"/>
    </row>
    <row r="120" spans="1:28" ht="18" customHeight="1" outlineLevel="1" thickBot="1" x14ac:dyDescent="0.3">
      <c r="A120" s="13" t="str">
        <f>'Blank Quote'!$A12</f>
        <v>Sales Rep</v>
      </c>
      <c r="B120" s="29" t="str">
        <f>'Blank Quote'!B12</f>
        <v>EC</v>
      </c>
      <c r="C120" s="25"/>
      <c r="D120" s="25"/>
      <c r="E120" s="25"/>
      <c r="G120" s="340" t="str">
        <f>IF('Blank Quote'!B5="", "", 'Blank Quote'!B5)</f>
        <v>9454 Wilshire Blvd Suite 208</v>
      </c>
      <c r="H120" s="341"/>
      <c r="I120" s="341"/>
      <c r="J120" s="341"/>
      <c r="K120" s="341"/>
      <c r="L120" s="341"/>
      <c r="M120" s="342"/>
      <c r="O120" s="340" t="str">
        <f>IF('Blank Quote'!B9="", "", 'Blank Quote'!B9)</f>
        <v>9454 Wilshire Blvd Suite 208</v>
      </c>
      <c r="P120" s="341"/>
      <c r="Q120" s="341"/>
      <c r="R120" s="341"/>
      <c r="S120" s="341"/>
      <c r="T120" s="341"/>
      <c r="U120" s="341"/>
      <c r="V120" s="342"/>
    </row>
    <row r="121" spans="1:28" ht="18" customHeight="1" outlineLevel="1" thickBot="1" x14ac:dyDescent="0.3">
      <c r="A121" s="13" t="str">
        <f>'Blank Quote'!$A13</f>
        <v>Shipping Method</v>
      </c>
      <c r="B121" s="30" t="str">
        <f>'Blank Quote'!B13</f>
        <v>Ground</v>
      </c>
      <c r="C121" s="25"/>
      <c r="D121" s="25"/>
      <c r="E121" s="25"/>
      <c r="G121" s="295" t="str">
        <f>IF('Blank Quote'!B6="", "", 'Blank Quote'!B6)</f>
        <v>Beverly Hills, CA 90212</v>
      </c>
      <c r="H121" s="296"/>
      <c r="I121" s="296"/>
      <c r="J121" s="296"/>
      <c r="K121" s="296"/>
      <c r="L121" s="296"/>
      <c r="M121" s="297"/>
      <c r="O121" s="295" t="str">
        <f>IF('Blank Quote'!B10="", "", 'Blank Quote'!B10)</f>
        <v>Beverly Hills, CA 90212</v>
      </c>
      <c r="P121" s="296"/>
      <c r="Q121" s="296"/>
      <c r="R121" s="296"/>
      <c r="S121" s="296"/>
      <c r="T121" s="296"/>
      <c r="U121" s="296"/>
      <c r="V121" s="297"/>
    </row>
    <row r="122" spans="1:28" ht="5.25" customHeight="1" outlineLevel="1" thickBot="1" x14ac:dyDescent="0.3">
      <c r="A122">
        <f>'Blank Quote'!$A14</f>
        <v>0</v>
      </c>
      <c r="B122" s="31"/>
      <c r="C122" s="25"/>
      <c r="D122" s="25"/>
      <c r="E122" s="25"/>
    </row>
    <row r="123" spans="1:28" ht="16.5" outlineLevel="1" thickBot="1" x14ac:dyDescent="0.3">
      <c r="A123" s="32" t="str">
        <f>'Blank Quote'!$A15</f>
        <v>T&amp;C</v>
      </c>
      <c r="B123" s="33" t="str">
        <f>VLOOKUP(B109,'Pricing Model'!A1:J21,10)</f>
        <v>Private</v>
      </c>
      <c r="C123" s="25"/>
      <c r="D123" s="25"/>
      <c r="E123" s="25"/>
      <c r="G123" s="293" t="s">
        <v>85</v>
      </c>
      <c r="H123" s="294"/>
      <c r="I123" s="293" t="s">
        <v>86</v>
      </c>
      <c r="J123" s="361"/>
      <c r="K123" s="294"/>
      <c r="L123" s="293" t="s">
        <v>87</v>
      </c>
      <c r="M123" s="361"/>
      <c r="N123" s="294"/>
      <c r="O123" s="293" t="s">
        <v>88</v>
      </c>
      <c r="P123" s="294"/>
      <c r="Q123" s="293" t="s">
        <v>89</v>
      </c>
      <c r="R123" s="294"/>
      <c r="S123" s="298" t="s">
        <v>90</v>
      </c>
      <c r="T123" s="299"/>
      <c r="U123" s="299"/>
      <c r="V123" s="300"/>
    </row>
    <row r="124" spans="1:28" ht="15.75" outlineLevel="1" thickBot="1" x14ac:dyDescent="0.3">
      <c r="A124" s="34" t="str">
        <f>'Blank Quote'!$A16</f>
        <v>Contract Number</v>
      </c>
      <c r="B124" s="33">
        <f>VLOOKUP(B109,'Pricing Model'!A1:H21,8)</f>
        <v>0</v>
      </c>
      <c r="C124" s="25"/>
      <c r="D124" s="25"/>
      <c r="E124" s="25"/>
      <c r="G124" s="362">
        <f ca="1">TODAY()</f>
        <v>45142</v>
      </c>
      <c r="H124" s="363"/>
      <c r="I124" s="364">
        <f ca="1">NOW()</f>
        <v>45142.380975</v>
      </c>
      <c r="J124" s="365"/>
      <c r="K124" s="366"/>
      <c r="L124" s="301" t="str">
        <f>'Non_CA Multi Tenprint'!B120</f>
        <v>EC</v>
      </c>
      <c r="M124" s="302"/>
      <c r="N124" s="303"/>
      <c r="O124" s="301" t="str">
        <f>VLOOKUP(B109,'Pricing Model'!A1:I21,9)</f>
        <v>Due on Rcpt</v>
      </c>
      <c r="P124" s="303"/>
      <c r="Q124" s="301" t="str">
        <f>B121</f>
        <v>Ground</v>
      </c>
      <c r="R124" s="302"/>
      <c r="S124" s="301" t="str">
        <f>IF(B124&lt;&gt;0,B124,"")</f>
        <v/>
      </c>
      <c r="T124" s="302"/>
      <c r="U124" s="302"/>
      <c r="V124" s="303"/>
    </row>
    <row r="125" spans="1:28" ht="5.25" customHeight="1" outlineLevel="1" thickBot="1" x14ac:dyDescent="0.3">
      <c r="D125" s="35"/>
    </row>
    <row r="126" spans="1:28" ht="17.25" thickTop="1" thickBot="1" x14ac:dyDescent="0.3">
      <c r="A126" s="36" t="s">
        <v>92</v>
      </c>
      <c r="B126" s="37" t="s">
        <v>93</v>
      </c>
      <c r="C126" s="38" t="s">
        <v>94</v>
      </c>
      <c r="D126" s="38" t="s">
        <v>95</v>
      </c>
      <c r="E126" s="39" t="s">
        <v>96</v>
      </c>
      <c r="G126" s="347" t="s">
        <v>92</v>
      </c>
      <c r="H126" s="348"/>
      <c r="I126" s="349" t="s">
        <v>93</v>
      </c>
      <c r="J126" s="349"/>
      <c r="K126" s="349"/>
      <c r="L126" s="349"/>
      <c r="M126" s="349"/>
      <c r="N126" s="349"/>
      <c r="O126" s="349"/>
      <c r="P126" s="349"/>
      <c r="Q126" s="97" t="s">
        <v>94</v>
      </c>
      <c r="R126" s="349" t="s">
        <v>97</v>
      </c>
      <c r="S126" s="349"/>
      <c r="T126" s="349" t="s">
        <v>98</v>
      </c>
      <c r="U126" s="349"/>
      <c r="V126" s="40" t="s">
        <v>99</v>
      </c>
      <c r="X126" s="97" t="s">
        <v>100</v>
      </c>
      <c r="Y126" s="97" t="s">
        <v>101</v>
      </c>
      <c r="Z126" s="97" t="s">
        <v>102</v>
      </c>
      <c r="AA126" s="97" t="s">
        <v>103</v>
      </c>
      <c r="AB126" s="97" t="s">
        <v>104</v>
      </c>
    </row>
    <row r="127" spans="1:28" s="1" customFormat="1" ht="30" customHeight="1" x14ac:dyDescent="0.2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74" t="str">
        <f t="shared" ref="G127:G146" si="74">IF(A127&lt;&gt;"", A127, "")</f>
        <v>HW-LT-Std-Home</v>
      </c>
      <c r="H127" s="375"/>
      <c r="I127" s="376" t="str">
        <f>IF(B127&lt;&gt;"", B127, "")&amp;IF(E127&lt;&gt;"", "   *** "&amp;E127, "")</f>
        <v>Hardware-Laptop-Standard with Windows Home Edition   *** Standard with Windows 11</v>
      </c>
      <c r="J127" s="376"/>
      <c r="K127" s="376" t="str">
        <f t="shared" ref="K127:K144" si="75">E127</f>
        <v>Standard with Windows 11</v>
      </c>
      <c r="L127" s="376"/>
      <c r="M127" s="376" t="str">
        <f t="shared" ref="M127:M144" si="76">G127</f>
        <v>HW-LT-Std-Home</v>
      </c>
      <c r="N127" s="376"/>
      <c r="O127" s="376" t="str">
        <f t="shared" ref="O127:O144" si="77">I127</f>
        <v>Hardware-Laptop-Standard with Windows Home Edition   *** Standard with Windows 11</v>
      </c>
      <c r="P127" s="376"/>
      <c r="Q127" s="98">
        <f>IF(C127="", "", C127)</f>
        <v>1</v>
      </c>
      <c r="R127" s="319">
        <f>IF(C127="", "",IF(D127&gt;0,D127,
IF($E$109="NY Contract", VLOOKUP(B127,'Raw BOM'!$A$3:$G$495,7,FALSE),
IF($E$109="FL Contract", VLOOKUP(B127,'Raw BOM'!$A$3:$I$495,8,FALSE),
IF($E$109="LA Contract", VLOOKUP(B127,'Raw BOM'!$A$3:$K$495,9,FALSE),
IF($E$109="WA Contract", VLOOKUP(B127,'Raw BOM'!$A$3:$M$495,10,FALSE),
VLOOKUP(B127,'Raw BOM'!$A$3:$D$495,4,FALSE)))))))</f>
        <v>750</v>
      </c>
      <c r="S127" s="319" t="str">
        <f t="shared" ref="S127:S128" si="78">M127</f>
        <v>HW-LT-Std-Home</v>
      </c>
      <c r="T127" s="319">
        <f>IF(C127="", "", Q127*R127)</f>
        <v>750</v>
      </c>
      <c r="U127" s="319" t="str">
        <f t="shared" ref="U127:U128" si="79">O127</f>
        <v>Hardware-Laptop-Standard with Windows Home Edition   *** Standard with Windows 11</v>
      </c>
      <c r="V127" s="46" t="str">
        <f>IF(C127="","", VLOOKUP(B127,'Raw BOM'!$A$3:$F$495,6,FALSE))</f>
        <v>Yes</v>
      </c>
      <c r="X127" s="47">
        <f t="shared" ref="X127:X147" si="80">IF(AND(V127="Yes", Q127&lt;&gt;0), (T127-Y127)*$B$119, 0)</f>
        <v>57</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2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15" t="str">
        <f t="shared" si="74"/>
        <v>LS4G-Applicant-CA</v>
      </c>
      <c r="H128" s="316"/>
      <c r="I128" s="317" t="str">
        <f t="shared" ref="I128:I144" si="81">IF(B128&lt;&gt;"", B128, "")&amp;IF(E128&lt;&gt;"", "   *** "&amp;E128, "")</f>
        <v>LiveScan 4th Gen Software-Applicant CA TOT Module</v>
      </c>
      <c r="J128" s="317"/>
      <c r="K128" s="317" t="str">
        <f t="shared" si="75"/>
        <v/>
      </c>
      <c r="L128" s="317"/>
      <c r="M128" s="317" t="str">
        <f t="shared" si="76"/>
        <v>LS4G-Applicant-CA</v>
      </c>
      <c r="N128" s="317"/>
      <c r="O128" s="317" t="str">
        <f t="shared" si="77"/>
        <v>LiveScan 4th Gen Software-Applicant CA TOT Module</v>
      </c>
      <c r="P128" s="317"/>
      <c r="Q128" s="99">
        <f t="shared" ref="Q128:Q147" si="82">IF(C128="", "", C128)</f>
        <v>1</v>
      </c>
      <c r="R128" s="318">
        <f>IF(C128="", "",IF(D128&gt;0,D128,
IF($E$109="NY Contract", VLOOKUP(B128,'Raw BOM'!$A$3:$G$495,7,FALSE),
IF($E$109="FL Contract", VLOOKUP(B128,'Raw BOM'!$A$3:$I$495,8,FALSE),
IF($E$109="LA Contract", VLOOKUP(B128,'Raw BOM'!$A$3:$K$495,9,FALSE),
IF($E$109="WA Contract", VLOOKUP(B128,'Raw BOM'!$A$3:$M$495,10,FALSE),
VLOOKUP(B128,'Raw BOM'!$A$3:$D$495,4,FALSE)))))))</f>
        <v>1340</v>
      </c>
      <c r="S128" s="318" t="str">
        <f t="shared" si="78"/>
        <v>LS4G-Applicant-CA</v>
      </c>
      <c r="T128" s="318">
        <f t="shared" ref="T128" si="83">IF(C128="", "", Q128*R128)</f>
        <v>1340</v>
      </c>
      <c r="U128" s="318"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25">
      <c r="A129" s="184" t="str">
        <f>IF(B129&lt;&gt;"",VLOOKUP(B129,'Raw BOM'!$A$3:$B$495,2,FALSE),IF(E129&lt;&gt;"","Misc",""))</f>
        <v>HW-Scan-Kojak</v>
      </c>
      <c r="B129" s="185" t="s">
        <v>141</v>
      </c>
      <c r="C129" s="186">
        <f>IF('Blank Quote'!C21&lt;&gt;"", 'Blank Quote'!C21, "")</f>
        <v>1</v>
      </c>
      <c r="D129" s="187"/>
      <c r="E129" s="188" t="str">
        <f>IF('Blank Quote'!E21&lt;&gt;"", 'Blank Quote'!E21, "")</f>
        <v/>
      </c>
      <c r="F129" s="189"/>
      <c r="G129" s="407" t="str">
        <f t="shared" si="74"/>
        <v>HW-Scan-Kojak</v>
      </c>
      <c r="H129" s="408"/>
      <c r="I129" s="409" t="str">
        <f t="shared" ref="I129:I131" si="86">IF(B129&lt;&gt;"", B129, "")&amp;IF(E129&lt;&gt;"", "   *** "&amp;E129, "")</f>
        <v>Hardware-Scanner-IBT Kojak</v>
      </c>
      <c r="J129" s="410"/>
      <c r="K129" s="410" t="str">
        <f t="shared" ref="K129:K131" si="87">E129</f>
        <v/>
      </c>
      <c r="L129" s="410"/>
      <c r="M129" s="410" t="str">
        <f t="shared" ref="M129:M131" si="88">G129</f>
        <v>HW-Scan-Kojak</v>
      </c>
      <c r="N129" s="410"/>
      <c r="O129" s="410" t="str">
        <f t="shared" ref="O129:O131" si="89">I129</f>
        <v>Hardware-Scanner-IBT Kojak</v>
      </c>
      <c r="P129" s="411"/>
      <c r="Q129" s="190">
        <f t="shared" ref="Q129:Q131" si="90">IF(C129="", "", C129)</f>
        <v>1</v>
      </c>
      <c r="R129" s="412">
        <f>IF(C129="", "",IF(D129&gt;0,D129,
IF($E$109="NY Contract", VLOOKUP(B129,'Raw BOM'!$A$3:$G$495,7,FALSE),
IF($E$109="FL Contract", VLOOKUP(B129,'Raw BOM'!$A$3:$I$495,8,FALSE),
IF($E$109="LA Contract", VLOOKUP(B129,'Raw BOM'!$A$3:$K$495,9,FALSE),
IF($E$109="WA Contract", VLOOKUP(B129,'Raw BOM'!$A$3:$M$495,10,FALSE),
VLOOKUP(B129,'Raw BOM'!$A$3:$D$495,4,FALSE)))))))</f>
        <v>1220</v>
      </c>
      <c r="S129" s="413" t="str">
        <f t="shared" ref="S129:S131" si="91">M129</f>
        <v>HW-Scan-Kojak</v>
      </c>
      <c r="T129" s="412">
        <f t="shared" ref="T129:T131" si="92">IF(C129="", "", Q129*R129)</f>
        <v>1220</v>
      </c>
      <c r="U129" s="413" t="str">
        <f t="shared" ref="U129:U131" si="93">O129</f>
        <v>Hardware-Scanner-IBT Kojak</v>
      </c>
      <c r="V129" s="191" t="str">
        <f>IF(C129="","", VLOOKUP(B129,'Raw BOM'!$A$3:$F$495,6,FALSE))</f>
        <v>Yes</v>
      </c>
      <c r="X129" s="47">
        <f t="shared" si="80"/>
        <v>92.72</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2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00" t="str">
        <f t="shared" si="74"/>
        <v/>
      </c>
      <c r="H130" s="401"/>
      <c r="I130" s="402" t="str">
        <f t="shared" si="86"/>
        <v/>
      </c>
      <c r="J130" s="403"/>
      <c r="K130" s="403" t="str">
        <f t="shared" si="87"/>
        <v/>
      </c>
      <c r="L130" s="403"/>
      <c r="M130" s="403" t="str">
        <f t="shared" si="88"/>
        <v/>
      </c>
      <c r="N130" s="403"/>
      <c r="O130" s="403" t="str">
        <f t="shared" si="89"/>
        <v/>
      </c>
      <c r="P130" s="404"/>
      <c r="Q130" s="99" t="str">
        <f t="shared" si="90"/>
        <v/>
      </c>
      <c r="R130" s="405" t="str">
        <f>IF(C130="", "",IF(D130&gt;0,D130,
IF($E$109="NY Contract", VLOOKUP(B130,'Raw BOM'!$A$3:$G$495,7,FALSE),
IF($E$109="FL Contract", VLOOKUP(B130,'Raw BOM'!$A$3:$I$495,8,FALSE),
IF($E$109="LA Contract", VLOOKUP(B130,'Raw BOM'!$A$3:$K$495,9,FALSE),
IF($E$109="WA Contract", VLOOKUP(B130,'Raw BOM'!$A$3:$M$495,10,FALSE),
VLOOKUP(B130,'Raw BOM'!$A$3:$D$495,4,FALSE)))))))</f>
        <v/>
      </c>
      <c r="S130" s="406" t="str">
        <f t="shared" si="91"/>
        <v/>
      </c>
      <c r="T130" s="405" t="str">
        <f t="shared" si="92"/>
        <v/>
      </c>
      <c r="U130" s="406"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2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00" t="str">
        <f t="shared" si="74"/>
        <v>HW-Magtrip</v>
      </c>
      <c r="H131" s="401"/>
      <c r="I131" s="402" t="str">
        <f t="shared" si="86"/>
        <v>Hardware-Magnetic Strip Reader   *** Auto populate personal information with a swipe of a driver's license from anywhere on the screen</v>
      </c>
      <c r="J131" s="403"/>
      <c r="K131" s="403" t="str">
        <f t="shared" si="87"/>
        <v>Auto populate personal information with a swipe of a driver's license from anywhere on the screen</v>
      </c>
      <c r="L131" s="403"/>
      <c r="M131" s="403" t="str">
        <f t="shared" si="88"/>
        <v>HW-Magtrip</v>
      </c>
      <c r="N131" s="403"/>
      <c r="O131" s="403" t="str">
        <f t="shared" si="89"/>
        <v>Hardware-Magnetic Strip Reader   *** Auto populate personal information with a swipe of a driver's license from anywhere on the screen</v>
      </c>
      <c r="P131" s="404"/>
      <c r="Q131" s="99">
        <f t="shared" si="90"/>
        <v>1</v>
      </c>
      <c r="R131" s="405">
        <f>IF(C131="", "",IF(D131&gt;0,D131,
IF($E$109="NY Contract", VLOOKUP(B131,'Raw BOM'!$A$3:$G$495,7,FALSE),
IF($E$109="FL Contract", VLOOKUP(B131,'Raw BOM'!$A$3:$I$495,8,FALSE),
IF($E$109="LA Contract", VLOOKUP(B131,'Raw BOM'!$A$3:$K$495,9,FALSE),
IF($E$109="WA Contract", VLOOKUP(B131,'Raw BOM'!$A$3:$M$495,10,FALSE),
VLOOKUP(B131,'Raw BOM'!$A$3:$D$495,4,FALSE)))))))</f>
        <v>130</v>
      </c>
      <c r="S131" s="406" t="str">
        <f t="shared" si="91"/>
        <v>HW-Magtrip</v>
      </c>
      <c r="T131" s="405">
        <f t="shared" si="92"/>
        <v>130</v>
      </c>
      <c r="U131" s="406" t="str">
        <f t="shared" si="93"/>
        <v>Hardware-Magnetic Strip Reader   *** Auto populate personal information with a swipe of a driver's license from anywhere on the screen</v>
      </c>
      <c r="V131" s="49" t="str">
        <f>IF(C131="","", VLOOKUP(B131,'Raw BOM'!$A$3:$F$495,6,FALSE))</f>
        <v>Yes</v>
      </c>
      <c r="X131" s="47">
        <f t="shared" si="80"/>
        <v>9.8800000000000008</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2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00" t="str">
        <f t="shared" si="74"/>
        <v>LS4G-IDCard</v>
      </c>
      <c r="H132" s="401"/>
      <c r="I132" s="402" t="str">
        <f t="shared" ref="I132:I143" si="96">IF(B132&lt;&gt;"", B132, "")&amp;IF(E132&lt;&gt;"", "   *** "&amp;E132, "")</f>
        <v>LiveScan 4th Gen Software-Driver License and ID Reading software</v>
      </c>
      <c r="J132" s="403"/>
      <c r="K132" s="403" t="str">
        <f t="shared" ref="K132:K143" si="97">E132</f>
        <v/>
      </c>
      <c r="L132" s="403"/>
      <c r="M132" s="403" t="str">
        <f t="shared" ref="M132:M143" si="98">G132</f>
        <v>LS4G-IDCard</v>
      </c>
      <c r="N132" s="403"/>
      <c r="O132" s="403" t="str">
        <f t="shared" ref="O132:O143" si="99">I132</f>
        <v>LiveScan 4th Gen Software-Driver License and ID Reading software</v>
      </c>
      <c r="P132" s="404"/>
      <c r="Q132" s="99">
        <f t="shared" ref="Q132:Q143" si="100">IF(C132="", "", C132)</f>
        <v>1</v>
      </c>
      <c r="R132" s="405">
        <f>IF(C132="", "",IF(D132&gt;0,D132,
IF($E$109="NY Contract", VLOOKUP(B132,'Raw BOM'!$A$3:$G$495,7,FALSE),
IF($E$109="FL Contract", VLOOKUP(B132,'Raw BOM'!$A$3:$I$495,8,FALSE),
IF($E$109="LA Contract", VLOOKUP(B132,'Raw BOM'!$A$3:$K$495,9,FALSE),
IF($E$109="WA Contract", VLOOKUP(B132,'Raw BOM'!$A$3:$M$495,10,FALSE),
VLOOKUP(B132,'Raw BOM'!$A$3:$D$495,4,FALSE)))))))</f>
        <v>340</v>
      </c>
      <c r="S132" s="406" t="str">
        <f t="shared" ref="S132:S144" si="101">M132</f>
        <v>LS4G-IDCard</v>
      </c>
      <c r="T132" s="405">
        <f t="shared" ref="T132:T143" si="102">IF(C132="", "", Q132*R132)</f>
        <v>340</v>
      </c>
      <c r="U132" s="406"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2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00" t="str">
        <f t="shared" si="74"/>
        <v/>
      </c>
      <c r="H133" s="401"/>
      <c r="I133" s="402" t="str">
        <f t="shared" si="96"/>
        <v/>
      </c>
      <c r="J133" s="403"/>
      <c r="K133" s="403" t="str">
        <f t="shared" si="97"/>
        <v/>
      </c>
      <c r="L133" s="403"/>
      <c r="M133" s="403" t="str">
        <f t="shared" si="98"/>
        <v/>
      </c>
      <c r="N133" s="403"/>
      <c r="O133" s="403" t="str">
        <f t="shared" si="99"/>
        <v/>
      </c>
      <c r="P133" s="404"/>
      <c r="Q133" s="99" t="str">
        <f t="shared" si="100"/>
        <v/>
      </c>
      <c r="R133" s="405" t="str">
        <f>IF(C133="", "",IF(D133&gt;0,D133,
IF($E$109="NY Contract", VLOOKUP(B133,'Raw BOM'!$A$3:$G$495,7,FALSE),
IF($E$109="FL Contract", VLOOKUP(B133,'Raw BOM'!$A$3:$I$495,8,FALSE),
IF($E$109="LA Contract", VLOOKUP(B133,'Raw BOM'!$A$3:$K$495,9,FALSE),
IF($E$109="WA Contract", VLOOKUP(B133,'Raw BOM'!$A$3:$M$495,10,FALSE),
VLOOKUP(B133,'Raw BOM'!$A$3:$D$495,4,FALSE)))))))</f>
        <v/>
      </c>
      <c r="S133" s="406" t="str">
        <f t="shared" si="101"/>
        <v/>
      </c>
      <c r="T133" s="405" t="str">
        <f t="shared" si="102"/>
        <v/>
      </c>
      <c r="U133" s="406"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2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00" t="str">
        <f t="shared" si="74"/>
        <v>Svcs-Cfg-CAPSP</v>
      </c>
      <c r="H134" s="401"/>
      <c r="I134" s="402" t="str">
        <f t="shared" si="96"/>
        <v>Services-Configuration-CA PSP Setup   *** Pick ONE of the following capture methods at the time of capture (TWO DIFFERENT BUTTONS on the screen):</v>
      </c>
      <c r="J134" s="403"/>
      <c r="K134" s="403" t="str">
        <f t="shared" si="97"/>
        <v>Pick ONE of the following capture methods at the time of capture (TWO DIFFERENT BUTTONS on the screen):</v>
      </c>
      <c r="L134" s="403"/>
      <c r="M134" s="403" t="str">
        <f t="shared" si="98"/>
        <v>Svcs-Cfg-CAPSP</v>
      </c>
      <c r="N134" s="403"/>
      <c r="O134" s="403" t="str">
        <f t="shared" si="99"/>
        <v>Services-Configuration-CA PSP Setup   *** Pick ONE of the following capture methods at the time of capture (TWO DIFFERENT BUTTONS on the screen):</v>
      </c>
      <c r="P134" s="404"/>
      <c r="Q134" s="99">
        <f t="shared" si="100"/>
        <v>1</v>
      </c>
      <c r="R134" s="405">
        <f>IF(C134="", "",IF(D134&gt;0,D134,
IF($E$109="NY Contract", VLOOKUP(B134,'Raw BOM'!$A$3:$G$495,7,FALSE),
IF($E$109="FL Contract", VLOOKUP(B134,'Raw BOM'!$A$3:$I$495,8,FALSE),
IF($E$109="LA Contract", VLOOKUP(B134,'Raw BOM'!$A$3:$K$495,9,FALSE),
IF($E$109="WA Contract", VLOOKUP(B134,'Raw BOM'!$A$3:$M$495,10,FALSE),
VLOOKUP(B134,'Raw BOM'!$A$3:$D$495,4,FALSE)))))))</f>
        <v>500</v>
      </c>
      <c r="S134" s="406" t="str">
        <f t="shared" si="101"/>
        <v>Svcs-Cfg-CAPSP</v>
      </c>
      <c r="T134" s="405">
        <f t="shared" si="102"/>
        <v>500</v>
      </c>
      <c r="U134" s="406"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2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00" t="str">
        <f t="shared" si="74"/>
        <v>Misc</v>
      </c>
      <c r="H135" s="401"/>
      <c r="I135" s="402" t="str">
        <f t="shared" si="96"/>
        <v xml:space="preserve">   *** Transaction Fee - Traditional FLATS and ROLLS Method (1 to 10 minutes method): $0.75 per transaction with $150 per monthly cap</v>
      </c>
      <c r="J135" s="403"/>
      <c r="K135" s="403" t="str">
        <f t="shared" si="97"/>
        <v>Transaction Fee - Traditional FLATS and ROLLS Method (1 to 10 minutes method): $0.75 per transaction with $150 per monthly cap</v>
      </c>
      <c r="L135" s="403"/>
      <c r="M135" s="403" t="str">
        <f t="shared" si="98"/>
        <v>Misc</v>
      </c>
      <c r="N135" s="403"/>
      <c r="O135" s="403" t="str">
        <f t="shared" si="99"/>
        <v xml:space="preserve">   *** Transaction Fee - Traditional FLATS and ROLLS Method (1 to 10 minutes method): $0.75 per transaction with $150 per monthly cap</v>
      </c>
      <c r="P135" s="404"/>
      <c r="Q135" s="99" t="str">
        <f t="shared" si="100"/>
        <v/>
      </c>
      <c r="R135" s="405" t="str">
        <f>IF(C135="", "",IF(D135&gt;0,D135,
IF($E$109="NY Contract", VLOOKUP(B135,'Raw BOM'!$A$3:$G$495,7,FALSE),
IF($E$109="FL Contract", VLOOKUP(B135,'Raw BOM'!$A$3:$I$495,8,FALSE),
IF($E$109="LA Contract", VLOOKUP(B135,'Raw BOM'!$A$3:$K$495,9,FALSE),
IF($E$109="WA Contract", VLOOKUP(B135,'Raw BOM'!$A$3:$M$495,10,FALSE),
VLOOKUP(B135,'Raw BOM'!$A$3:$D$495,4,FALSE)))))))</f>
        <v/>
      </c>
      <c r="S135" s="406" t="str">
        <f t="shared" si="101"/>
        <v>Misc</v>
      </c>
      <c r="T135" s="405" t="str">
        <f t="shared" si="102"/>
        <v/>
      </c>
      <c r="U135" s="406"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2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00" t="str">
        <f t="shared" si="74"/>
        <v>Misc</v>
      </c>
      <c r="H136" s="401"/>
      <c r="I136" s="402" t="str">
        <f t="shared" si="96"/>
        <v xml:space="preserve">   *** Transaction Fee - NEW FLATS ONLY Method (10 to 15 second fingerprinting): $4.00 per transaction with no cap ($2.80 per trans for 501(c)(3) organizations)</v>
      </c>
      <c r="J136" s="403"/>
      <c r="K136" s="403" t="str">
        <f t="shared" si="97"/>
        <v>Transaction Fee - NEW FLATS ONLY Method (10 to 15 second fingerprinting): $4.00 per transaction with no cap ($2.80 per trans for 501(c)(3) organizations)</v>
      </c>
      <c r="L136" s="403"/>
      <c r="M136" s="403" t="str">
        <f t="shared" si="98"/>
        <v>Misc</v>
      </c>
      <c r="N136" s="403"/>
      <c r="O136" s="403" t="str">
        <f t="shared" si="99"/>
        <v xml:space="preserve">   *** Transaction Fee - NEW FLATS ONLY Method (10 to 15 second fingerprinting): $4.00 per transaction with no cap ($2.80 per trans for 501(c)(3) organizations)</v>
      </c>
      <c r="P136" s="404"/>
      <c r="Q136" s="99" t="str">
        <f t="shared" si="100"/>
        <v/>
      </c>
      <c r="R136" s="405" t="str">
        <f>IF(C136="", "",IF(D136&gt;0,D136,
IF($E$109="NY Contract", VLOOKUP(B136,'Raw BOM'!$A$3:$G$495,7,FALSE),
IF($E$109="FL Contract", VLOOKUP(B136,'Raw BOM'!$A$3:$I$495,8,FALSE),
IF($E$109="LA Contract", VLOOKUP(B136,'Raw BOM'!$A$3:$K$495,9,FALSE),
IF($E$109="WA Contract", VLOOKUP(B136,'Raw BOM'!$A$3:$M$495,10,FALSE),
VLOOKUP(B136,'Raw BOM'!$A$3:$D$495,4,FALSE)))))))</f>
        <v/>
      </c>
      <c r="S136" s="406" t="str">
        <f t="shared" si="101"/>
        <v>Misc</v>
      </c>
      <c r="T136" s="405" t="str">
        <f t="shared" si="102"/>
        <v/>
      </c>
      <c r="U136" s="406"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2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00" t="str">
        <f t="shared" si="74"/>
        <v/>
      </c>
      <c r="H137" s="401"/>
      <c r="I137" s="402" t="str">
        <f t="shared" si="96"/>
        <v/>
      </c>
      <c r="J137" s="403"/>
      <c r="K137" s="403" t="str">
        <f t="shared" si="97"/>
        <v/>
      </c>
      <c r="L137" s="403"/>
      <c r="M137" s="403" t="str">
        <f t="shared" si="98"/>
        <v/>
      </c>
      <c r="N137" s="403"/>
      <c r="O137" s="403" t="str">
        <f t="shared" si="99"/>
        <v/>
      </c>
      <c r="P137" s="404"/>
      <c r="Q137" s="99" t="str">
        <f t="shared" si="100"/>
        <v/>
      </c>
      <c r="R137" s="405" t="str">
        <f>IF(C137="", "",IF(D137&gt;0,D137,
IF($E$109="NY Contract", VLOOKUP(B137,'Raw BOM'!$A$3:$G$495,7,FALSE),
IF($E$109="FL Contract", VLOOKUP(B137,'Raw BOM'!$A$3:$I$495,8,FALSE),
IF($E$109="LA Contract", VLOOKUP(B137,'Raw BOM'!$A$3:$K$495,9,FALSE),
IF($E$109="WA Contract", VLOOKUP(B137,'Raw BOM'!$A$3:$M$495,10,FALSE),
VLOOKUP(B137,'Raw BOM'!$A$3:$D$495,4,FALSE)))))))</f>
        <v/>
      </c>
      <c r="S137" s="406" t="str">
        <f t="shared" si="101"/>
        <v/>
      </c>
      <c r="T137" s="405" t="str">
        <f t="shared" si="102"/>
        <v/>
      </c>
      <c r="U137" s="406"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2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00" t="str">
        <f t="shared" si="74"/>
        <v>Svcs-InstallTrain</v>
      </c>
      <c r="H138" s="401"/>
      <c r="I138" s="402" t="str">
        <f t="shared" si="96"/>
        <v>Services-Installation and Training Session 4hrs (see Service Method for price)</v>
      </c>
      <c r="J138" s="403"/>
      <c r="K138" s="403" t="str">
        <f t="shared" si="97"/>
        <v/>
      </c>
      <c r="L138" s="403"/>
      <c r="M138" s="403" t="str">
        <f t="shared" si="98"/>
        <v>Svcs-InstallTrain</v>
      </c>
      <c r="N138" s="403"/>
      <c r="O138" s="403" t="str">
        <f t="shared" si="99"/>
        <v>Services-Installation and Training Session 4hrs (see Service Method for price)</v>
      </c>
      <c r="P138" s="404"/>
      <c r="Q138" s="99">
        <f t="shared" si="100"/>
        <v>1</v>
      </c>
      <c r="R138" s="405">
        <f>IF(C138="", "",IF(D138&gt;0,D138,
IF($E$109="NY Contract", VLOOKUP(B138,'Raw BOM'!$A$3:$G$495,7,FALSE),
IF($E$109="FL Contract", VLOOKUP(B138,'Raw BOM'!$A$3:$I$495,8,FALSE),
IF($E$109="LA Contract", VLOOKUP(B138,'Raw BOM'!$A$3:$K$495,9,FALSE),
IF($E$109="WA Contract", VLOOKUP(B138,'Raw BOM'!$A$3:$M$495,10,FALSE),
VLOOKUP(B138,'Raw BOM'!$A$3:$D$495,4,FALSE)))))))</f>
        <v>0</v>
      </c>
      <c r="S138" s="406" t="str">
        <f t="shared" si="101"/>
        <v>Svcs-InstallTrain</v>
      </c>
      <c r="T138" s="405">
        <f t="shared" si="102"/>
        <v>0</v>
      </c>
      <c r="U138" s="406"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2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00" t="str">
        <f t="shared" si="74"/>
        <v>Svcs-Phone</v>
      </c>
      <c r="H139" s="401"/>
      <c r="I139" s="402" t="str">
        <f t="shared" si="96"/>
        <v xml:space="preserve">Services Method-Remote (Phone)   *** To perform services shown in the line above. </v>
      </c>
      <c r="J139" s="403"/>
      <c r="K139" s="403" t="str">
        <f t="shared" si="97"/>
        <v xml:space="preserve">To perform services shown in the line above. </v>
      </c>
      <c r="L139" s="403"/>
      <c r="M139" s="403" t="str">
        <f t="shared" si="98"/>
        <v>Svcs-Phone</v>
      </c>
      <c r="N139" s="403"/>
      <c r="O139" s="403" t="str">
        <f t="shared" si="99"/>
        <v xml:space="preserve">Services Method-Remote (Phone)   *** To perform services shown in the line above. </v>
      </c>
      <c r="P139" s="404"/>
      <c r="Q139" s="99">
        <f t="shared" si="100"/>
        <v>1</v>
      </c>
      <c r="R139" s="405">
        <f>IF(C139="", "",IF(D139&gt;0,D139,
IF($E$109="NY Contract", VLOOKUP(B139,'Raw BOM'!$A$3:$G$495,7,FALSE),
IF($E$109="FL Contract", VLOOKUP(B139,'Raw BOM'!$A$3:$I$495,8,FALSE),
IF($E$109="LA Contract", VLOOKUP(B139,'Raw BOM'!$A$3:$K$495,9,FALSE),
IF($E$109="WA Contract", VLOOKUP(B139,'Raw BOM'!$A$3:$M$495,10,FALSE),
VLOOKUP(B139,'Raw BOM'!$A$3:$D$495,4,FALSE)))))))</f>
        <v>750</v>
      </c>
      <c r="S139" s="406" t="str">
        <f t="shared" si="101"/>
        <v>Svcs-Phone</v>
      </c>
      <c r="T139" s="405">
        <f t="shared" si="102"/>
        <v>750</v>
      </c>
      <c r="U139" s="406"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2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00" t="str">
        <f t="shared" si="74"/>
        <v/>
      </c>
      <c r="H140" s="401"/>
      <c r="I140" s="402" t="str">
        <f t="shared" si="96"/>
        <v/>
      </c>
      <c r="J140" s="403"/>
      <c r="K140" s="403" t="str">
        <f t="shared" si="97"/>
        <v/>
      </c>
      <c r="L140" s="403"/>
      <c r="M140" s="403" t="str">
        <f t="shared" si="98"/>
        <v/>
      </c>
      <c r="N140" s="403"/>
      <c r="O140" s="403" t="str">
        <f t="shared" si="99"/>
        <v/>
      </c>
      <c r="P140" s="404"/>
      <c r="Q140" s="99" t="str">
        <f t="shared" si="100"/>
        <v/>
      </c>
      <c r="R140" s="405" t="str">
        <f>IF(C140="", "",IF(D140&gt;0,D140,
IF($E$109="NY Contract", VLOOKUP(B140,'Raw BOM'!$A$3:$G$495,7,FALSE),
IF($E$109="FL Contract", VLOOKUP(B140,'Raw BOM'!$A$3:$I$495,8,FALSE),
IF($E$109="LA Contract", VLOOKUP(B140,'Raw BOM'!$A$3:$K$495,9,FALSE),
IF($E$109="WA Contract", VLOOKUP(B140,'Raw BOM'!$A$3:$M$495,10,FALSE),
VLOOKUP(B140,'Raw BOM'!$A$3:$D$495,4,FALSE)))))))</f>
        <v/>
      </c>
      <c r="S140" s="406" t="str">
        <f t="shared" si="101"/>
        <v/>
      </c>
      <c r="T140" s="405" t="str">
        <f t="shared" si="102"/>
        <v/>
      </c>
      <c r="U140" s="406"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2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00" t="str">
        <f t="shared" si="74"/>
        <v>Ship-L</v>
      </c>
      <c r="H141" s="401"/>
      <c r="I141" s="402" t="str">
        <f t="shared" si="96"/>
        <v>Shipping-Ground for Large Package</v>
      </c>
      <c r="J141" s="403"/>
      <c r="K141" s="403" t="str">
        <f t="shared" si="97"/>
        <v/>
      </c>
      <c r="L141" s="403"/>
      <c r="M141" s="403" t="str">
        <f t="shared" si="98"/>
        <v>Ship-L</v>
      </c>
      <c r="N141" s="403"/>
      <c r="O141" s="403" t="str">
        <f t="shared" si="99"/>
        <v>Shipping-Ground for Large Package</v>
      </c>
      <c r="P141" s="404"/>
      <c r="Q141" s="99">
        <f t="shared" si="100"/>
        <v>1</v>
      </c>
      <c r="R141" s="405">
        <f>IF(C141="", "",IF(D141&gt;0,D141,
IF($E$109="NY Contract", VLOOKUP(B141,'Raw BOM'!$A$3:$G$495,7,FALSE),
IF($E$109="FL Contract", VLOOKUP(B141,'Raw BOM'!$A$3:$I$495,8,FALSE),
IF($E$109="LA Contract", VLOOKUP(B141,'Raw BOM'!$A$3:$K$495,9,FALSE),
IF($E$109="WA Contract", VLOOKUP(B141,'Raw BOM'!$A$3:$M$495,10,FALSE),
VLOOKUP(B141,'Raw BOM'!$A$3:$D$495,4,FALSE)))))))</f>
        <v>60</v>
      </c>
      <c r="S141" s="406" t="str">
        <f t="shared" si="101"/>
        <v>Ship-L</v>
      </c>
      <c r="T141" s="405">
        <f t="shared" si="102"/>
        <v>60</v>
      </c>
      <c r="U141" s="406"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2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00" t="str">
        <f t="shared" si="74"/>
        <v>Maint-Warr</v>
      </c>
      <c r="H142" s="401"/>
      <c r="I142" s="402" t="str">
        <f t="shared" si="96"/>
        <v>Maintenance-Initial Year Warranty   *** Cross Ship</v>
      </c>
      <c r="J142" s="403"/>
      <c r="K142" s="403" t="str">
        <f t="shared" si="97"/>
        <v>Cross Ship</v>
      </c>
      <c r="L142" s="403"/>
      <c r="M142" s="403" t="str">
        <f t="shared" si="98"/>
        <v>Maint-Warr</v>
      </c>
      <c r="N142" s="403"/>
      <c r="O142" s="403" t="str">
        <f t="shared" si="99"/>
        <v>Maintenance-Initial Year Warranty   *** Cross Ship</v>
      </c>
      <c r="P142" s="404"/>
      <c r="Q142" s="99">
        <f t="shared" si="100"/>
        <v>1</v>
      </c>
      <c r="R142" s="405">
        <f>IF(C142="", "",IF(D142&gt;0,D142,
IF($E$109="NY Contract", VLOOKUP(B142,'Raw BOM'!$A$3:$G$495,7,FALSE),
IF($E$109="FL Contract", VLOOKUP(B142,'Raw BOM'!$A$3:$I$495,8,FALSE),
IF($E$109="LA Contract", VLOOKUP(B142,'Raw BOM'!$A$3:$K$495,9,FALSE),
IF($E$109="WA Contract", VLOOKUP(B142,'Raw BOM'!$A$3:$M$495,10,FALSE),
VLOOKUP(B142,'Raw BOM'!$A$3:$D$495,4,FALSE)))))))</f>
        <v>0</v>
      </c>
      <c r="S142" s="406" t="str">
        <f t="shared" si="101"/>
        <v>Maint-Warr</v>
      </c>
      <c r="T142" s="405">
        <f t="shared" si="102"/>
        <v>0</v>
      </c>
      <c r="U142" s="406"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2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00" t="str">
        <f t="shared" si="74"/>
        <v>Misc</v>
      </c>
      <c r="H143" s="401"/>
      <c r="I143" s="402" t="str">
        <f t="shared" si="96"/>
        <v xml:space="preserve">   *** Pick one of the following 2 Maintenance options in the 12th month.  We recommend picking 2nd line if processing more than 1,200 transactions per year.</v>
      </c>
      <c r="J143" s="403"/>
      <c r="K143" s="403" t="str">
        <f t="shared" si="97"/>
        <v>Pick one of the following 2 Maintenance options in the 12th month.  We recommend picking 2nd line if processing more than 1,200 transactions per year.</v>
      </c>
      <c r="L143" s="403"/>
      <c r="M143" s="403" t="str">
        <f t="shared" si="98"/>
        <v>Misc</v>
      </c>
      <c r="N143" s="403"/>
      <c r="O143" s="403" t="str">
        <f t="shared" si="99"/>
        <v xml:space="preserve">   *** Pick one of the following 2 Maintenance options in the 12th month.  We recommend picking 2nd line if processing more than 1,200 transactions per year.</v>
      </c>
      <c r="P143" s="404"/>
      <c r="Q143" s="99" t="str">
        <f t="shared" si="100"/>
        <v/>
      </c>
      <c r="R143" s="405" t="str">
        <f>IF(C143="", "",IF(D143&gt;0,D143,
IF($E$109="NY Contract", VLOOKUP(B143,'Raw BOM'!$A$3:$G$495,7,FALSE),
IF($E$109="FL Contract", VLOOKUP(B143,'Raw BOM'!$A$3:$I$495,8,FALSE),
IF($E$109="LA Contract", VLOOKUP(B143,'Raw BOM'!$A$3:$K$495,9,FALSE),
IF($E$109="WA Contract", VLOOKUP(B143,'Raw BOM'!$A$3:$M$495,10,FALSE),
VLOOKUP(B143,'Raw BOM'!$A$3:$D$495,4,FALSE)))))))</f>
        <v/>
      </c>
      <c r="S143" s="406" t="str">
        <f t="shared" si="101"/>
        <v>Misc</v>
      </c>
      <c r="T143" s="405" t="str">
        <f t="shared" si="102"/>
        <v/>
      </c>
      <c r="U143" s="406"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25">
      <c r="A144" s="41" t="str">
        <f>IF(B144&lt;&gt;"",VLOOKUP(B144,'Raw BOM'!$A$3:$B$495,2,FALSE),IF(E144&lt;&gt;"","Misc",""))</f>
        <v>Maint-9X5-SW-App</v>
      </c>
      <c r="B144" s="42" t="s">
        <v>125</v>
      </c>
      <c r="C144" s="43">
        <f>IF('Blank Quote'!C36&lt;&gt;"", 'Blank Quote'!C36, "")</f>
        <v>0</v>
      </c>
      <c r="D144" s="44">
        <v>595</v>
      </c>
      <c r="E144" s="50" t="str">
        <f>IF('Blank Quote'!E36&lt;&gt;"", 'Blank Quote'!E36, "")</f>
        <v>Software Only coverage, per system</v>
      </c>
      <c r="F144" s="251">
        <f>ROUND(S149*0.08,-1)</f>
        <v>410</v>
      </c>
      <c r="G144" s="315" t="str">
        <f t="shared" si="74"/>
        <v>Maint-9X5-SW-App</v>
      </c>
      <c r="H144" s="316"/>
      <c r="I144" s="317" t="str">
        <f t="shared" si="81"/>
        <v>Maintenance-9X5 Software Only Support Applicant   *** Software Only coverage, per system</v>
      </c>
      <c r="J144" s="317"/>
      <c r="K144" s="317" t="str">
        <f t="shared" si="75"/>
        <v>Software Only coverage, per system</v>
      </c>
      <c r="L144" s="317"/>
      <c r="M144" s="317" t="str">
        <f t="shared" si="76"/>
        <v>Maint-9X5-SW-App</v>
      </c>
      <c r="N144" s="317"/>
      <c r="O144" s="317" t="str">
        <f t="shared" si="77"/>
        <v>Maintenance-9X5 Software Only Support Applicant   *** Software Only coverage, per system</v>
      </c>
      <c r="P144" s="317"/>
      <c r="Q144" s="99">
        <f t="shared" si="82"/>
        <v>0</v>
      </c>
      <c r="R144" s="414">
        <f>D144</f>
        <v>595</v>
      </c>
      <c r="S144" s="414" t="str">
        <f t="shared" si="101"/>
        <v>Maint-9X5-SW-App</v>
      </c>
      <c r="T144" s="318">
        <f t="shared" ref="T144:T147" si="106">IF(C144="", "", Q144*R144)</f>
        <v>0</v>
      </c>
      <c r="U144" s="318"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25">
      <c r="A145" s="41" t="str">
        <f>IF(B145&lt;&gt;"",VLOOKUP(B145,'Raw BOM'!$A$3:$B$495,2,FALSE),IF(E145&lt;&gt;"","Misc",""))</f>
        <v>Maint-9X5-Remote</v>
      </c>
      <c r="B145" s="42" t="s">
        <v>127</v>
      </c>
      <c r="C145" s="43">
        <f>IF('Blank Quote'!C37&lt;&gt;"", 'Blank Quote'!C37, "")</f>
        <v>0</v>
      </c>
      <c r="D145" s="44">
        <v>880</v>
      </c>
      <c r="E145" s="50" t="str">
        <f>IF('Blank Quote'!E37&lt;&gt;"", 'Blank Quote'!E37, "")</f>
        <v>Software and Hardware Coverage, per system</v>
      </c>
      <c r="F145" s="251">
        <f>ROUND(S149*0.12,-1)</f>
        <v>610</v>
      </c>
      <c r="G145" s="315" t="str">
        <f t="shared" si="74"/>
        <v>Maint-9X5-Remote</v>
      </c>
      <c r="H145" s="316"/>
      <c r="I145" s="317" t="str">
        <f t="shared" ref="I145:I147" si="108">IF(B145&lt;&gt;"", B145, "")&amp;IF(E145&lt;&gt;"", "   *** "&amp;E145, "")</f>
        <v>Maintenance-9 X 5 (8am - 5pm, M-F) Remote with Cross Ship   *** Software and Hardware Coverage, per system</v>
      </c>
      <c r="J145" s="317"/>
      <c r="K145" s="317" t="str">
        <f t="shared" ref="K145:K147" si="109">E145</f>
        <v>Software and Hardware Coverage, per system</v>
      </c>
      <c r="L145" s="317"/>
      <c r="M145" s="317" t="str">
        <f t="shared" ref="M145:M147" si="110">G145</f>
        <v>Maint-9X5-Remote</v>
      </c>
      <c r="N145" s="317"/>
      <c r="O145" s="317" t="str">
        <f t="shared" ref="O145:O147" si="111">I145</f>
        <v>Maintenance-9 X 5 (8am - 5pm, M-F) Remote with Cross Ship   *** Software and Hardware Coverage, per system</v>
      </c>
      <c r="P145" s="317"/>
      <c r="Q145" s="99">
        <f t="shared" si="82"/>
        <v>0</v>
      </c>
      <c r="R145" s="318">
        <f t="shared" ref="R145:R147" si="112">D145</f>
        <v>880</v>
      </c>
      <c r="S145" s="318" t="str">
        <f t="shared" ref="S145:S147" si="113">M145</f>
        <v>Maint-9X5-Remote</v>
      </c>
      <c r="T145" s="318">
        <f t="shared" si="106"/>
        <v>0</v>
      </c>
      <c r="U145" s="318"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2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15" t="str">
        <f t="shared" si="74"/>
        <v/>
      </c>
      <c r="H146" s="316"/>
      <c r="I146" s="317" t="str">
        <f t="shared" si="108"/>
        <v/>
      </c>
      <c r="J146" s="317"/>
      <c r="K146" s="317" t="str">
        <f t="shared" si="109"/>
        <v/>
      </c>
      <c r="L146" s="317"/>
      <c r="M146" s="317" t="str">
        <f t="shared" si="110"/>
        <v/>
      </c>
      <c r="N146" s="317"/>
      <c r="O146" s="317" t="str">
        <f t="shared" si="111"/>
        <v/>
      </c>
      <c r="P146" s="317"/>
      <c r="Q146" s="99" t="str">
        <f t="shared" si="82"/>
        <v/>
      </c>
      <c r="R146" s="318" t="str">
        <f t="shared" si="112"/>
        <v/>
      </c>
      <c r="S146" s="318" t="str">
        <f t="shared" si="113"/>
        <v/>
      </c>
      <c r="T146" s="318" t="str">
        <f t="shared" si="106"/>
        <v/>
      </c>
      <c r="U146" s="318" t="str">
        <f t="shared" si="107"/>
        <v/>
      </c>
      <c r="V146" s="49" t="str">
        <f>IF(C146="","", VLOOKUP(B146,'Raw BOM'!$A$3:$F$495,6,FALSE))</f>
        <v/>
      </c>
      <c r="X146" s="47">
        <f t="shared" si="80"/>
        <v>0</v>
      </c>
      <c r="Y146" s="179"/>
      <c r="Z146" s="47"/>
      <c r="AA146" s="48"/>
      <c r="AB146" s="48"/>
    </row>
    <row r="147" spans="1:28" s="1" customFormat="1" ht="30" customHeight="1" thickBot="1" x14ac:dyDescent="0.3">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369" t="str">
        <f>IF(A147&lt;&gt;"", A147, "")</f>
        <v/>
      </c>
      <c r="H147" s="370"/>
      <c r="I147" s="371" t="str">
        <f t="shared" si="108"/>
        <v/>
      </c>
      <c r="J147" s="371"/>
      <c r="K147" s="371" t="str">
        <f t="shared" si="109"/>
        <v/>
      </c>
      <c r="L147" s="371"/>
      <c r="M147" s="371" t="str">
        <f t="shared" si="110"/>
        <v/>
      </c>
      <c r="N147" s="371"/>
      <c r="O147" s="371" t="str">
        <f t="shared" si="111"/>
        <v/>
      </c>
      <c r="P147" s="371"/>
      <c r="Q147" s="96" t="str">
        <f t="shared" si="82"/>
        <v/>
      </c>
      <c r="R147" s="373" t="str">
        <f t="shared" si="112"/>
        <v/>
      </c>
      <c r="S147" s="373" t="str">
        <f t="shared" si="113"/>
        <v/>
      </c>
      <c r="T147" s="373" t="str">
        <f t="shared" si="106"/>
        <v/>
      </c>
      <c r="U147" s="373" t="str">
        <f t="shared" si="107"/>
        <v/>
      </c>
      <c r="V147" s="55" t="str">
        <f>IF(C147="","", VLOOKUP(B147,'Raw BOM'!$A$3:$F$495,6,FALSE))</f>
        <v/>
      </c>
      <c r="X147" s="47">
        <f t="shared" si="80"/>
        <v>0</v>
      </c>
      <c r="Y147" s="179"/>
      <c r="Z147" s="47"/>
      <c r="AA147" s="48"/>
      <c r="AB147" s="48"/>
    </row>
    <row r="148" spans="1:28" ht="5.25" customHeight="1" thickTop="1" thickBot="1" x14ac:dyDescent="0.3">
      <c r="D148" s="35"/>
    </row>
    <row r="149" spans="1:28" ht="15" customHeight="1" outlineLevel="1" thickBot="1" x14ac:dyDescent="0.3">
      <c r="A149" s="249"/>
      <c r="B149" s="249"/>
      <c r="C149" s="249"/>
      <c r="D149" s="249"/>
      <c r="E149" s="249"/>
      <c r="G149" s="329" t="s">
        <v>129</v>
      </c>
      <c r="H149" s="330"/>
      <c r="I149" s="330"/>
      <c r="J149" s="330"/>
      <c r="K149" s="330"/>
      <c r="L149" s="330"/>
      <c r="M149" s="331"/>
      <c r="N149" s="338" t="str">
        <f>'Blank Quote'!$N$41:$O$41</f>
        <v>QS: 20191222</v>
      </c>
      <c r="O149" s="339"/>
      <c r="P149" s="57"/>
      <c r="Q149" s="57"/>
      <c r="R149" s="58" t="s">
        <v>131</v>
      </c>
      <c r="S149" s="323">
        <f>SUMIF(T127:U143,"&gt;0")</f>
        <v>5090</v>
      </c>
      <c r="T149" s="324"/>
      <c r="U149" s="325"/>
      <c r="V149" s="59"/>
    </row>
    <row r="150" spans="1:28" ht="15" customHeight="1" outlineLevel="1" thickBot="1" x14ac:dyDescent="0.3">
      <c r="A150" s="249"/>
      <c r="B150" s="249"/>
      <c r="C150" s="249"/>
      <c r="D150" s="249"/>
      <c r="E150" s="249"/>
      <c r="G150" s="332"/>
      <c r="H150" s="333"/>
      <c r="I150" s="333"/>
      <c r="J150" s="333"/>
      <c r="K150" s="333"/>
      <c r="L150" s="333"/>
      <c r="M150" s="334"/>
      <c r="N150" s="338" t="str">
        <f>'Blank Quote'!$N$42:$O$42</f>
        <v>PT: Apte</v>
      </c>
      <c r="O150" s="339"/>
      <c r="P150" s="57"/>
      <c r="Q150" s="57"/>
      <c r="R150" s="58" t="str">
        <f>IF(X150&gt;0,"Discount on Taxable Items:", "")</f>
        <v>Discount on Taxable Items:</v>
      </c>
      <c r="S150" s="326">
        <f>IF(X150&gt;0, -X150, 0)</f>
        <v>-420</v>
      </c>
      <c r="T150" s="327"/>
      <c r="U150" s="328"/>
      <c r="V150" s="258">
        <f>S150/S149</f>
        <v>-8.2514734774066803E-2</v>
      </c>
      <c r="X150" s="61">
        <f>SUM(AA127:AA147)</f>
        <v>420</v>
      </c>
    </row>
    <row r="151" spans="1:28" ht="15" customHeight="1" outlineLevel="1" thickBot="1" x14ac:dyDescent="0.3">
      <c r="A151" s="249"/>
      <c r="B151" s="249"/>
      <c r="C151" s="249"/>
      <c r="D151" s="249"/>
      <c r="E151" s="249"/>
      <c r="G151" s="332"/>
      <c r="H151" s="333"/>
      <c r="I151" s="333"/>
      <c r="J151" s="333"/>
      <c r="K151" s="333"/>
      <c r="L151" s="333"/>
      <c r="M151" s="334"/>
      <c r="N151" s="56"/>
      <c r="P151" s="57"/>
      <c r="R151" s="58" t="str">
        <f>IF(X151&gt;0,"Discount on Non-Taxable Items:", "")</f>
        <v>Discount on Non-Taxable Items:</v>
      </c>
      <c r="S151" s="323">
        <f>IF(X151&gt;0, -X151, 0)+SUMIF(T127:U143,"&lt;0")</f>
        <v>-1289.2</v>
      </c>
      <c r="T151" s="324"/>
      <c r="U151" s="325"/>
      <c r="V151" s="256">
        <f>S151/S149</f>
        <v>-0.25328094302554027</v>
      </c>
      <c r="X151" s="61">
        <f>SUM(AB127:AB147)</f>
        <v>1289.2</v>
      </c>
    </row>
    <row r="152" spans="1:28" ht="15" customHeight="1" outlineLevel="1" thickBot="1" x14ac:dyDescent="0.3">
      <c r="A152" s="249"/>
      <c r="B152" s="249"/>
      <c r="C152" s="249"/>
      <c r="D152" s="249"/>
      <c r="E152" s="249"/>
      <c r="G152" s="332"/>
      <c r="H152" s="333"/>
      <c r="I152" s="333"/>
      <c r="J152" s="333"/>
      <c r="K152" s="333"/>
      <c r="L152" s="333"/>
      <c r="M152" s="334"/>
      <c r="N152" s="56"/>
      <c r="P152" s="57"/>
      <c r="R152" s="58" t="s">
        <v>132</v>
      </c>
      <c r="S152" s="323">
        <f>SUM(T144:U147)</f>
        <v>0</v>
      </c>
      <c r="T152" s="324"/>
      <c r="U152" s="325"/>
      <c r="V152" s="201"/>
      <c r="X152" s="61"/>
    </row>
    <row r="153" spans="1:28" ht="15" customHeight="1" outlineLevel="1" thickBot="1" x14ac:dyDescent="0.3">
      <c r="A153" s="249"/>
      <c r="B153" s="249"/>
      <c r="C153" s="249"/>
      <c r="D153" s="249"/>
      <c r="E153" s="249"/>
      <c r="G153" s="332"/>
      <c r="H153" s="333"/>
      <c r="I153" s="333"/>
      <c r="J153" s="333"/>
      <c r="K153" s="333"/>
      <c r="L153" s="333"/>
      <c r="M153" s="334"/>
      <c r="N153" s="56"/>
      <c r="P153" s="57"/>
      <c r="Q153" s="57"/>
      <c r="R153" s="58" t="s">
        <v>133</v>
      </c>
      <c r="S153" s="326">
        <f>IF(B119=0, "Tax Exempt or TBD", X153)</f>
        <v>159.6</v>
      </c>
      <c r="T153" s="327"/>
      <c r="U153" s="327"/>
      <c r="V153" s="257">
        <f>B119</f>
        <v>9.5000000000000001E-2</v>
      </c>
      <c r="X153" s="61">
        <f>SUM(X127:X147)</f>
        <v>159.6</v>
      </c>
    </row>
    <row r="154" spans="1:28" ht="15" customHeight="1" outlineLevel="1" thickBot="1" x14ac:dyDescent="0.3">
      <c r="A154" s="249"/>
      <c r="B154" s="249"/>
      <c r="C154" s="249"/>
      <c r="D154" s="249"/>
      <c r="E154" s="249"/>
      <c r="G154" s="335"/>
      <c r="H154" s="336"/>
      <c r="I154" s="336"/>
      <c r="J154" s="336"/>
      <c r="K154" s="336"/>
      <c r="L154" s="336"/>
      <c r="M154" s="337"/>
      <c r="N154" s="66"/>
      <c r="O154" s="65"/>
      <c r="P154" s="57"/>
      <c r="Q154" s="57"/>
      <c r="R154" s="58" t="s">
        <v>134</v>
      </c>
      <c r="S154" s="320">
        <f>SUM(S149:U153)</f>
        <v>3540.4</v>
      </c>
      <c r="T154" s="321"/>
      <c r="U154" s="322"/>
      <c r="V154" s="62"/>
    </row>
    <row r="155" spans="1:28" ht="5.25" customHeight="1" thickBot="1" x14ac:dyDescent="0.3">
      <c r="A155" s="249"/>
      <c r="B155" s="249"/>
      <c r="C155" s="249"/>
      <c r="D155" s="249"/>
      <c r="E155" s="249"/>
    </row>
    <row r="156" spans="1:28" ht="3.4" customHeight="1" outlineLevel="1" x14ac:dyDescent="0.25">
      <c r="A156" s="249"/>
      <c r="B156" s="249"/>
      <c r="C156" s="249"/>
      <c r="D156" s="249"/>
      <c r="E156" s="249"/>
      <c r="G156" s="306"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07"/>
      <c r="I156" s="307"/>
      <c r="J156" s="307"/>
      <c r="K156" s="307"/>
      <c r="L156" s="307"/>
      <c r="M156" s="307"/>
      <c r="N156" s="307"/>
      <c r="O156" s="307"/>
      <c r="P156" s="307"/>
      <c r="Q156" s="307"/>
      <c r="R156" s="307"/>
      <c r="S156" s="307"/>
      <c r="T156" s="307"/>
      <c r="U156" s="307"/>
      <c r="V156" s="308"/>
    </row>
    <row r="157" spans="1:28" ht="6" customHeight="1" outlineLevel="1" x14ac:dyDescent="0.25">
      <c r="A157" s="249"/>
      <c r="B157" s="249"/>
      <c r="C157" s="249"/>
      <c r="D157" s="249"/>
      <c r="E157" s="249"/>
      <c r="G157" s="309"/>
      <c r="H157" s="310"/>
      <c r="I157" s="310"/>
      <c r="J157" s="310"/>
      <c r="K157" s="310"/>
      <c r="L157" s="310"/>
      <c r="M157" s="310"/>
      <c r="N157" s="310"/>
      <c r="O157" s="310"/>
      <c r="P157" s="310"/>
      <c r="Q157" s="310"/>
      <c r="R157" s="310"/>
      <c r="S157" s="310"/>
      <c r="T157" s="310"/>
      <c r="U157" s="310"/>
      <c r="V157" s="311"/>
    </row>
    <row r="158" spans="1:28" ht="13.5" customHeight="1" outlineLevel="1" x14ac:dyDescent="0.25">
      <c r="A158" s="249"/>
      <c r="B158" s="249"/>
      <c r="C158" s="249"/>
      <c r="D158" s="249"/>
      <c r="E158" s="249"/>
      <c r="G158" s="309"/>
      <c r="H158" s="310"/>
      <c r="I158" s="310"/>
      <c r="J158" s="310"/>
      <c r="K158" s="310"/>
      <c r="L158" s="310"/>
      <c r="M158" s="310"/>
      <c r="N158" s="310"/>
      <c r="O158" s="310"/>
      <c r="P158" s="310"/>
      <c r="Q158" s="310"/>
      <c r="R158" s="310"/>
      <c r="S158" s="310"/>
      <c r="T158" s="310"/>
      <c r="U158" s="310"/>
      <c r="V158" s="311"/>
    </row>
    <row r="159" spans="1:28" ht="13.5" customHeight="1" outlineLevel="1" x14ac:dyDescent="0.25">
      <c r="A159" s="249"/>
      <c r="B159" s="249"/>
      <c r="C159" s="249"/>
      <c r="D159" s="249"/>
      <c r="E159" s="249"/>
      <c r="G159" s="309"/>
      <c r="H159" s="310"/>
      <c r="I159" s="310"/>
      <c r="J159" s="310"/>
      <c r="K159" s="310"/>
      <c r="L159" s="310"/>
      <c r="M159" s="310"/>
      <c r="N159" s="310"/>
      <c r="O159" s="310"/>
      <c r="P159" s="310"/>
      <c r="Q159" s="310"/>
      <c r="R159" s="310"/>
      <c r="S159" s="310"/>
      <c r="T159" s="310"/>
      <c r="U159" s="310"/>
      <c r="V159" s="311"/>
    </row>
    <row r="160" spans="1:28" ht="13.5" customHeight="1" outlineLevel="1" x14ac:dyDescent="0.25">
      <c r="A160" s="249"/>
      <c r="B160" s="249"/>
      <c r="C160" s="249"/>
      <c r="D160" s="249"/>
      <c r="E160" s="249"/>
      <c r="G160" s="309"/>
      <c r="H160" s="310"/>
      <c r="I160" s="310"/>
      <c r="J160" s="310"/>
      <c r="K160" s="310"/>
      <c r="L160" s="310"/>
      <c r="M160" s="310"/>
      <c r="N160" s="310"/>
      <c r="O160" s="310"/>
      <c r="P160" s="310"/>
      <c r="Q160" s="310"/>
      <c r="R160" s="310"/>
      <c r="S160" s="310"/>
      <c r="T160" s="310"/>
      <c r="U160" s="310"/>
      <c r="V160" s="311"/>
    </row>
    <row r="161" spans="1:22" ht="9" customHeight="1" outlineLevel="1" x14ac:dyDescent="0.25">
      <c r="A161" s="249"/>
      <c r="B161" s="249"/>
      <c r="C161" s="249"/>
      <c r="D161" s="249"/>
      <c r="E161" s="249"/>
      <c r="G161" s="309"/>
      <c r="H161" s="310"/>
      <c r="I161" s="310"/>
      <c r="J161" s="310"/>
      <c r="K161" s="310"/>
      <c r="L161" s="310"/>
      <c r="M161" s="310"/>
      <c r="N161" s="310"/>
      <c r="O161" s="310"/>
      <c r="P161" s="310"/>
      <c r="Q161" s="310"/>
      <c r="R161" s="310"/>
      <c r="S161" s="310"/>
      <c r="T161" s="310"/>
      <c r="U161" s="310"/>
      <c r="V161" s="311"/>
    </row>
    <row r="162" spans="1:22" ht="24.6" customHeight="1" outlineLevel="1" thickBot="1" x14ac:dyDescent="0.3">
      <c r="A162" s="249"/>
      <c r="B162" s="249"/>
      <c r="C162" s="249"/>
      <c r="D162" s="249"/>
      <c r="E162" s="249"/>
      <c r="G162" s="312"/>
      <c r="H162" s="313"/>
      <c r="I162" s="313"/>
      <c r="J162" s="313"/>
      <c r="K162" s="313"/>
      <c r="L162" s="313"/>
      <c r="M162" s="313"/>
      <c r="N162" s="313"/>
      <c r="O162" s="313"/>
      <c r="P162" s="313"/>
      <c r="Q162" s="313"/>
      <c r="R162" s="313"/>
      <c r="S162" s="313"/>
      <c r="T162" s="313"/>
      <c r="U162" s="313"/>
      <c r="V162" s="314"/>
    </row>
    <row r="163" spans="1:22" x14ac:dyDescent="0.25">
      <c r="D163" s="64"/>
    </row>
    <row r="164" spans="1:22" x14ac:dyDescent="0.25">
      <c r="D164" s="35"/>
    </row>
    <row r="165" spans="1:22" x14ac:dyDescent="0.25">
      <c r="D165" s="63"/>
    </row>
    <row r="166" spans="1:22" x14ac:dyDescent="0.25">
      <c r="D166" s="64"/>
    </row>
    <row r="167" spans="1:22" x14ac:dyDescent="0.25">
      <c r="D167" s="35"/>
    </row>
    <row r="168" spans="1:22" x14ac:dyDescent="0.25">
      <c r="D168" s="63"/>
    </row>
    <row r="169" spans="1:22" x14ac:dyDescent="0.25">
      <c r="D169" s="64"/>
    </row>
    <row r="170" spans="1:22" x14ac:dyDescent="0.25">
      <c r="D170" s="35"/>
    </row>
    <row r="171" spans="1:22" x14ac:dyDescent="0.25">
      <c r="D171" s="63"/>
    </row>
    <row r="172" spans="1:22" x14ac:dyDescent="0.25">
      <c r="D172" s="64"/>
    </row>
    <row r="173" spans="1:22" x14ac:dyDescent="0.25">
      <c r="D173" s="35"/>
    </row>
    <row r="174" spans="1:22" x14ac:dyDescent="0.25">
      <c r="D174" s="63"/>
    </row>
    <row r="175" spans="1:22" x14ac:dyDescent="0.25">
      <c r="D175" s="64"/>
    </row>
    <row r="176" spans="1:22" x14ac:dyDescent="0.25">
      <c r="D176" s="35"/>
    </row>
    <row r="177" spans="4:4" x14ac:dyDescent="0.25">
      <c r="D177" s="63"/>
    </row>
    <row r="178" spans="4:4" x14ac:dyDescent="0.25">
      <c r="D178" s="64"/>
    </row>
    <row r="179" spans="4:4" x14ac:dyDescent="0.25">
      <c r="D179" s="35"/>
    </row>
    <row r="180" spans="4:4" x14ac:dyDescent="0.25">
      <c r="D180" s="63"/>
    </row>
    <row r="181" spans="4:4" x14ac:dyDescent="0.25">
      <c r="D181" s="64"/>
    </row>
    <row r="182" spans="4:4" x14ac:dyDescent="0.25">
      <c r="D182" s="35"/>
    </row>
    <row r="183" spans="4:4" x14ac:dyDescent="0.25">
      <c r="D183" s="63"/>
    </row>
    <row r="184" spans="4:4" x14ac:dyDescent="0.25">
      <c r="D184" s="64"/>
    </row>
    <row r="185" spans="4:4" x14ac:dyDescent="0.25">
      <c r="D185" s="35"/>
    </row>
    <row r="186" spans="4:4" x14ac:dyDescent="0.25">
      <c r="D186" s="63"/>
    </row>
    <row r="187" spans="4:4" x14ac:dyDescent="0.25">
      <c r="D187" s="64"/>
    </row>
    <row r="188" spans="4:4" x14ac:dyDescent="0.25">
      <c r="D188" s="35"/>
    </row>
    <row r="189" spans="4:4" x14ac:dyDescent="0.25">
      <c r="D189" s="63"/>
    </row>
    <row r="190" spans="4:4" x14ac:dyDescent="0.25">
      <c r="D190" s="64"/>
    </row>
    <row r="191" spans="4:4" x14ac:dyDescent="0.25">
      <c r="D191" s="35"/>
    </row>
    <row r="192" spans="4:4" x14ac:dyDescent="0.25">
      <c r="D192" s="63"/>
    </row>
    <row r="193" spans="4:4" x14ac:dyDescent="0.25">
      <c r="D193" s="64"/>
    </row>
    <row r="194" spans="4:4" x14ac:dyDescent="0.25">
      <c r="D194" s="35"/>
    </row>
    <row r="195" spans="4:4" x14ac:dyDescent="0.25">
      <c r="D195" s="63"/>
    </row>
    <row r="196" spans="4:4" x14ac:dyDescent="0.25">
      <c r="D196" s="64"/>
    </row>
    <row r="197" spans="4:4" x14ac:dyDescent="0.25">
      <c r="D197" s="35"/>
    </row>
    <row r="198" spans="4:4" x14ac:dyDescent="0.25">
      <c r="D198" s="63"/>
    </row>
    <row r="199" spans="4:4" x14ac:dyDescent="0.25">
      <c r="D199" s="64"/>
    </row>
    <row r="200" spans="4:4" x14ac:dyDescent="0.25">
      <c r="D200" s="35"/>
    </row>
    <row r="201" spans="4:4" x14ac:dyDescent="0.25">
      <c r="D201" s="63"/>
    </row>
    <row r="202" spans="4:4" x14ac:dyDescent="0.25">
      <c r="D202" s="64"/>
    </row>
    <row r="203" spans="4:4" x14ac:dyDescent="0.25">
      <c r="D203" s="35"/>
    </row>
    <row r="204" spans="4:4" x14ac:dyDescent="0.25">
      <c r="D204" s="63"/>
    </row>
    <row r="205" spans="4:4" x14ac:dyDescent="0.25">
      <c r="D205" s="64"/>
    </row>
    <row r="206" spans="4:4" x14ac:dyDescent="0.25">
      <c r="D206" s="35"/>
    </row>
    <row r="207" spans="4:4" x14ac:dyDescent="0.25">
      <c r="D207" s="63"/>
    </row>
    <row r="208" spans="4:4" x14ac:dyDescent="0.25">
      <c r="D208" s="64"/>
    </row>
    <row r="209" spans="4:4" x14ac:dyDescent="0.25">
      <c r="D209" s="35"/>
    </row>
    <row r="210" spans="4:4" x14ac:dyDescent="0.25">
      <c r="D210" s="63"/>
    </row>
    <row r="211" spans="4:4" x14ac:dyDescent="0.25">
      <c r="D211" s="64"/>
    </row>
    <row r="212" spans="4:4" x14ac:dyDescent="0.25">
      <c r="D212" s="35"/>
    </row>
    <row r="213" spans="4:4" x14ac:dyDescent="0.25">
      <c r="D213" s="63"/>
    </row>
    <row r="214" spans="4:4" x14ac:dyDescent="0.25">
      <c r="D214" s="64"/>
    </row>
    <row r="215" spans="4:4" x14ac:dyDescent="0.25">
      <c r="D215" s="35"/>
    </row>
    <row r="216" spans="4:4" x14ac:dyDescent="0.25">
      <c r="D216" s="63"/>
    </row>
    <row r="217" spans="4:4" x14ac:dyDescent="0.25">
      <c r="D217" s="64"/>
    </row>
    <row r="218" spans="4:4" x14ac:dyDescent="0.25">
      <c r="D218" s="35"/>
    </row>
    <row r="219" spans="4:4" x14ac:dyDescent="0.25">
      <c r="D219" s="63"/>
    </row>
    <row r="220" spans="4:4" x14ac:dyDescent="0.25">
      <c r="D220" s="64"/>
    </row>
    <row r="221" spans="4:4" x14ac:dyDescent="0.25">
      <c r="D221" s="35"/>
    </row>
    <row r="222" spans="4:4" x14ac:dyDescent="0.25">
      <c r="D222" s="63"/>
    </row>
    <row r="223" spans="4:4" x14ac:dyDescent="0.25">
      <c r="D223" s="64"/>
    </row>
    <row r="224" spans="4:4" x14ac:dyDescent="0.25">
      <c r="D224" s="35"/>
    </row>
    <row r="225" spans="4:4" x14ac:dyDescent="0.25">
      <c r="D225" s="63"/>
    </row>
    <row r="226" spans="4:4" x14ac:dyDescent="0.25">
      <c r="D226" s="64"/>
    </row>
    <row r="227" spans="4:4" x14ac:dyDescent="0.25">
      <c r="D227" s="35"/>
    </row>
    <row r="228" spans="4:4" x14ac:dyDescent="0.25">
      <c r="D228" s="63"/>
    </row>
    <row r="229" spans="4:4" x14ac:dyDescent="0.25">
      <c r="D229" s="64"/>
    </row>
    <row r="230" spans="4:4" x14ac:dyDescent="0.25">
      <c r="D230" s="35"/>
    </row>
    <row r="231" spans="4:4" x14ac:dyDescent="0.25">
      <c r="D231" s="63"/>
    </row>
    <row r="232" spans="4:4" x14ac:dyDescent="0.25">
      <c r="D232" s="64"/>
    </row>
    <row r="233" spans="4:4" x14ac:dyDescent="0.25">
      <c r="D233" s="35"/>
    </row>
    <row r="234" spans="4:4" x14ac:dyDescent="0.25">
      <c r="D234" s="63"/>
    </row>
    <row r="235" spans="4:4" x14ac:dyDescent="0.25">
      <c r="D235" s="64"/>
    </row>
    <row r="236" spans="4:4" x14ac:dyDescent="0.25">
      <c r="D236" s="35"/>
    </row>
    <row r="237" spans="4:4" x14ac:dyDescent="0.25">
      <c r="D237" s="63"/>
    </row>
    <row r="238" spans="4:4" x14ac:dyDescent="0.25">
      <c r="D238" s="64"/>
    </row>
    <row r="239" spans="4:4" x14ac:dyDescent="0.25">
      <c r="D239" s="35"/>
    </row>
    <row r="240" spans="4:4" x14ac:dyDescent="0.25">
      <c r="D240" s="63"/>
    </row>
    <row r="241" spans="4:4" x14ac:dyDescent="0.25">
      <c r="D241" s="64"/>
    </row>
    <row r="242" spans="4:4" x14ac:dyDescent="0.25">
      <c r="D242" s="35"/>
    </row>
    <row r="243" spans="4:4" x14ac:dyDescent="0.25">
      <c r="D243" s="63"/>
    </row>
    <row r="244" spans="4:4" x14ac:dyDescent="0.25">
      <c r="D244" s="64"/>
    </row>
    <row r="245" spans="4:4" x14ac:dyDescent="0.25">
      <c r="D245" s="35"/>
    </row>
    <row r="246" spans="4:4" x14ac:dyDescent="0.25">
      <c r="D246" s="63"/>
    </row>
    <row r="247" spans="4:4" x14ac:dyDescent="0.25">
      <c r="D247" s="64"/>
    </row>
    <row r="248" spans="4:4" x14ac:dyDescent="0.25">
      <c r="D248" s="35"/>
    </row>
    <row r="249" spans="4:4" x14ac:dyDescent="0.25">
      <c r="D249" s="63"/>
    </row>
    <row r="250" spans="4:4" x14ac:dyDescent="0.25">
      <c r="D250" s="64"/>
    </row>
    <row r="251" spans="4:4" x14ac:dyDescent="0.25">
      <c r="D251" s="35"/>
    </row>
    <row r="252" spans="4:4" x14ac:dyDescent="0.25">
      <c r="D252" s="63"/>
    </row>
    <row r="253" spans="4:4" x14ac:dyDescent="0.25">
      <c r="D253" s="64"/>
    </row>
    <row r="254" spans="4:4" x14ac:dyDescent="0.25">
      <c r="D254" s="35"/>
    </row>
    <row r="255" spans="4:4" x14ac:dyDescent="0.25">
      <c r="D255" s="63"/>
    </row>
    <row r="256" spans="4:4" x14ac:dyDescent="0.25">
      <c r="D256" s="64"/>
    </row>
    <row r="257" spans="4:4" x14ac:dyDescent="0.25">
      <c r="D257" s="35"/>
    </row>
    <row r="258" spans="4:4" x14ac:dyDescent="0.25">
      <c r="D258" s="63"/>
    </row>
    <row r="259" spans="4:4" x14ac:dyDescent="0.25">
      <c r="D259" s="64"/>
    </row>
    <row r="260" spans="4:4" x14ac:dyDescent="0.25">
      <c r="D260" s="35"/>
    </row>
    <row r="261" spans="4:4" x14ac:dyDescent="0.25">
      <c r="D261" s="63"/>
    </row>
    <row r="262" spans="4:4" x14ac:dyDescent="0.25">
      <c r="D262" s="64"/>
    </row>
    <row r="263" spans="4:4" x14ac:dyDescent="0.25">
      <c r="D263" s="35"/>
    </row>
    <row r="264" spans="4:4" x14ac:dyDescent="0.25">
      <c r="D264" s="63"/>
    </row>
    <row r="265" spans="4:4" x14ac:dyDescent="0.25">
      <c r="D265" s="64"/>
    </row>
    <row r="266" spans="4:4" x14ac:dyDescent="0.25">
      <c r="D266" s="35"/>
    </row>
    <row r="267" spans="4:4" x14ac:dyDescent="0.25">
      <c r="D267" s="63"/>
    </row>
    <row r="268" spans="4:4" x14ac:dyDescent="0.25">
      <c r="D268" s="64"/>
    </row>
    <row r="269" spans="4:4" x14ac:dyDescent="0.25">
      <c r="D269" s="35"/>
    </row>
    <row r="270" spans="4:4" x14ac:dyDescent="0.25">
      <c r="D270" s="63"/>
    </row>
    <row r="271" spans="4:4" x14ac:dyDescent="0.25">
      <c r="D271" s="64"/>
    </row>
    <row r="272" spans="4:4" x14ac:dyDescent="0.25">
      <c r="D272" s="35"/>
    </row>
    <row r="273" spans="4:4" x14ac:dyDescent="0.25">
      <c r="D273" s="63"/>
    </row>
    <row r="274" spans="4:4" x14ac:dyDescent="0.25">
      <c r="D274" s="64"/>
    </row>
    <row r="275" spans="4:4" x14ac:dyDescent="0.25">
      <c r="D275" s="35"/>
    </row>
    <row r="276" spans="4:4" x14ac:dyDescent="0.25">
      <c r="D276" s="63"/>
    </row>
    <row r="277" spans="4:4" x14ac:dyDescent="0.25">
      <c r="D277" s="64"/>
    </row>
    <row r="278" spans="4:4" x14ac:dyDescent="0.25">
      <c r="D278" s="35"/>
    </row>
    <row r="279" spans="4:4" x14ac:dyDescent="0.25">
      <c r="D279" s="63"/>
    </row>
    <row r="280" spans="4:4" x14ac:dyDescent="0.25">
      <c r="D280" s="64"/>
    </row>
    <row r="281" spans="4:4" x14ac:dyDescent="0.25">
      <c r="D281" s="35"/>
    </row>
    <row r="282" spans="4:4" x14ac:dyDescent="0.25">
      <c r="D282" s="63"/>
    </row>
    <row r="283" spans="4:4" x14ac:dyDescent="0.25">
      <c r="D283" s="64"/>
    </row>
    <row r="284" spans="4:4" x14ac:dyDescent="0.25">
      <c r="D284" s="35"/>
    </row>
    <row r="285" spans="4:4" x14ac:dyDescent="0.25">
      <c r="D285" s="63"/>
    </row>
    <row r="286" spans="4:4" x14ac:dyDescent="0.25">
      <c r="D286" s="64"/>
    </row>
    <row r="287" spans="4:4" x14ac:dyDescent="0.25">
      <c r="D287" s="35"/>
    </row>
    <row r="288" spans="4:4" x14ac:dyDescent="0.25">
      <c r="D288" s="63"/>
    </row>
    <row r="289" spans="4:4" x14ac:dyDescent="0.25">
      <c r="D289" s="64"/>
    </row>
    <row r="290" spans="4:4" x14ac:dyDescent="0.25">
      <c r="D290" s="35"/>
    </row>
    <row r="291" spans="4:4" x14ac:dyDescent="0.25">
      <c r="D291" s="63"/>
    </row>
    <row r="292" spans="4:4" x14ac:dyDescent="0.25">
      <c r="D292" s="64"/>
    </row>
    <row r="293" spans="4:4" x14ac:dyDescent="0.25">
      <c r="D293" s="35"/>
    </row>
    <row r="294" spans="4:4" x14ac:dyDescent="0.25">
      <c r="D294" s="63"/>
    </row>
    <row r="295" spans="4:4" x14ac:dyDescent="0.25">
      <c r="D295" s="64"/>
    </row>
    <row r="296" spans="4:4" x14ac:dyDescent="0.25">
      <c r="D296" s="35"/>
    </row>
    <row r="297" spans="4:4" x14ac:dyDescent="0.25">
      <c r="D297" s="63"/>
    </row>
    <row r="298" spans="4:4" x14ac:dyDescent="0.25">
      <c r="D298" s="64"/>
    </row>
    <row r="299" spans="4:4" x14ac:dyDescent="0.25">
      <c r="D299" s="35"/>
    </row>
    <row r="300" spans="4:4" x14ac:dyDescent="0.25">
      <c r="D300" s="63"/>
    </row>
    <row r="301" spans="4:4" x14ac:dyDescent="0.25">
      <c r="D301" s="64"/>
    </row>
    <row r="302" spans="4:4" x14ac:dyDescent="0.25">
      <c r="D302" s="35"/>
    </row>
    <row r="303" spans="4:4" x14ac:dyDescent="0.25">
      <c r="D303" s="63"/>
    </row>
    <row r="304" spans="4:4" x14ac:dyDescent="0.25">
      <c r="D304" s="64"/>
    </row>
    <row r="305" spans="4:4" x14ac:dyDescent="0.25">
      <c r="D305" s="35"/>
    </row>
    <row r="306" spans="4:4" x14ac:dyDescent="0.25">
      <c r="D306" s="63"/>
    </row>
    <row r="307" spans="4:4" x14ac:dyDescent="0.25">
      <c r="D307" s="64"/>
    </row>
    <row r="308" spans="4:4" x14ac:dyDescent="0.25">
      <c r="D308" s="35"/>
    </row>
    <row r="309" spans="4:4" x14ac:dyDescent="0.25">
      <c r="D309" s="63"/>
    </row>
    <row r="310" spans="4:4" x14ac:dyDescent="0.25">
      <c r="D310" s="64"/>
    </row>
    <row r="311" spans="4:4" x14ac:dyDescent="0.25">
      <c r="D311" s="35"/>
    </row>
    <row r="312" spans="4:4" x14ac:dyDescent="0.25">
      <c r="D312" s="63"/>
    </row>
    <row r="313" spans="4:4" x14ac:dyDescent="0.25">
      <c r="D313" s="64"/>
    </row>
    <row r="314" spans="4:4" x14ac:dyDescent="0.25">
      <c r="D314" s="35"/>
    </row>
    <row r="315" spans="4:4" x14ac:dyDescent="0.25">
      <c r="D315" s="63"/>
    </row>
    <row r="316" spans="4:4" x14ac:dyDescent="0.25">
      <c r="D316" s="64"/>
    </row>
    <row r="317" spans="4:4" x14ac:dyDescent="0.25">
      <c r="D317" s="35"/>
    </row>
    <row r="318" spans="4:4" x14ac:dyDescent="0.25">
      <c r="D318" s="63"/>
    </row>
    <row r="319" spans="4:4" x14ac:dyDescent="0.25">
      <c r="D319" s="64"/>
    </row>
    <row r="320" spans="4:4" x14ac:dyDescent="0.25">
      <c r="D320" s="35"/>
    </row>
    <row r="321" spans="4:4" x14ac:dyDescent="0.25">
      <c r="D321" s="63"/>
    </row>
    <row r="322" spans="4:4" x14ac:dyDescent="0.25">
      <c r="D322" s="64"/>
    </row>
    <row r="323" spans="4:4" x14ac:dyDescent="0.25">
      <c r="D323" s="35"/>
    </row>
    <row r="324" spans="4:4" x14ac:dyDescent="0.25">
      <c r="D324" s="63"/>
    </row>
    <row r="325" spans="4:4" x14ac:dyDescent="0.25">
      <c r="D325" s="64"/>
    </row>
    <row r="326" spans="4:4" x14ac:dyDescent="0.25">
      <c r="D326" s="35"/>
    </row>
    <row r="327" spans="4:4" x14ac:dyDescent="0.25">
      <c r="D327" s="63"/>
    </row>
    <row r="328" spans="4:4" x14ac:dyDescent="0.25">
      <c r="D328" s="64"/>
    </row>
    <row r="329" spans="4:4" x14ac:dyDescent="0.25">
      <c r="D329" s="35"/>
    </row>
    <row r="330" spans="4:4" x14ac:dyDescent="0.25">
      <c r="D330" s="63"/>
    </row>
    <row r="331" spans="4:4" x14ac:dyDescent="0.25">
      <c r="D331" s="64"/>
    </row>
    <row r="332" spans="4:4" x14ac:dyDescent="0.25">
      <c r="D332" s="35"/>
    </row>
    <row r="333" spans="4:4" x14ac:dyDescent="0.25">
      <c r="D333" s="63"/>
    </row>
    <row r="334" spans="4:4" x14ac:dyDescent="0.25">
      <c r="D334" s="64"/>
    </row>
    <row r="335" spans="4:4" x14ac:dyDescent="0.25">
      <c r="D335" s="35"/>
    </row>
    <row r="336" spans="4:4" x14ac:dyDescent="0.25">
      <c r="D336" s="63"/>
    </row>
    <row r="337" spans="4:4" x14ac:dyDescent="0.25">
      <c r="D337" s="64"/>
    </row>
    <row r="338" spans="4:4" x14ac:dyDescent="0.25">
      <c r="D338" s="35"/>
    </row>
    <row r="339" spans="4:4" x14ac:dyDescent="0.25">
      <c r="D339" s="64"/>
    </row>
    <row r="340" spans="4:4" x14ac:dyDescent="0.25">
      <c r="D340" s="35"/>
    </row>
    <row r="341" spans="4:4" x14ac:dyDescent="0.25">
      <c r="D341" s="63"/>
    </row>
    <row r="342" spans="4:4" x14ac:dyDescent="0.25">
      <c r="D342" s="64"/>
    </row>
    <row r="343" spans="4:4" x14ac:dyDescent="0.25">
      <c r="D343" s="35"/>
    </row>
    <row r="344" spans="4:4" x14ac:dyDescent="0.25">
      <c r="D344" s="63"/>
    </row>
    <row r="345" spans="4:4" x14ac:dyDescent="0.25">
      <c r="D345" s="64"/>
    </row>
    <row r="346" spans="4:4" x14ac:dyDescent="0.25">
      <c r="D346" s="35"/>
    </row>
    <row r="347" spans="4:4" x14ac:dyDescent="0.25">
      <c r="D347" s="63"/>
    </row>
    <row r="348" spans="4:4" x14ac:dyDescent="0.25">
      <c r="D348" s="64"/>
    </row>
    <row r="349" spans="4:4" x14ac:dyDescent="0.25">
      <c r="D349" s="35"/>
    </row>
    <row r="350" spans="4:4" x14ac:dyDescent="0.25">
      <c r="D350" s="63"/>
    </row>
    <row r="351" spans="4:4" x14ac:dyDescent="0.25">
      <c r="D351" s="64"/>
    </row>
    <row r="352" spans="4:4" x14ac:dyDescent="0.25">
      <c r="D352" s="35"/>
    </row>
    <row r="353" spans="4:4" x14ac:dyDescent="0.25">
      <c r="D353" s="63"/>
    </row>
    <row r="354" spans="4:4" x14ac:dyDescent="0.25">
      <c r="D354" s="64"/>
    </row>
    <row r="355" spans="4:4" x14ac:dyDescent="0.25">
      <c r="D355" s="35"/>
    </row>
    <row r="356" spans="4:4" x14ac:dyDescent="0.25">
      <c r="D356" s="63"/>
    </row>
    <row r="357" spans="4:4" x14ac:dyDescent="0.25">
      <c r="D357" s="64"/>
    </row>
    <row r="358" spans="4:4" x14ac:dyDescent="0.25">
      <c r="D358" s="35"/>
    </row>
    <row r="359" spans="4:4" x14ac:dyDescent="0.25">
      <c r="D359" s="63"/>
    </row>
    <row r="360" spans="4:4" x14ac:dyDescent="0.25">
      <c r="D360" s="64"/>
    </row>
    <row r="361" spans="4:4" x14ac:dyDescent="0.25">
      <c r="D361" s="35"/>
    </row>
    <row r="362" spans="4:4" x14ac:dyDescent="0.25">
      <c r="D362" s="63"/>
    </row>
    <row r="363" spans="4:4" x14ac:dyDescent="0.25">
      <c r="D363" s="64"/>
    </row>
    <row r="364" spans="4:4" x14ac:dyDescent="0.25">
      <c r="D364" s="35"/>
    </row>
    <row r="365" spans="4:4" x14ac:dyDescent="0.25">
      <c r="D365" s="63"/>
    </row>
    <row r="366" spans="4:4" x14ac:dyDescent="0.25">
      <c r="D366" s="64"/>
    </row>
    <row r="367" spans="4:4" x14ac:dyDescent="0.25">
      <c r="D367" s="35"/>
    </row>
    <row r="368" spans="4:4" x14ac:dyDescent="0.25">
      <c r="D368" s="63"/>
    </row>
    <row r="369" spans="4:4" x14ac:dyDescent="0.25">
      <c r="D369" s="64"/>
    </row>
    <row r="370" spans="4:4" x14ac:dyDescent="0.25">
      <c r="D370" s="35"/>
    </row>
    <row r="371" spans="4:4" x14ac:dyDescent="0.25">
      <c r="D371" s="63"/>
    </row>
    <row r="372" spans="4:4" x14ac:dyDescent="0.25">
      <c r="D372" s="64"/>
    </row>
    <row r="373" spans="4:4" x14ac:dyDescent="0.25">
      <c r="D373" s="35"/>
    </row>
    <row r="374" spans="4:4" x14ac:dyDescent="0.25">
      <c r="D374" s="63"/>
    </row>
    <row r="375" spans="4:4" x14ac:dyDescent="0.25">
      <c r="D375" s="64"/>
    </row>
    <row r="376" spans="4:4" x14ac:dyDescent="0.25">
      <c r="D376" s="35"/>
    </row>
    <row r="377" spans="4:4" x14ac:dyDescent="0.25">
      <c r="D377" s="63"/>
    </row>
    <row r="378" spans="4:4" x14ac:dyDescent="0.25">
      <c r="D378" s="64"/>
    </row>
    <row r="379" spans="4:4" x14ac:dyDescent="0.25">
      <c r="D379" s="35"/>
    </row>
    <row r="380" spans="4:4" x14ac:dyDescent="0.25">
      <c r="D380" s="63"/>
    </row>
    <row r="381" spans="4:4" x14ac:dyDescent="0.25">
      <c r="D381" s="64"/>
    </row>
    <row r="382" spans="4:4" x14ac:dyDescent="0.25">
      <c r="D382" s="35"/>
    </row>
    <row r="383" spans="4:4" x14ac:dyDescent="0.25">
      <c r="D383" s="63"/>
    </row>
    <row r="384" spans="4:4" x14ac:dyDescent="0.25">
      <c r="D384" s="64"/>
    </row>
    <row r="385" spans="4:4" x14ac:dyDescent="0.25">
      <c r="D385" s="35"/>
    </row>
    <row r="386" spans="4:4" x14ac:dyDescent="0.25">
      <c r="D386" s="63"/>
    </row>
    <row r="387" spans="4:4" x14ac:dyDescent="0.25">
      <c r="D387" s="64"/>
    </row>
    <row r="388" spans="4:4" x14ac:dyDescent="0.25">
      <c r="D388" s="35"/>
    </row>
    <row r="389" spans="4:4" x14ac:dyDescent="0.25">
      <c r="D389" s="63"/>
    </row>
    <row r="390" spans="4:4" x14ac:dyDescent="0.25">
      <c r="D390" s="64"/>
    </row>
    <row r="391" spans="4:4" x14ac:dyDescent="0.25">
      <c r="D391" s="35"/>
    </row>
    <row r="392" spans="4:4" x14ac:dyDescent="0.25">
      <c r="D392" s="63"/>
    </row>
    <row r="393" spans="4:4" x14ac:dyDescent="0.25">
      <c r="D393" s="64"/>
    </row>
    <row r="394" spans="4:4" x14ac:dyDescent="0.25">
      <c r="D394" s="35"/>
    </row>
    <row r="395" spans="4:4" x14ac:dyDescent="0.25">
      <c r="D395" s="63"/>
    </row>
    <row r="396" spans="4:4" x14ac:dyDescent="0.25">
      <c r="D396" s="64"/>
    </row>
    <row r="397" spans="4:4" x14ac:dyDescent="0.25">
      <c r="D397" s="35"/>
    </row>
    <row r="398" spans="4:4" x14ac:dyDescent="0.25">
      <c r="D398" s="63"/>
    </row>
    <row r="399" spans="4:4" x14ac:dyDescent="0.25">
      <c r="D399" s="64"/>
    </row>
    <row r="400" spans="4:4" x14ac:dyDescent="0.25">
      <c r="D400" s="35"/>
    </row>
    <row r="401" spans="4:4" x14ac:dyDescent="0.25">
      <c r="D401" s="63"/>
    </row>
    <row r="402" spans="4:4" x14ac:dyDescent="0.25">
      <c r="D402" s="64"/>
    </row>
    <row r="403" spans="4:4" x14ac:dyDescent="0.25">
      <c r="D403" s="35"/>
    </row>
    <row r="404" spans="4:4" x14ac:dyDescent="0.25">
      <c r="D404" s="63"/>
    </row>
    <row r="405" spans="4:4" x14ac:dyDescent="0.25">
      <c r="D405" s="64"/>
    </row>
    <row r="406" spans="4:4" x14ac:dyDescent="0.25">
      <c r="D406" s="35"/>
    </row>
    <row r="407" spans="4:4" x14ac:dyDescent="0.25">
      <c r="D407" s="63"/>
    </row>
    <row r="408" spans="4:4" x14ac:dyDescent="0.25">
      <c r="D408" s="64"/>
    </row>
    <row r="409" spans="4:4" x14ac:dyDescent="0.25">
      <c r="D409" s="35"/>
    </row>
    <row r="410" spans="4:4" x14ac:dyDescent="0.25">
      <c r="D410" s="63"/>
    </row>
    <row r="411" spans="4:4" x14ac:dyDescent="0.25">
      <c r="D411" s="64"/>
    </row>
    <row r="412" spans="4:4" x14ac:dyDescent="0.25">
      <c r="D412" s="35"/>
    </row>
    <row r="413" spans="4:4" x14ac:dyDescent="0.25">
      <c r="D413" s="63"/>
    </row>
    <row r="414" spans="4:4" x14ac:dyDescent="0.25">
      <c r="D414" s="64"/>
    </row>
    <row r="415" spans="4:4" x14ac:dyDescent="0.25">
      <c r="D415" s="35"/>
    </row>
    <row r="416" spans="4:4" x14ac:dyDescent="0.25">
      <c r="D416" s="63"/>
    </row>
    <row r="417" spans="4:4" x14ac:dyDescent="0.25">
      <c r="D417" s="64"/>
    </row>
    <row r="418" spans="4:4" x14ac:dyDescent="0.25">
      <c r="D418" s="35"/>
    </row>
    <row r="419" spans="4:4" x14ac:dyDescent="0.25">
      <c r="D419" s="63"/>
    </row>
    <row r="420" spans="4:4" x14ac:dyDescent="0.25">
      <c r="D420" s="64"/>
    </row>
    <row r="421" spans="4:4" x14ac:dyDescent="0.25">
      <c r="D421" s="35"/>
    </row>
    <row r="422" spans="4:4" x14ac:dyDescent="0.25">
      <c r="D422" s="63"/>
    </row>
    <row r="423" spans="4:4" x14ac:dyDescent="0.25">
      <c r="D423" s="64"/>
    </row>
    <row r="424" spans="4:4" x14ac:dyDescent="0.25">
      <c r="D424" s="35"/>
    </row>
    <row r="425" spans="4:4" x14ac:dyDescent="0.25">
      <c r="D425" s="63"/>
    </row>
    <row r="426" spans="4:4" x14ac:dyDescent="0.25">
      <c r="D426" s="64"/>
    </row>
    <row r="427" spans="4:4" x14ac:dyDescent="0.25">
      <c r="D427" s="35"/>
    </row>
    <row r="428" spans="4:4" x14ac:dyDescent="0.25">
      <c r="D428" s="63"/>
    </row>
    <row r="429" spans="4:4" x14ac:dyDescent="0.25">
      <c r="D429" s="64"/>
    </row>
    <row r="430" spans="4:4" x14ac:dyDescent="0.25">
      <c r="D430" s="35"/>
    </row>
    <row r="431" spans="4:4" x14ac:dyDescent="0.25">
      <c r="D431" s="63"/>
    </row>
    <row r="432" spans="4:4" x14ac:dyDescent="0.25">
      <c r="D432" s="64"/>
    </row>
    <row r="433" spans="4:4" x14ac:dyDescent="0.25">
      <c r="D433" s="35"/>
    </row>
    <row r="434" spans="4:4" x14ac:dyDescent="0.25">
      <c r="D434" s="63"/>
    </row>
    <row r="435" spans="4:4" x14ac:dyDescent="0.25">
      <c r="D435" s="64"/>
    </row>
    <row r="436" spans="4:4" x14ac:dyDescent="0.25">
      <c r="D436" s="35"/>
    </row>
    <row r="437" spans="4:4" x14ac:dyDescent="0.25">
      <c r="D437" s="63"/>
    </row>
    <row r="438" spans="4:4" x14ac:dyDescent="0.25">
      <c r="D438" s="64"/>
    </row>
    <row r="439" spans="4:4" x14ac:dyDescent="0.25">
      <c r="D439" s="35"/>
    </row>
    <row r="440" spans="4:4" x14ac:dyDescent="0.25">
      <c r="D440" s="63"/>
    </row>
    <row r="441" spans="4:4" x14ac:dyDescent="0.25">
      <c r="D441" s="64"/>
    </row>
    <row r="442" spans="4:4" x14ac:dyDescent="0.25">
      <c r="D442" s="35"/>
    </row>
    <row r="443" spans="4:4" x14ac:dyDescent="0.25">
      <c r="D443" s="63"/>
    </row>
    <row r="444" spans="4:4" x14ac:dyDescent="0.25">
      <c r="D444" s="64"/>
    </row>
    <row r="445" spans="4:4" x14ac:dyDescent="0.25">
      <c r="D445" s="35"/>
    </row>
    <row r="446" spans="4:4" x14ac:dyDescent="0.25">
      <c r="D446" s="63"/>
    </row>
    <row r="447" spans="4:4" x14ac:dyDescent="0.25">
      <c r="D447" s="64"/>
    </row>
    <row r="448" spans="4:4" x14ac:dyDescent="0.25">
      <c r="D448" s="35"/>
    </row>
    <row r="449" spans="4:4" x14ac:dyDescent="0.25">
      <c r="D449" s="63"/>
    </row>
    <row r="450" spans="4:4" x14ac:dyDescent="0.25">
      <c r="D450" s="64"/>
    </row>
    <row r="451" spans="4:4" x14ac:dyDescent="0.25">
      <c r="D451" s="35"/>
    </row>
    <row r="452" spans="4:4" x14ac:dyDescent="0.25">
      <c r="D452" s="63"/>
    </row>
    <row r="453" spans="4:4" x14ac:dyDescent="0.25">
      <c r="D453" s="64"/>
    </row>
    <row r="454" spans="4:4" x14ac:dyDescent="0.25">
      <c r="D454" s="35"/>
    </row>
    <row r="455" spans="4:4" x14ac:dyDescent="0.25">
      <c r="D455" s="63"/>
    </row>
    <row r="456" spans="4:4" x14ac:dyDescent="0.25">
      <c r="D456" s="64"/>
    </row>
    <row r="457" spans="4:4" x14ac:dyDescent="0.25">
      <c r="D457" s="35"/>
    </row>
    <row r="458" spans="4:4" x14ac:dyDescent="0.25">
      <c r="D458" s="63"/>
    </row>
    <row r="459" spans="4:4" x14ac:dyDescent="0.25">
      <c r="D459" s="64"/>
    </row>
    <row r="460" spans="4:4" x14ac:dyDescent="0.25">
      <c r="D460" s="35"/>
    </row>
    <row r="461" spans="4:4" x14ac:dyDescent="0.25">
      <c r="D461" s="63"/>
    </row>
    <row r="462" spans="4:4" x14ac:dyDescent="0.25">
      <c r="D462" s="64"/>
    </row>
    <row r="463" spans="4:4" x14ac:dyDescent="0.25">
      <c r="D463" s="35"/>
    </row>
    <row r="464" spans="4:4" x14ac:dyDescent="0.25">
      <c r="D464" s="63"/>
    </row>
    <row r="465" spans="4:4" x14ac:dyDescent="0.25">
      <c r="D465" s="64"/>
    </row>
    <row r="466" spans="4:4" x14ac:dyDescent="0.25">
      <c r="D466" s="35"/>
    </row>
    <row r="467" spans="4:4" x14ac:dyDescent="0.25">
      <c r="D467" s="63"/>
    </row>
    <row r="468" spans="4:4" x14ac:dyDescent="0.25">
      <c r="D468" s="64"/>
    </row>
    <row r="469" spans="4:4" x14ac:dyDescent="0.25">
      <c r="D469" s="35"/>
    </row>
    <row r="470" spans="4:4" x14ac:dyDescent="0.25">
      <c r="D470" s="63"/>
    </row>
    <row r="471" spans="4:4" x14ac:dyDescent="0.25">
      <c r="D471" s="64"/>
    </row>
    <row r="472" spans="4:4" x14ac:dyDescent="0.25">
      <c r="D472" s="35"/>
    </row>
    <row r="473" spans="4:4" x14ac:dyDescent="0.25">
      <c r="D473" s="63"/>
    </row>
    <row r="474" spans="4:4" x14ac:dyDescent="0.25">
      <c r="D474" s="64"/>
    </row>
    <row r="475" spans="4:4" x14ac:dyDescent="0.25">
      <c r="D475" s="35"/>
    </row>
    <row r="476" spans="4:4" x14ac:dyDescent="0.25">
      <c r="D476" s="63"/>
    </row>
    <row r="477" spans="4:4" x14ac:dyDescent="0.25">
      <c r="D477" s="64"/>
    </row>
    <row r="478" spans="4:4" x14ac:dyDescent="0.25">
      <c r="D478" s="35"/>
    </row>
    <row r="479" spans="4:4" x14ac:dyDescent="0.25">
      <c r="D479" s="63"/>
    </row>
    <row r="480" spans="4:4" x14ac:dyDescent="0.25">
      <c r="D480" s="64"/>
    </row>
    <row r="481" spans="4:4" x14ac:dyDescent="0.25">
      <c r="D481" s="35"/>
    </row>
    <row r="482" spans="4:4" x14ac:dyDescent="0.25">
      <c r="D482" s="63"/>
    </row>
    <row r="483" spans="4:4" x14ac:dyDescent="0.25">
      <c r="D483" s="64"/>
    </row>
    <row r="484" spans="4:4" x14ac:dyDescent="0.25">
      <c r="D484" s="35"/>
    </row>
    <row r="485" spans="4:4" x14ac:dyDescent="0.25">
      <c r="D485" s="63"/>
    </row>
    <row r="486" spans="4:4" x14ac:dyDescent="0.25">
      <c r="D486" s="64"/>
    </row>
    <row r="487" spans="4:4" x14ac:dyDescent="0.25">
      <c r="D487" s="35"/>
    </row>
    <row r="488" spans="4:4" x14ac:dyDescent="0.25">
      <c r="D488" s="63"/>
    </row>
    <row r="489" spans="4:4" x14ac:dyDescent="0.25">
      <c r="D489" s="64"/>
    </row>
    <row r="490" spans="4:4" x14ac:dyDescent="0.25">
      <c r="D490" s="35"/>
    </row>
    <row r="491" spans="4:4" x14ac:dyDescent="0.25">
      <c r="D491" s="63"/>
    </row>
    <row r="492" spans="4:4" x14ac:dyDescent="0.25">
      <c r="D492" s="64"/>
    </row>
    <row r="493" spans="4:4" x14ac:dyDescent="0.25">
      <c r="D493" s="35"/>
    </row>
    <row r="494" spans="4:4" x14ac:dyDescent="0.25">
      <c r="D494" s="63"/>
    </row>
    <row r="495" spans="4:4" x14ac:dyDescent="0.25">
      <c r="D495" s="64"/>
    </row>
    <row r="496" spans="4:4" x14ac:dyDescent="0.25">
      <c r="D496" s="35"/>
    </row>
    <row r="497" spans="4:4" x14ac:dyDescent="0.25">
      <c r="D497" s="63"/>
    </row>
    <row r="498" spans="4:4" x14ac:dyDescent="0.25">
      <c r="D498" s="64"/>
    </row>
    <row r="499" spans="4:4" x14ac:dyDescent="0.25">
      <c r="D499" s="35"/>
    </row>
    <row r="500" spans="4:4" x14ac:dyDescent="0.25">
      <c r="D500" s="63"/>
    </row>
    <row r="501" spans="4:4" x14ac:dyDescent="0.25">
      <c r="D501" s="64"/>
    </row>
    <row r="502" spans="4:4" x14ac:dyDescent="0.25">
      <c r="D502" s="35"/>
    </row>
    <row r="503" spans="4:4" x14ac:dyDescent="0.25">
      <c r="D503" s="63"/>
    </row>
    <row r="504" spans="4:4" x14ac:dyDescent="0.25">
      <c r="D504" s="64"/>
    </row>
    <row r="505" spans="4:4" x14ac:dyDescent="0.25">
      <c r="D505" s="35"/>
    </row>
    <row r="506" spans="4:4" x14ac:dyDescent="0.25">
      <c r="D506" s="63"/>
    </row>
    <row r="507" spans="4:4" x14ac:dyDescent="0.25">
      <c r="D507" s="64"/>
    </row>
    <row r="508" spans="4:4" x14ac:dyDescent="0.25">
      <c r="D508" s="35"/>
    </row>
    <row r="509" spans="4:4" x14ac:dyDescent="0.25">
      <c r="D509" s="63"/>
    </row>
    <row r="510" spans="4:4" x14ac:dyDescent="0.25">
      <c r="D510" s="64"/>
    </row>
    <row r="511" spans="4:4" x14ac:dyDescent="0.25">
      <c r="D511" s="35"/>
    </row>
    <row r="512" spans="4:4" x14ac:dyDescent="0.25">
      <c r="D512" s="63"/>
    </row>
    <row r="513" spans="4:4" x14ac:dyDescent="0.25">
      <c r="D513" s="64"/>
    </row>
    <row r="514" spans="4:4" x14ac:dyDescent="0.25">
      <c r="D514" s="35"/>
    </row>
    <row r="515" spans="4:4" x14ac:dyDescent="0.25">
      <c r="D515" s="63"/>
    </row>
    <row r="516" spans="4:4" x14ac:dyDescent="0.25">
      <c r="D516" s="64"/>
    </row>
    <row r="517" spans="4:4" x14ac:dyDescent="0.25">
      <c r="D517" s="35"/>
    </row>
    <row r="518" spans="4:4" x14ac:dyDescent="0.25">
      <c r="D518" s="63"/>
    </row>
    <row r="519" spans="4:4" x14ac:dyDescent="0.25">
      <c r="D519" s="64"/>
    </row>
    <row r="520" spans="4:4" x14ac:dyDescent="0.25">
      <c r="D520" s="35"/>
    </row>
    <row r="521" spans="4:4" x14ac:dyDescent="0.25">
      <c r="D521" s="63"/>
    </row>
    <row r="522" spans="4:4" x14ac:dyDescent="0.25">
      <c r="D522" s="64"/>
    </row>
    <row r="523" spans="4:4" x14ac:dyDescent="0.25">
      <c r="D523" s="35"/>
    </row>
    <row r="524" spans="4:4" x14ac:dyDescent="0.25">
      <c r="D524" s="63"/>
    </row>
    <row r="525" spans="4:4" x14ac:dyDescent="0.25">
      <c r="D525" s="64"/>
    </row>
    <row r="526" spans="4:4" x14ac:dyDescent="0.25">
      <c r="D526" s="35"/>
    </row>
    <row r="527" spans="4:4" x14ac:dyDescent="0.25">
      <c r="D527" s="63"/>
    </row>
    <row r="528" spans="4:4" x14ac:dyDescent="0.25">
      <c r="D528" s="64"/>
    </row>
    <row r="529" spans="4:4" x14ac:dyDescent="0.25">
      <c r="D529" s="35"/>
    </row>
    <row r="530" spans="4:4" x14ac:dyDescent="0.25">
      <c r="D530" s="63"/>
    </row>
    <row r="531" spans="4:4" x14ac:dyDescent="0.25">
      <c r="D531" s="64"/>
    </row>
    <row r="532" spans="4:4" x14ac:dyDescent="0.25">
      <c r="D532" s="35"/>
    </row>
    <row r="533" spans="4:4" x14ac:dyDescent="0.25">
      <c r="D533" s="63"/>
    </row>
    <row r="534" spans="4:4" x14ac:dyDescent="0.25">
      <c r="D534" s="64"/>
    </row>
    <row r="535" spans="4:4" x14ac:dyDescent="0.25">
      <c r="D535" s="35"/>
    </row>
    <row r="536" spans="4:4" x14ac:dyDescent="0.25">
      <c r="D536" s="63"/>
    </row>
    <row r="537" spans="4:4" x14ac:dyDescent="0.25">
      <c r="D537" s="64"/>
    </row>
    <row r="538" spans="4:4" x14ac:dyDescent="0.25">
      <c r="D538" s="35"/>
    </row>
    <row r="539" spans="4:4" x14ac:dyDescent="0.25">
      <c r="D539" s="63"/>
    </row>
    <row r="540" spans="4:4" x14ac:dyDescent="0.25">
      <c r="D540" s="64"/>
    </row>
    <row r="541" spans="4:4" x14ac:dyDescent="0.25">
      <c r="D541" s="35"/>
    </row>
    <row r="542" spans="4:4" x14ac:dyDescent="0.25">
      <c r="D542" s="63"/>
    </row>
    <row r="543" spans="4:4" x14ac:dyDescent="0.25">
      <c r="D543" s="64"/>
    </row>
    <row r="544" spans="4:4" x14ac:dyDescent="0.25">
      <c r="D544" s="35"/>
    </row>
    <row r="545" spans="4:4" x14ac:dyDescent="0.25">
      <c r="D545" s="63"/>
    </row>
    <row r="546" spans="4:4" x14ac:dyDescent="0.25">
      <c r="D546" s="64"/>
    </row>
    <row r="547" spans="4:4" x14ac:dyDescent="0.25">
      <c r="D547" s="35"/>
    </row>
    <row r="548" spans="4:4" x14ac:dyDescent="0.25">
      <c r="D548" s="63"/>
    </row>
    <row r="549" spans="4:4" x14ac:dyDescent="0.25">
      <c r="D549" s="64"/>
    </row>
    <row r="550" spans="4:4" x14ac:dyDescent="0.25">
      <c r="D550" s="35"/>
    </row>
    <row r="551" spans="4:4" x14ac:dyDescent="0.25">
      <c r="D551" s="63"/>
    </row>
    <row r="552" spans="4:4" x14ac:dyDescent="0.25">
      <c r="D552" s="64"/>
    </row>
    <row r="553" spans="4:4" x14ac:dyDescent="0.25">
      <c r="D553" s="35"/>
    </row>
    <row r="554" spans="4:4" x14ac:dyDescent="0.25">
      <c r="D554" s="63"/>
    </row>
    <row r="555" spans="4:4" x14ac:dyDescent="0.25">
      <c r="D555" s="64"/>
    </row>
    <row r="556" spans="4:4" x14ac:dyDescent="0.25">
      <c r="D556" s="35"/>
    </row>
    <row r="557" spans="4:4" x14ac:dyDescent="0.25">
      <c r="D557" s="63"/>
    </row>
    <row r="558" spans="4:4" x14ac:dyDescent="0.25">
      <c r="D558" s="64"/>
    </row>
    <row r="559" spans="4:4" x14ac:dyDescent="0.25">
      <c r="D559" s="35"/>
    </row>
    <row r="560" spans="4:4" x14ac:dyDescent="0.25">
      <c r="D560" s="63"/>
    </row>
    <row r="561" spans="4:4" x14ac:dyDescent="0.25">
      <c r="D561" s="64"/>
    </row>
    <row r="562" spans="4:4" x14ac:dyDescent="0.25">
      <c r="D562" s="35"/>
    </row>
    <row r="563" spans="4:4" x14ac:dyDescent="0.25">
      <c r="D563" s="64"/>
    </row>
    <row r="564" spans="4:4" x14ac:dyDescent="0.25">
      <c r="D564" s="35"/>
    </row>
    <row r="565" spans="4:4" x14ac:dyDescent="0.25">
      <c r="D565" s="63"/>
    </row>
    <row r="566" spans="4:4" x14ac:dyDescent="0.25">
      <c r="D566" s="64"/>
    </row>
    <row r="567" spans="4:4" x14ac:dyDescent="0.25">
      <c r="D567" s="35"/>
    </row>
    <row r="568" spans="4:4" x14ac:dyDescent="0.25">
      <c r="D568" s="63"/>
    </row>
    <row r="569" spans="4:4" x14ac:dyDescent="0.25">
      <c r="D569" s="64"/>
    </row>
    <row r="570" spans="4:4" x14ac:dyDescent="0.25">
      <c r="D570" s="35"/>
    </row>
    <row r="571" spans="4:4" x14ac:dyDescent="0.25">
      <c r="D571" s="63"/>
    </row>
    <row r="572" spans="4:4" x14ac:dyDescent="0.25">
      <c r="D572" s="64"/>
    </row>
    <row r="573" spans="4:4" x14ac:dyDescent="0.25">
      <c r="D573" s="35"/>
    </row>
    <row r="574" spans="4:4" x14ac:dyDescent="0.25">
      <c r="D574" s="63"/>
    </row>
    <row r="575" spans="4:4" x14ac:dyDescent="0.25">
      <c r="D575" s="64"/>
    </row>
    <row r="576" spans="4:4" x14ac:dyDescent="0.25">
      <c r="D576" s="35"/>
    </row>
    <row r="577" spans="4:4" x14ac:dyDescent="0.25">
      <c r="D577" s="63"/>
    </row>
    <row r="578" spans="4:4" x14ac:dyDescent="0.25">
      <c r="D578" s="64"/>
    </row>
    <row r="579" spans="4:4" x14ac:dyDescent="0.25">
      <c r="D579" s="35"/>
    </row>
    <row r="580" spans="4:4" x14ac:dyDescent="0.25">
      <c r="D580" s="63"/>
    </row>
    <row r="581" spans="4:4" x14ac:dyDescent="0.25">
      <c r="D581" s="64"/>
    </row>
    <row r="582" spans="4:4" x14ac:dyDescent="0.25">
      <c r="D582" s="35"/>
    </row>
    <row r="583" spans="4:4" x14ac:dyDescent="0.25">
      <c r="D583" s="63"/>
    </row>
    <row r="584" spans="4:4" x14ac:dyDescent="0.25">
      <c r="D584" s="64"/>
    </row>
    <row r="585" spans="4:4" x14ac:dyDescent="0.25">
      <c r="D585" s="35"/>
    </row>
    <row r="586" spans="4:4" x14ac:dyDescent="0.25">
      <c r="D586" s="63"/>
    </row>
    <row r="587" spans="4:4" x14ac:dyDescent="0.25">
      <c r="D587" s="64"/>
    </row>
    <row r="588" spans="4:4" x14ac:dyDescent="0.25">
      <c r="D588" s="35"/>
    </row>
    <row r="589" spans="4:4" x14ac:dyDescent="0.25">
      <c r="D589" s="63"/>
    </row>
    <row r="590" spans="4:4" x14ac:dyDescent="0.25">
      <c r="D590" s="64"/>
    </row>
    <row r="591" spans="4:4" x14ac:dyDescent="0.25">
      <c r="D591" s="35"/>
    </row>
    <row r="592" spans="4:4" x14ac:dyDescent="0.25">
      <c r="D592" s="63"/>
    </row>
    <row r="593" spans="4:4" x14ac:dyDescent="0.25">
      <c r="D593" s="64"/>
    </row>
    <row r="594" spans="4:4" x14ac:dyDescent="0.25">
      <c r="D594" s="35"/>
    </row>
    <row r="595" spans="4:4" x14ac:dyDescent="0.25">
      <c r="D595" s="63"/>
    </row>
    <row r="596" spans="4:4" x14ac:dyDescent="0.25">
      <c r="D596" s="64"/>
    </row>
    <row r="597" spans="4:4" x14ac:dyDescent="0.25">
      <c r="D597" s="35"/>
    </row>
    <row r="598" spans="4:4" x14ac:dyDescent="0.25">
      <c r="D598" s="63"/>
    </row>
    <row r="599" spans="4:4" x14ac:dyDescent="0.25">
      <c r="D599" s="64"/>
    </row>
    <row r="600" spans="4:4" x14ac:dyDescent="0.25">
      <c r="D600" s="35"/>
    </row>
    <row r="601" spans="4:4" x14ac:dyDescent="0.25">
      <c r="D601" s="63"/>
    </row>
    <row r="602" spans="4:4" x14ac:dyDescent="0.25">
      <c r="D602" s="64"/>
    </row>
    <row r="603" spans="4:4" x14ac:dyDescent="0.25">
      <c r="D603" s="35"/>
    </row>
    <row r="604" spans="4:4" x14ac:dyDescent="0.25">
      <c r="D604" s="63"/>
    </row>
    <row r="605" spans="4:4" x14ac:dyDescent="0.25">
      <c r="D605" s="64"/>
    </row>
    <row r="606" spans="4:4" x14ac:dyDescent="0.25">
      <c r="D606" s="35"/>
    </row>
    <row r="607" spans="4:4" x14ac:dyDescent="0.25">
      <c r="D607" s="63"/>
    </row>
    <row r="608" spans="4:4" x14ac:dyDescent="0.25">
      <c r="D608" s="64"/>
    </row>
    <row r="609" spans="4:4" x14ac:dyDescent="0.25">
      <c r="D609" s="35"/>
    </row>
    <row r="610" spans="4:4" x14ac:dyDescent="0.25">
      <c r="D610" s="63"/>
    </row>
    <row r="611" spans="4:4" x14ac:dyDescent="0.25">
      <c r="D611" s="64"/>
    </row>
    <row r="612" spans="4:4" x14ac:dyDescent="0.25">
      <c r="D612" s="35"/>
    </row>
    <row r="613" spans="4:4" x14ac:dyDescent="0.25">
      <c r="D613" s="63"/>
    </row>
    <row r="614" spans="4:4" x14ac:dyDescent="0.25">
      <c r="D614" s="64"/>
    </row>
    <row r="615" spans="4:4" x14ac:dyDescent="0.25">
      <c r="D615" s="35"/>
    </row>
    <row r="616" spans="4:4" x14ac:dyDescent="0.25">
      <c r="D616" s="63"/>
    </row>
    <row r="617" spans="4:4" x14ac:dyDescent="0.25">
      <c r="D617" s="64"/>
    </row>
    <row r="618" spans="4:4" x14ac:dyDescent="0.25">
      <c r="D618" s="35"/>
    </row>
    <row r="619" spans="4:4" x14ac:dyDescent="0.25">
      <c r="D619" s="63"/>
    </row>
    <row r="620" spans="4:4" x14ac:dyDescent="0.25">
      <c r="D620" s="64"/>
    </row>
    <row r="621" spans="4:4" x14ac:dyDescent="0.25">
      <c r="D621" s="35"/>
    </row>
    <row r="622" spans="4:4" x14ac:dyDescent="0.25">
      <c r="D622" s="63"/>
    </row>
    <row r="623" spans="4:4" x14ac:dyDescent="0.25">
      <c r="D623" s="64"/>
    </row>
    <row r="624" spans="4:4" x14ac:dyDescent="0.25">
      <c r="D624" s="35"/>
    </row>
    <row r="625" spans="4:4" x14ac:dyDescent="0.25">
      <c r="D625" s="63"/>
    </row>
    <row r="626" spans="4:4" x14ac:dyDescent="0.25">
      <c r="D626" s="64"/>
    </row>
    <row r="627" spans="4:4" x14ac:dyDescent="0.25">
      <c r="D627" s="35"/>
    </row>
    <row r="628" spans="4:4" x14ac:dyDescent="0.25">
      <c r="D628" s="63"/>
    </row>
    <row r="629" spans="4:4" x14ac:dyDescent="0.25">
      <c r="D629" s="64"/>
    </row>
    <row r="630" spans="4:4" x14ac:dyDescent="0.25">
      <c r="D630" s="35"/>
    </row>
    <row r="631" spans="4:4" x14ac:dyDescent="0.25">
      <c r="D631" s="63"/>
    </row>
    <row r="632" spans="4:4" x14ac:dyDescent="0.25">
      <c r="D632" s="64"/>
    </row>
    <row r="633" spans="4:4" x14ac:dyDescent="0.25">
      <c r="D633" s="35"/>
    </row>
    <row r="634" spans="4:4" x14ac:dyDescent="0.25">
      <c r="D634" s="63"/>
    </row>
    <row r="635" spans="4:4" x14ac:dyDescent="0.25">
      <c r="D635" s="64"/>
    </row>
    <row r="636" spans="4:4" x14ac:dyDescent="0.25">
      <c r="D636" s="35"/>
    </row>
    <row r="637" spans="4:4" x14ac:dyDescent="0.25">
      <c r="D637" s="63"/>
    </row>
    <row r="638" spans="4:4" x14ac:dyDescent="0.25">
      <c r="D638" s="64"/>
    </row>
    <row r="639" spans="4:4" x14ac:dyDescent="0.25">
      <c r="D639" s="35"/>
    </row>
    <row r="640" spans="4:4" x14ac:dyDescent="0.25">
      <c r="D640" s="63"/>
    </row>
    <row r="641" spans="4:4" x14ac:dyDescent="0.25">
      <c r="D641" s="64"/>
    </row>
    <row r="642" spans="4:4" x14ac:dyDescent="0.25">
      <c r="D642" s="35"/>
    </row>
    <row r="643" spans="4:4" x14ac:dyDescent="0.25">
      <c r="D643" s="63"/>
    </row>
    <row r="644" spans="4:4" x14ac:dyDescent="0.25">
      <c r="D644" s="64"/>
    </row>
    <row r="645" spans="4:4" x14ac:dyDescent="0.25">
      <c r="D645" s="35"/>
    </row>
    <row r="646" spans="4:4" x14ac:dyDescent="0.25">
      <c r="D646" s="63"/>
    </row>
    <row r="647" spans="4:4" x14ac:dyDescent="0.25">
      <c r="D647" s="64"/>
    </row>
    <row r="648" spans="4:4" x14ac:dyDescent="0.25">
      <c r="D648" s="35"/>
    </row>
    <row r="649" spans="4:4" x14ac:dyDescent="0.25">
      <c r="D649" s="63"/>
    </row>
    <row r="650" spans="4:4" x14ac:dyDescent="0.25">
      <c r="D650" s="64"/>
    </row>
    <row r="651" spans="4:4" x14ac:dyDescent="0.25">
      <c r="D651" s="35"/>
    </row>
    <row r="652" spans="4:4" x14ac:dyDescent="0.25">
      <c r="D652" s="63"/>
    </row>
    <row r="653" spans="4:4" x14ac:dyDescent="0.25">
      <c r="D653" s="64"/>
    </row>
    <row r="654" spans="4:4" x14ac:dyDescent="0.25">
      <c r="D654" s="35"/>
    </row>
    <row r="655" spans="4:4" x14ac:dyDescent="0.25">
      <c r="D655" s="63"/>
    </row>
    <row r="656" spans="4:4" x14ac:dyDescent="0.25">
      <c r="D656" s="64"/>
    </row>
    <row r="657" spans="4:4" x14ac:dyDescent="0.25">
      <c r="D657" s="35"/>
    </row>
    <row r="658" spans="4:4" x14ac:dyDescent="0.25">
      <c r="D658" s="63"/>
    </row>
    <row r="659" spans="4:4" x14ac:dyDescent="0.25">
      <c r="D659" s="64"/>
    </row>
    <row r="660" spans="4:4" x14ac:dyDescent="0.25">
      <c r="D660" s="35"/>
    </row>
    <row r="661" spans="4:4" x14ac:dyDescent="0.25">
      <c r="D661" s="63"/>
    </row>
    <row r="662" spans="4:4" x14ac:dyDescent="0.25">
      <c r="D662" s="64"/>
    </row>
    <row r="663" spans="4:4" x14ac:dyDescent="0.25">
      <c r="D663" s="35"/>
    </row>
    <row r="664" spans="4:4" x14ac:dyDescent="0.25">
      <c r="D664" s="63"/>
    </row>
    <row r="665" spans="4:4" x14ac:dyDescent="0.25">
      <c r="D665" s="64"/>
    </row>
    <row r="666" spans="4:4" x14ac:dyDescent="0.25">
      <c r="D666" s="35"/>
    </row>
    <row r="667" spans="4:4" x14ac:dyDescent="0.25">
      <c r="D667" s="63"/>
    </row>
    <row r="668" spans="4:4" x14ac:dyDescent="0.25">
      <c r="D668" s="64"/>
    </row>
    <row r="669" spans="4:4" x14ac:dyDescent="0.25">
      <c r="D669" s="35"/>
    </row>
    <row r="670" spans="4:4" x14ac:dyDescent="0.25">
      <c r="D670" s="63"/>
    </row>
    <row r="671" spans="4:4" x14ac:dyDescent="0.25">
      <c r="D671" s="64"/>
    </row>
    <row r="672" spans="4:4" x14ac:dyDescent="0.25">
      <c r="D672" s="35"/>
    </row>
    <row r="673" spans="4:4" x14ac:dyDescent="0.25">
      <c r="D673" s="63"/>
    </row>
    <row r="674" spans="4:4" x14ac:dyDescent="0.25">
      <c r="D674" s="64"/>
    </row>
    <row r="675" spans="4:4" x14ac:dyDescent="0.25">
      <c r="D675" s="35"/>
    </row>
    <row r="676" spans="4:4" x14ac:dyDescent="0.25">
      <c r="D676" s="63"/>
    </row>
    <row r="677" spans="4:4" x14ac:dyDescent="0.25">
      <c r="D677" s="64"/>
    </row>
    <row r="678" spans="4:4" x14ac:dyDescent="0.25">
      <c r="D678" s="35"/>
    </row>
    <row r="679" spans="4:4" x14ac:dyDescent="0.25">
      <c r="D679" s="63"/>
    </row>
    <row r="680" spans="4:4" x14ac:dyDescent="0.25">
      <c r="D680" s="64"/>
    </row>
    <row r="681" spans="4:4" x14ac:dyDescent="0.25">
      <c r="D681" s="35"/>
    </row>
    <row r="682" spans="4:4" x14ac:dyDescent="0.25">
      <c r="D682" s="63"/>
    </row>
    <row r="683" spans="4:4" x14ac:dyDescent="0.25">
      <c r="D683" s="64"/>
    </row>
    <row r="684" spans="4:4" x14ac:dyDescent="0.25">
      <c r="D684" s="35"/>
    </row>
    <row r="685" spans="4:4" x14ac:dyDescent="0.25">
      <c r="D685" s="63"/>
    </row>
    <row r="686" spans="4:4" x14ac:dyDescent="0.25">
      <c r="D686" s="64"/>
    </row>
    <row r="687" spans="4:4" x14ac:dyDescent="0.25">
      <c r="D687" s="35"/>
    </row>
    <row r="688" spans="4:4" x14ac:dyDescent="0.25">
      <c r="D688" s="63"/>
    </row>
    <row r="689" spans="4:4" x14ac:dyDescent="0.25">
      <c r="D689" s="64"/>
    </row>
    <row r="690" spans="4:4" x14ac:dyDescent="0.25">
      <c r="D690" s="35"/>
    </row>
    <row r="691" spans="4:4" x14ac:dyDescent="0.25">
      <c r="D691" s="63"/>
    </row>
    <row r="692" spans="4:4" x14ac:dyDescent="0.25">
      <c r="D692" s="64"/>
    </row>
    <row r="693" spans="4:4" x14ac:dyDescent="0.25">
      <c r="D693" s="35"/>
    </row>
    <row r="694" spans="4:4" x14ac:dyDescent="0.25">
      <c r="D694" s="63"/>
    </row>
    <row r="695" spans="4:4" x14ac:dyDescent="0.25">
      <c r="D695" s="64"/>
    </row>
    <row r="696" spans="4:4" x14ac:dyDescent="0.25">
      <c r="D696" s="35"/>
    </row>
    <row r="697" spans="4:4" x14ac:dyDescent="0.25">
      <c r="D697" s="63"/>
    </row>
    <row r="698" spans="4:4" x14ac:dyDescent="0.25">
      <c r="D698" s="64"/>
    </row>
    <row r="699" spans="4:4" x14ac:dyDescent="0.25">
      <c r="D699" s="35"/>
    </row>
    <row r="700" spans="4:4" x14ac:dyDescent="0.25">
      <c r="D700" s="63"/>
    </row>
    <row r="701" spans="4:4" x14ac:dyDescent="0.25">
      <c r="D701" s="64"/>
    </row>
    <row r="702" spans="4:4" x14ac:dyDescent="0.25">
      <c r="D702" s="35"/>
    </row>
    <row r="703" spans="4:4" x14ac:dyDescent="0.25">
      <c r="D703" s="63"/>
    </row>
    <row r="704" spans="4:4" x14ac:dyDescent="0.25">
      <c r="D704" s="64"/>
    </row>
    <row r="705" spans="4:4" x14ac:dyDescent="0.25">
      <c r="D705" s="35"/>
    </row>
    <row r="706" spans="4:4" x14ac:dyDescent="0.25">
      <c r="D706" s="63"/>
    </row>
    <row r="707" spans="4:4" x14ac:dyDescent="0.25">
      <c r="D707" s="64"/>
    </row>
    <row r="708" spans="4:4" x14ac:dyDescent="0.25">
      <c r="D708" s="35"/>
    </row>
    <row r="709" spans="4:4" x14ac:dyDescent="0.25">
      <c r="D709" s="63"/>
    </row>
    <row r="710" spans="4:4" x14ac:dyDescent="0.25">
      <c r="D710" s="64"/>
    </row>
    <row r="711" spans="4:4" x14ac:dyDescent="0.25">
      <c r="D711" s="35"/>
    </row>
    <row r="712" spans="4:4" x14ac:dyDescent="0.25">
      <c r="D712" s="63"/>
    </row>
    <row r="713" spans="4:4" x14ac:dyDescent="0.25">
      <c r="D713" s="64"/>
    </row>
    <row r="714" spans="4:4" x14ac:dyDescent="0.25">
      <c r="D714" s="35"/>
    </row>
    <row r="715" spans="4:4" x14ac:dyDescent="0.25">
      <c r="D715" s="63"/>
    </row>
    <row r="716" spans="4:4" x14ac:dyDescent="0.25">
      <c r="D716" s="64"/>
    </row>
    <row r="717" spans="4:4" x14ac:dyDescent="0.25">
      <c r="D717" s="35"/>
    </row>
    <row r="718" spans="4:4" x14ac:dyDescent="0.25">
      <c r="D718" s="63"/>
    </row>
    <row r="719" spans="4:4" x14ac:dyDescent="0.25">
      <c r="D719" s="64"/>
    </row>
    <row r="720" spans="4:4" x14ac:dyDescent="0.25">
      <c r="D720" s="35"/>
    </row>
    <row r="721" spans="4:4" x14ac:dyDescent="0.25">
      <c r="D721" s="63"/>
    </row>
    <row r="722" spans="4:4" x14ac:dyDescent="0.25">
      <c r="D722" s="64"/>
    </row>
    <row r="723" spans="4:4" x14ac:dyDescent="0.25">
      <c r="D723" s="35"/>
    </row>
    <row r="724" spans="4:4" x14ac:dyDescent="0.25">
      <c r="D724" s="63"/>
    </row>
    <row r="725" spans="4:4" x14ac:dyDescent="0.25">
      <c r="D725" s="64"/>
    </row>
    <row r="726" spans="4:4" x14ac:dyDescent="0.25">
      <c r="D726" s="35"/>
    </row>
    <row r="727" spans="4:4" x14ac:dyDescent="0.25">
      <c r="D727" s="63"/>
    </row>
    <row r="728" spans="4:4" x14ac:dyDescent="0.25">
      <c r="D728" s="64"/>
    </row>
    <row r="729" spans="4:4" x14ac:dyDescent="0.25">
      <c r="D729" s="35"/>
    </row>
    <row r="730" spans="4:4" x14ac:dyDescent="0.25">
      <c r="D730" s="63"/>
    </row>
    <row r="731" spans="4:4" x14ac:dyDescent="0.25">
      <c r="D731" s="64"/>
    </row>
    <row r="732" spans="4:4" x14ac:dyDescent="0.25">
      <c r="D732" s="35"/>
    </row>
    <row r="733" spans="4:4" x14ac:dyDescent="0.25">
      <c r="D733" s="63"/>
    </row>
    <row r="734" spans="4:4" x14ac:dyDescent="0.25">
      <c r="D734" s="64"/>
    </row>
    <row r="735" spans="4:4" x14ac:dyDescent="0.25">
      <c r="D735" s="35"/>
    </row>
    <row r="736" spans="4:4" x14ac:dyDescent="0.25">
      <c r="D736" s="63"/>
    </row>
    <row r="737" spans="4:4" x14ac:dyDescent="0.25">
      <c r="D737" s="64"/>
    </row>
    <row r="738" spans="4:4" x14ac:dyDescent="0.25">
      <c r="D738" s="35"/>
    </row>
    <row r="739" spans="4:4" x14ac:dyDescent="0.25">
      <c r="D739" s="63"/>
    </row>
    <row r="740" spans="4:4" x14ac:dyDescent="0.25">
      <c r="D740" s="64"/>
    </row>
    <row r="741" spans="4:4" x14ac:dyDescent="0.25">
      <c r="D741" s="35"/>
    </row>
    <row r="742" spans="4:4" x14ac:dyDescent="0.25">
      <c r="D742" s="63"/>
    </row>
    <row r="743" spans="4:4" x14ac:dyDescent="0.25">
      <c r="D743" s="64"/>
    </row>
    <row r="744" spans="4:4" x14ac:dyDescent="0.25">
      <c r="D744" s="35"/>
    </row>
    <row r="745" spans="4:4" x14ac:dyDescent="0.25">
      <c r="D745" s="63"/>
    </row>
    <row r="746" spans="4:4" x14ac:dyDescent="0.25">
      <c r="D746" s="64"/>
    </row>
    <row r="747" spans="4:4" x14ac:dyDescent="0.25">
      <c r="D747" s="35"/>
    </row>
    <row r="748" spans="4:4" x14ac:dyDescent="0.25">
      <c r="D748" s="63"/>
    </row>
    <row r="749" spans="4:4" x14ac:dyDescent="0.25">
      <c r="D749" s="64"/>
    </row>
    <row r="750" spans="4:4" x14ac:dyDescent="0.25">
      <c r="D750" s="35"/>
    </row>
    <row r="751" spans="4:4" x14ac:dyDescent="0.25">
      <c r="D751" s="63"/>
    </row>
    <row r="752" spans="4:4" x14ac:dyDescent="0.25">
      <c r="D752" s="64"/>
    </row>
    <row r="753" spans="4:4" x14ac:dyDescent="0.25">
      <c r="D753" s="35"/>
    </row>
    <row r="754" spans="4:4" x14ac:dyDescent="0.25">
      <c r="D754" s="63"/>
    </row>
    <row r="755" spans="4:4" x14ac:dyDescent="0.25">
      <c r="D755" s="64"/>
    </row>
    <row r="756" spans="4:4" x14ac:dyDescent="0.25">
      <c r="D756" s="35"/>
    </row>
    <row r="757" spans="4:4" x14ac:dyDescent="0.25">
      <c r="D757" s="63"/>
    </row>
    <row r="758" spans="4:4" x14ac:dyDescent="0.25">
      <c r="D758" s="64"/>
    </row>
    <row r="759" spans="4:4" x14ac:dyDescent="0.25">
      <c r="D759" s="35"/>
    </row>
    <row r="760" spans="4:4" x14ac:dyDescent="0.25">
      <c r="D760" s="63"/>
    </row>
    <row r="761" spans="4:4" x14ac:dyDescent="0.25">
      <c r="D761" s="64"/>
    </row>
    <row r="762" spans="4:4" x14ac:dyDescent="0.25">
      <c r="D762" s="35"/>
    </row>
    <row r="763" spans="4:4" x14ac:dyDescent="0.25">
      <c r="D763" s="63"/>
    </row>
    <row r="764" spans="4:4" x14ac:dyDescent="0.25">
      <c r="D764" s="64"/>
    </row>
    <row r="765" spans="4:4" x14ac:dyDescent="0.25">
      <c r="D765" s="35"/>
    </row>
    <row r="766" spans="4:4" x14ac:dyDescent="0.25">
      <c r="D766" s="63"/>
    </row>
    <row r="767" spans="4:4" x14ac:dyDescent="0.25">
      <c r="D767" s="64"/>
    </row>
    <row r="768" spans="4:4" x14ac:dyDescent="0.25">
      <c r="D768" s="35"/>
    </row>
    <row r="769" spans="4:4" x14ac:dyDescent="0.25">
      <c r="D769" s="63"/>
    </row>
    <row r="770" spans="4:4" x14ac:dyDescent="0.25">
      <c r="D770" s="64"/>
    </row>
    <row r="771" spans="4:4" x14ac:dyDescent="0.25">
      <c r="D771" s="35"/>
    </row>
    <row r="772" spans="4:4" x14ac:dyDescent="0.25">
      <c r="D772" s="63"/>
    </row>
    <row r="773" spans="4:4" x14ac:dyDescent="0.25">
      <c r="D773" s="64"/>
    </row>
    <row r="774" spans="4:4" x14ac:dyDescent="0.25">
      <c r="D774" s="35"/>
    </row>
    <row r="775" spans="4:4" x14ac:dyDescent="0.25">
      <c r="D775" s="63"/>
    </row>
    <row r="776" spans="4:4" x14ac:dyDescent="0.25">
      <c r="D776" s="64"/>
    </row>
    <row r="777" spans="4:4" x14ac:dyDescent="0.25">
      <c r="D777" s="35"/>
    </row>
    <row r="778" spans="4:4" x14ac:dyDescent="0.25">
      <c r="D778" s="63"/>
    </row>
    <row r="779" spans="4:4" x14ac:dyDescent="0.25">
      <c r="D779" s="64"/>
    </row>
    <row r="780" spans="4:4" x14ac:dyDescent="0.25">
      <c r="D780" s="35"/>
    </row>
    <row r="781" spans="4:4" x14ac:dyDescent="0.25">
      <c r="D781" s="63"/>
    </row>
    <row r="782" spans="4:4" x14ac:dyDescent="0.25">
      <c r="D782" s="64"/>
    </row>
    <row r="783" spans="4:4" x14ac:dyDescent="0.25">
      <c r="D783" s="35"/>
    </row>
    <row r="784" spans="4:4" x14ac:dyDescent="0.25">
      <c r="D784" s="63"/>
    </row>
    <row r="785" spans="4:4" x14ac:dyDescent="0.25">
      <c r="D785" s="64"/>
    </row>
    <row r="786" spans="4:4" x14ac:dyDescent="0.25">
      <c r="D786" s="35"/>
    </row>
    <row r="787" spans="4:4" x14ac:dyDescent="0.25">
      <c r="D787" s="63"/>
    </row>
    <row r="788" spans="4:4" x14ac:dyDescent="0.25">
      <c r="D788" s="64"/>
    </row>
    <row r="789" spans="4:4" x14ac:dyDescent="0.25">
      <c r="D789" s="35"/>
    </row>
    <row r="790" spans="4:4" x14ac:dyDescent="0.25">
      <c r="D790" s="63"/>
    </row>
    <row r="791" spans="4:4" x14ac:dyDescent="0.25">
      <c r="D791" s="64"/>
    </row>
    <row r="792" spans="4:4" x14ac:dyDescent="0.25">
      <c r="D792" s="35"/>
    </row>
    <row r="793" spans="4:4" x14ac:dyDescent="0.25">
      <c r="D793" s="63"/>
    </row>
    <row r="794" spans="4:4" x14ac:dyDescent="0.25">
      <c r="D794" s="64"/>
    </row>
    <row r="795" spans="4:4" x14ac:dyDescent="0.25">
      <c r="D795" s="35"/>
    </row>
    <row r="796" spans="4:4" x14ac:dyDescent="0.25">
      <c r="D796" s="63"/>
    </row>
    <row r="797" spans="4:4" x14ac:dyDescent="0.25">
      <c r="D797" s="64"/>
    </row>
    <row r="798" spans="4:4" x14ac:dyDescent="0.25">
      <c r="D798" s="35"/>
    </row>
    <row r="799" spans="4:4" x14ac:dyDescent="0.25">
      <c r="D799" s="63"/>
    </row>
    <row r="800" spans="4:4" x14ac:dyDescent="0.25">
      <c r="D800" s="64"/>
    </row>
    <row r="801" spans="4:4" x14ac:dyDescent="0.25">
      <c r="D801" s="35"/>
    </row>
    <row r="802" spans="4:4" x14ac:dyDescent="0.25">
      <c r="D802" s="63"/>
    </row>
    <row r="803" spans="4:4" x14ac:dyDescent="0.25">
      <c r="D803" s="64"/>
    </row>
    <row r="804" spans="4:4" x14ac:dyDescent="0.25">
      <c r="D804" s="35"/>
    </row>
    <row r="805" spans="4:4" x14ac:dyDescent="0.25">
      <c r="D805" s="63"/>
    </row>
    <row r="806" spans="4:4" x14ac:dyDescent="0.25">
      <c r="D806" s="64"/>
    </row>
    <row r="807" spans="4:4" x14ac:dyDescent="0.25">
      <c r="D807" s="35"/>
    </row>
    <row r="808" spans="4:4" x14ac:dyDescent="0.25">
      <c r="D808" s="63"/>
    </row>
    <row r="809" spans="4:4" x14ac:dyDescent="0.25">
      <c r="D809" s="64"/>
    </row>
    <row r="810" spans="4:4" x14ac:dyDescent="0.25">
      <c r="D810" s="35"/>
    </row>
    <row r="811" spans="4:4" x14ac:dyDescent="0.25">
      <c r="D811" s="63"/>
    </row>
    <row r="812" spans="4:4" x14ac:dyDescent="0.25">
      <c r="D812" s="64"/>
    </row>
    <row r="813" spans="4:4" x14ac:dyDescent="0.25">
      <c r="D813" s="35"/>
    </row>
    <row r="814" spans="4:4" x14ac:dyDescent="0.25">
      <c r="D814" s="63"/>
    </row>
    <row r="815" spans="4:4" x14ac:dyDescent="0.25">
      <c r="D815" s="64"/>
    </row>
    <row r="816" spans="4:4" x14ac:dyDescent="0.25">
      <c r="D816" s="35"/>
    </row>
    <row r="817" spans="4:4" x14ac:dyDescent="0.25">
      <c r="D817" s="63"/>
    </row>
    <row r="818" spans="4:4" x14ac:dyDescent="0.25">
      <c r="D818" s="64"/>
    </row>
    <row r="819" spans="4:4" x14ac:dyDescent="0.25">
      <c r="D819" s="35"/>
    </row>
    <row r="820" spans="4:4" x14ac:dyDescent="0.25">
      <c r="D820" s="63"/>
    </row>
    <row r="821" spans="4:4" x14ac:dyDescent="0.25">
      <c r="D821" s="64"/>
    </row>
    <row r="822" spans="4:4" x14ac:dyDescent="0.25">
      <c r="D822" s="35"/>
    </row>
    <row r="823" spans="4:4" x14ac:dyDescent="0.25">
      <c r="D823" s="63"/>
    </row>
    <row r="824" spans="4:4" x14ac:dyDescent="0.25">
      <c r="D824" s="64"/>
    </row>
    <row r="825" spans="4:4" x14ac:dyDescent="0.25">
      <c r="D825" s="35"/>
    </row>
    <row r="826" spans="4:4" x14ac:dyDescent="0.25">
      <c r="D826" s="63"/>
    </row>
    <row r="827" spans="4:4" x14ac:dyDescent="0.25">
      <c r="D827" s="64"/>
    </row>
    <row r="828" spans="4:4" x14ac:dyDescent="0.25">
      <c r="D828" s="35"/>
    </row>
    <row r="829" spans="4:4" x14ac:dyDescent="0.25">
      <c r="D829" s="63"/>
    </row>
    <row r="830" spans="4:4" x14ac:dyDescent="0.25">
      <c r="D830" s="64"/>
    </row>
    <row r="831" spans="4:4" x14ac:dyDescent="0.25">
      <c r="D831" s="35"/>
    </row>
    <row r="832" spans="4:4" x14ac:dyDescent="0.25">
      <c r="D832" s="63"/>
    </row>
    <row r="833" spans="4:4" x14ac:dyDescent="0.25">
      <c r="D833" s="64"/>
    </row>
    <row r="834" spans="4:4" x14ac:dyDescent="0.25">
      <c r="D834" s="35"/>
    </row>
    <row r="835" spans="4:4" x14ac:dyDescent="0.25">
      <c r="D835" s="63"/>
    </row>
    <row r="836" spans="4:4" x14ac:dyDescent="0.25">
      <c r="D836" s="64"/>
    </row>
    <row r="837" spans="4:4" x14ac:dyDescent="0.25">
      <c r="D837" s="35"/>
    </row>
    <row r="838" spans="4:4" x14ac:dyDescent="0.25">
      <c r="D838" s="63"/>
    </row>
    <row r="839" spans="4:4" x14ac:dyDescent="0.25">
      <c r="D839" s="64"/>
    </row>
    <row r="840" spans="4:4" x14ac:dyDescent="0.25">
      <c r="D840" s="35"/>
    </row>
    <row r="841" spans="4:4" x14ac:dyDescent="0.25">
      <c r="D841" s="63"/>
    </row>
    <row r="842" spans="4:4" x14ac:dyDescent="0.25">
      <c r="D842" s="64"/>
    </row>
    <row r="843" spans="4:4" x14ac:dyDescent="0.25">
      <c r="D843" s="35"/>
    </row>
    <row r="844" spans="4:4" x14ac:dyDescent="0.25">
      <c r="D844" s="63"/>
    </row>
    <row r="845" spans="4:4" x14ac:dyDescent="0.25">
      <c r="D845" s="64"/>
    </row>
    <row r="846" spans="4:4" x14ac:dyDescent="0.25">
      <c r="D846" s="35"/>
    </row>
    <row r="847" spans="4:4" x14ac:dyDescent="0.25">
      <c r="D847" s="63"/>
    </row>
    <row r="848" spans="4:4" x14ac:dyDescent="0.25">
      <c r="D848" s="64"/>
    </row>
    <row r="849" spans="4:4" x14ac:dyDescent="0.25">
      <c r="D849" s="35"/>
    </row>
    <row r="850" spans="4:4" x14ac:dyDescent="0.25">
      <c r="D850" s="63"/>
    </row>
    <row r="851" spans="4:4" x14ac:dyDescent="0.25">
      <c r="D851" s="64"/>
    </row>
    <row r="852" spans="4:4" x14ac:dyDescent="0.25">
      <c r="D852" s="35"/>
    </row>
    <row r="853" spans="4:4" x14ac:dyDescent="0.25">
      <c r="D853" s="63"/>
    </row>
    <row r="854" spans="4:4" x14ac:dyDescent="0.25">
      <c r="D854" s="64"/>
    </row>
    <row r="855" spans="4:4" x14ac:dyDescent="0.25">
      <c r="D855" s="35"/>
    </row>
    <row r="856" spans="4:4" x14ac:dyDescent="0.25">
      <c r="D856" s="63"/>
    </row>
    <row r="857" spans="4:4" x14ac:dyDescent="0.25">
      <c r="D857" s="64"/>
    </row>
    <row r="858" spans="4:4" x14ac:dyDescent="0.25">
      <c r="D858" s="35"/>
    </row>
    <row r="859" spans="4:4" x14ac:dyDescent="0.25">
      <c r="D859" s="63"/>
    </row>
    <row r="860" spans="4:4" x14ac:dyDescent="0.25">
      <c r="D860" s="64"/>
    </row>
    <row r="861" spans="4:4" x14ac:dyDescent="0.25">
      <c r="D861" s="35"/>
    </row>
    <row r="862" spans="4:4" x14ac:dyDescent="0.25">
      <c r="D862" s="63"/>
    </row>
    <row r="863" spans="4:4" x14ac:dyDescent="0.25">
      <c r="D863" s="64"/>
    </row>
    <row r="864" spans="4:4" x14ac:dyDescent="0.25">
      <c r="D864" s="35"/>
    </row>
    <row r="865" spans="4:4" x14ac:dyDescent="0.25">
      <c r="D865" s="63"/>
    </row>
    <row r="866" spans="4:4" x14ac:dyDescent="0.25">
      <c r="D866" s="64"/>
    </row>
    <row r="867" spans="4:4" x14ac:dyDescent="0.25">
      <c r="D867" s="35"/>
    </row>
    <row r="868" spans="4:4" x14ac:dyDescent="0.25">
      <c r="D868" s="63"/>
    </row>
    <row r="869" spans="4:4" x14ac:dyDescent="0.25">
      <c r="D869" s="64"/>
    </row>
    <row r="870" spans="4:4" x14ac:dyDescent="0.25">
      <c r="D870" s="35"/>
    </row>
    <row r="871" spans="4:4" x14ac:dyDescent="0.25">
      <c r="D871" s="63"/>
    </row>
    <row r="872" spans="4:4" x14ac:dyDescent="0.25">
      <c r="D872" s="64"/>
    </row>
    <row r="873" spans="4:4" x14ac:dyDescent="0.25">
      <c r="D873" s="35"/>
    </row>
    <row r="874" spans="4:4" x14ac:dyDescent="0.25">
      <c r="D874" s="63"/>
    </row>
    <row r="875" spans="4:4" x14ac:dyDescent="0.25">
      <c r="D875" s="64"/>
    </row>
    <row r="876" spans="4:4" x14ac:dyDescent="0.25">
      <c r="D876" s="35"/>
    </row>
    <row r="877" spans="4:4" x14ac:dyDescent="0.25">
      <c r="D877" s="63"/>
    </row>
    <row r="878" spans="4:4" x14ac:dyDescent="0.25">
      <c r="D878" s="64"/>
    </row>
    <row r="879" spans="4:4" x14ac:dyDescent="0.25">
      <c r="D879" s="35"/>
    </row>
    <row r="880" spans="4:4" x14ac:dyDescent="0.25">
      <c r="D880" s="63"/>
    </row>
    <row r="881" spans="4:4" x14ac:dyDescent="0.25">
      <c r="D881" s="64"/>
    </row>
    <row r="882" spans="4:4" x14ac:dyDescent="0.25">
      <c r="D882" s="35"/>
    </row>
    <row r="883" spans="4:4" x14ac:dyDescent="0.25">
      <c r="D883" s="63"/>
    </row>
    <row r="884" spans="4:4" x14ac:dyDescent="0.25">
      <c r="D884" s="64"/>
    </row>
    <row r="885" spans="4:4" x14ac:dyDescent="0.25">
      <c r="D885" s="35"/>
    </row>
    <row r="886" spans="4:4" x14ac:dyDescent="0.25">
      <c r="D886" s="63"/>
    </row>
    <row r="887" spans="4:4" x14ac:dyDescent="0.25">
      <c r="D887" s="64"/>
    </row>
    <row r="888" spans="4:4" x14ac:dyDescent="0.25">
      <c r="D888" s="35"/>
    </row>
    <row r="889" spans="4:4" x14ac:dyDescent="0.25">
      <c r="D889" s="63"/>
    </row>
    <row r="890" spans="4:4" x14ac:dyDescent="0.25">
      <c r="D890" s="64"/>
    </row>
    <row r="891" spans="4:4" x14ac:dyDescent="0.25">
      <c r="D891" s="35"/>
    </row>
    <row r="892" spans="4:4" x14ac:dyDescent="0.25">
      <c r="D892" s="63"/>
    </row>
    <row r="893" spans="4:4" x14ac:dyDescent="0.25">
      <c r="D893" s="64"/>
    </row>
    <row r="894" spans="4:4" x14ac:dyDescent="0.25">
      <c r="D894" s="35"/>
    </row>
    <row r="895" spans="4:4" x14ac:dyDescent="0.25">
      <c r="D895" s="63"/>
    </row>
    <row r="896" spans="4:4" x14ac:dyDescent="0.25">
      <c r="D896" s="64"/>
    </row>
    <row r="897" spans="4:4" x14ac:dyDescent="0.25">
      <c r="D897" s="35"/>
    </row>
    <row r="898" spans="4:4" x14ac:dyDescent="0.25">
      <c r="D898" s="63"/>
    </row>
    <row r="899" spans="4:4" x14ac:dyDescent="0.25">
      <c r="D899" s="64"/>
    </row>
    <row r="900" spans="4:4" x14ac:dyDescent="0.25">
      <c r="D900" s="35"/>
    </row>
    <row r="901" spans="4:4" x14ac:dyDescent="0.25">
      <c r="D901" s="63"/>
    </row>
    <row r="902" spans="4:4" x14ac:dyDescent="0.25">
      <c r="D902" s="64"/>
    </row>
    <row r="903" spans="4:4" x14ac:dyDescent="0.25">
      <c r="D903" s="35"/>
    </row>
    <row r="904" spans="4:4" x14ac:dyDescent="0.25">
      <c r="D904" s="63"/>
    </row>
    <row r="905" spans="4:4" x14ac:dyDescent="0.25">
      <c r="D905" s="64"/>
    </row>
    <row r="906" spans="4:4" x14ac:dyDescent="0.25">
      <c r="D906" s="35"/>
    </row>
    <row r="907" spans="4:4" x14ac:dyDescent="0.25">
      <c r="D907" s="63"/>
    </row>
    <row r="908" spans="4:4" x14ac:dyDescent="0.25">
      <c r="D908" s="64"/>
    </row>
    <row r="909" spans="4:4" x14ac:dyDescent="0.25">
      <c r="D909" s="35"/>
    </row>
    <row r="910" spans="4:4" x14ac:dyDescent="0.25">
      <c r="D910" s="63"/>
    </row>
    <row r="911" spans="4:4" x14ac:dyDescent="0.25">
      <c r="D911" s="64"/>
    </row>
    <row r="912" spans="4:4" x14ac:dyDescent="0.25">
      <c r="D912" s="35"/>
    </row>
    <row r="913" spans="4:4" x14ac:dyDescent="0.25">
      <c r="D913" s="63"/>
    </row>
    <row r="914" spans="4:4" x14ac:dyDescent="0.25">
      <c r="D914" s="64"/>
    </row>
    <row r="915" spans="4:4" x14ac:dyDescent="0.25">
      <c r="D915" s="35"/>
    </row>
    <row r="916" spans="4:4" x14ac:dyDescent="0.25">
      <c r="D916" s="63"/>
    </row>
    <row r="917" spans="4:4" x14ac:dyDescent="0.25">
      <c r="D917" s="64"/>
    </row>
    <row r="918" spans="4:4" x14ac:dyDescent="0.25">
      <c r="D918" s="35"/>
    </row>
    <row r="919" spans="4:4" x14ac:dyDescent="0.25">
      <c r="D919" s="63"/>
    </row>
    <row r="920" spans="4:4" x14ac:dyDescent="0.25">
      <c r="D920" s="64"/>
    </row>
    <row r="921" spans="4:4" x14ac:dyDescent="0.25">
      <c r="D921" s="35"/>
    </row>
    <row r="922" spans="4:4" x14ac:dyDescent="0.25">
      <c r="D922" s="63"/>
    </row>
    <row r="923" spans="4:4" x14ac:dyDescent="0.25">
      <c r="D923" s="64"/>
    </row>
    <row r="924" spans="4:4" x14ac:dyDescent="0.25">
      <c r="D924" s="35"/>
    </row>
    <row r="925" spans="4:4" x14ac:dyDescent="0.25">
      <c r="D925" s="63"/>
    </row>
    <row r="926" spans="4:4" x14ac:dyDescent="0.25">
      <c r="D926" s="64"/>
    </row>
    <row r="927" spans="4:4" x14ac:dyDescent="0.25">
      <c r="D927" s="35"/>
    </row>
    <row r="928" spans="4:4" x14ac:dyDescent="0.25">
      <c r="D928" s="63"/>
    </row>
    <row r="929" spans="4:4" x14ac:dyDescent="0.25">
      <c r="D929" s="64"/>
    </row>
    <row r="930" spans="4:4" x14ac:dyDescent="0.25">
      <c r="D930" s="35"/>
    </row>
    <row r="931" spans="4:4" x14ac:dyDescent="0.25">
      <c r="D931" s="63"/>
    </row>
    <row r="932" spans="4:4" x14ac:dyDescent="0.25">
      <c r="D932" s="64"/>
    </row>
    <row r="933" spans="4:4" x14ac:dyDescent="0.25">
      <c r="D933" s="35"/>
    </row>
    <row r="934" spans="4:4" x14ac:dyDescent="0.25">
      <c r="D934" s="63"/>
    </row>
    <row r="935" spans="4:4" x14ac:dyDescent="0.25">
      <c r="D935" s="64"/>
    </row>
    <row r="936" spans="4:4" x14ac:dyDescent="0.25">
      <c r="D936" s="35"/>
    </row>
    <row r="937" spans="4:4" x14ac:dyDescent="0.25">
      <c r="D937" s="63"/>
    </row>
    <row r="938" spans="4:4" x14ac:dyDescent="0.25">
      <c r="D938" s="64"/>
    </row>
    <row r="939" spans="4:4" x14ac:dyDescent="0.25">
      <c r="D939" s="35"/>
    </row>
    <row r="940" spans="4:4" x14ac:dyDescent="0.25">
      <c r="D940" s="63"/>
    </row>
    <row r="941" spans="4:4" x14ac:dyDescent="0.25">
      <c r="D941" s="64"/>
    </row>
    <row r="942" spans="4:4" x14ac:dyDescent="0.25">
      <c r="D942" s="35"/>
    </row>
    <row r="943" spans="4:4" x14ac:dyDescent="0.25">
      <c r="D943" s="63"/>
    </row>
    <row r="944" spans="4:4" x14ac:dyDescent="0.25">
      <c r="D944" s="64"/>
    </row>
    <row r="945" spans="4:4" x14ac:dyDescent="0.25">
      <c r="D945" s="35"/>
    </row>
    <row r="946" spans="4:4" x14ac:dyDescent="0.25">
      <c r="D946" s="63"/>
    </row>
    <row r="947" spans="4:4" x14ac:dyDescent="0.25">
      <c r="D947" s="64"/>
    </row>
    <row r="948" spans="4:4" x14ac:dyDescent="0.25">
      <c r="D948" s="35"/>
    </row>
    <row r="949" spans="4:4" x14ac:dyDescent="0.25">
      <c r="D949" s="63"/>
    </row>
    <row r="950" spans="4:4" x14ac:dyDescent="0.25">
      <c r="D950" s="64"/>
    </row>
    <row r="951" spans="4:4" x14ac:dyDescent="0.25">
      <c r="D951" s="35"/>
    </row>
    <row r="952" spans="4:4" x14ac:dyDescent="0.25">
      <c r="D952" s="63"/>
    </row>
    <row r="953" spans="4:4" x14ac:dyDescent="0.25">
      <c r="D953" s="64"/>
    </row>
    <row r="954" spans="4:4" x14ac:dyDescent="0.25">
      <c r="D954" s="35"/>
    </row>
    <row r="955" spans="4:4" x14ac:dyDescent="0.25">
      <c r="D955" s="63"/>
    </row>
    <row r="956" spans="4:4" x14ac:dyDescent="0.25">
      <c r="D956" s="64"/>
    </row>
    <row r="957" spans="4:4" x14ac:dyDescent="0.25">
      <c r="D957" s="35"/>
    </row>
    <row r="958" spans="4:4" x14ac:dyDescent="0.25">
      <c r="D958" s="63"/>
    </row>
    <row r="959" spans="4:4" x14ac:dyDescent="0.25">
      <c r="D959" s="64"/>
    </row>
    <row r="960" spans="4:4" x14ac:dyDescent="0.25">
      <c r="D960" s="35"/>
    </row>
    <row r="961" spans="4:4" x14ac:dyDescent="0.25">
      <c r="D961" s="63"/>
    </row>
    <row r="962" spans="4:4" x14ac:dyDescent="0.25">
      <c r="D962" s="64"/>
    </row>
    <row r="963" spans="4:4" x14ac:dyDescent="0.25">
      <c r="D963" s="35"/>
    </row>
    <row r="964" spans="4:4" x14ac:dyDescent="0.25">
      <c r="D964" s="63"/>
    </row>
    <row r="965" spans="4:4" x14ac:dyDescent="0.25">
      <c r="D965" s="64"/>
    </row>
    <row r="966" spans="4:4" x14ac:dyDescent="0.25">
      <c r="D966" s="35"/>
    </row>
    <row r="967" spans="4:4" x14ac:dyDescent="0.25">
      <c r="D967" s="63"/>
    </row>
    <row r="968" spans="4:4" x14ac:dyDescent="0.25">
      <c r="D968" s="64"/>
    </row>
    <row r="969" spans="4:4" x14ac:dyDescent="0.25">
      <c r="D969" s="35"/>
    </row>
    <row r="970" spans="4:4" x14ac:dyDescent="0.25">
      <c r="D970" s="63"/>
    </row>
    <row r="971" spans="4:4" x14ac:dyDescent="0.25">
      <c r="D971" s="64"/>
    </row>
    <row r="972" spans="4:4" x14ac:dyDescent="0.25">
      <c r="D972" s="35"/>
    </row>
    <row r="973" spans="4:4" x14ac:dyDescent="0.25">
      <c r="D973" s="63"/>
    </row>
    <row r="974" spans="4:4" x14ac:dyDescent="0.25">
      <c r="D974" s="64"/>
    </row>
    <row r="975" spans="4:4" x14ac:dyDescent="0.25">
      <c r="D975" s="35"/>
    </row>
    <row r="976" spans="4:4" x14ac:dyDescent="0.25">
      <c r="D976" s="63"/>
    </row>
    <row r="977" spans="4:4" x14ac:dyDescent="0.25">
      <c r="D977" s="64"/>
    </row>
    <row r="978" spans="4:4" x14ac:dyDescent="0.25">
      <c r="D978" s="35"/>
    </row>
    <row r="979" spans="4:4" x14ac:dyDescent="0.25">
      <c r="D979" s="63"/>
    </row>
    <row r="980" spans="4:4" x14ac:dyDescent="0.25">
      <c r="D980" s="64"/>
    </row>
    <row r="981" spans="4:4" x14ac:dyDescent="0.25">
      <c r="D981" s="35"/>
    </row>
    <row r="982" spans="4:4" x14ac:dyDescent="0.25">
      <c r="D982" s="63"/>
    </row>
    <row r="983" spans="4:4" x14ac:dyDescent="0.25">
      <c r="D983" s="64"/>
    </row>
    <row r="984" spans="4:4" x14ac:dyDescent="0.25">
      <c r="D984" s="35"/>
    </row>
    <row r="985" spans="4:4" x14ac:dyDescent="0.25">
      <c r="D985" s="63"/>
    </row>
    <row r="986" spans="4:4" x14ac:dyDescent="0.25">
      <c r="D986" s="64"/>
    </row>
    <row r="987" spans="4:4" x14ac:dyDescent="0.25">
      <c r="D987" s="35"/>
    </row>
    <row r="988" spans="4:4" x14ac:dyDescent="0.25">
      <c r="D988" s="63"/>
    </row>
    <row r="989" spans="4:4" x14ac:dyDescent="0.25">
      <c r="D989" s="64"/>
    </row>
    <row r="990" spans="4:4" x14ac:dyDescent="0.25">
      <c r="D990" s="35"/>
    </row>
    <row r="991" spans="4:4" x14ac:dyDescent="0.25">
      <c r="D991" s="63"/>
    </row>
    <row r="992" spans="4:4" x14ac:dyDescent="0.25">
      <c r="D992" s="64"/>
    </row>
    <row r="993" spans="4:4" x14ac:dyDescent="0.25">
      <c r="D993" s="35"/>
    </row>
    <row r="994" spans="4:4" x14ac:dyDescent="0.25">
      <c r="D994" s="63"/>
    </row>
    <row r="995" spans="4:4" x14ac:dyDescent="0.25">
      <c r="D995" s="64"/>
    </row>
    <row r="996" spans="4:4" x14ac:dyDescent="0.25">
      <c r="D996" s="35"/>
    </row>
    <row r="997" spans="4:4" x14ac:dyDescent="0.25">
      <c r="D997" s="63"/>
    </row>
    <row r="998" spans="4:4" x14ac:dyDescent="0.25">
      <c r="D998" s="64"/>
    </row>
    <row r="999" spans="4:4" x14ac:dyDescent="0.25">
      <c r="D999" s="35"/>
    </row>
    <row r="1000" spans="4:4" x14ac:dyDescent="0.25">
      <c r="D1000" s="63"/>
    </row>
    <row r="1001" spans="4:4" x14ac:dyDescent="0.25">
      <c r="D1001" s="64"/>
    </row>
    <row r="1002" spans="4:4" x14ac:dyDescent="0.25">
      <c r="D1002" s="35"/>
    </row>
    <row r="1003" spans="4:4" x14ac:dyDescent="0.25">
      <c r="D1003" s="63"/>
    </row>
    <row r="1004" spans="4:4" x14ac:dyDescent="0.25">
      <c r="D1004" s="64"/>
    </row>
    <row r="1005" spans="4:4" x14ac:dyDescent="0.25">
      <c r="D1005" s="35"/>
    </row>
    <row r="1006" spans="4:4" x14ac:dyDescent="0.25">
      <c r="D1006" s="63"/>
    </row>
    <row r="1007" spans="4:4" x14ac:dyDescent="0.25">
      <c r="D1007" s="64"/>
    </row>
    <row r="1008" spans="4:4" x14ac:dyDescent="0.25">
      <c r="D1008" s="35"/>
    </row>
    <row r="1009" spans="4:4" x14ac:dyDescent="0.25">
      <c r="D1009" s="63"/>
    </row>
    <row r="1010" spans="4:4" x14ac:dyDescent="0.25">
      <c r="D1010" s="64"/>
    </row>
    <row r="1011" spans="4:4" x14ac:dyDescent="0.25">
      <c r="D1011" s="35"/>
    </row>
    <row r="1012" spans="4:4" x14ac:dyDescent="0.25">
      <c r="D1012" s="63"/>
    </row>
    <row r="1013" spans="4:4" x14ac:dyDescent="0.25">
      <c r="D1013" s="64"/>
    </row>
    <row r="1014" spans="4:4" x14ac:dyDescent="0.25">
      <c r="D1014" s="35"/>
    </row>
    <row r="1015" spans="4:4" x14ac:dyDescent="0.25">
      <c r="D1015" s="63"/>
    </row>
    <row r="1016" spans="4:4" x14ac:dyDescent="0.25">
      <c r="D1016" s="64"/>
    </row>
    <row r="1017" spans="4:4" x14ac:dyDescent="0.25">
      <c r="D1017" s="35"/>
    </row>
    <row r="1018" spans="4:4" x14ac:dyDescent="0.25">
      <c r="D1018" s="63"/>
    </row>
    <row r="1019" spans="4:4" x14ac:dyDescent="0.25">
      <c r="D1019" s="64"/>
    </row>
    <row r="1020" spans="4:4" x14ac:dyDescent="0.25">
      <c r="D1020" s="35"/>
    </row>
    <row r="1021" spans="4:4" x14ac:dyDescent="0.25">
      <c r="D1021" s="63"/>
    </row>
    <row r="1022" spans="4:4" x14ac:dyDescent="0.25">
      <c r="D1022" s="64"/>
    </row>
    <row r="1023" spans="4:4" x14ac:dyDescent="0.25">
      <c r="D1023" s="35"/>
    </row>
    <row r="1024" spans="4:4" x14ac:dyDescent="0.25">
      <c r="D1024" s="63"/>
    </row>
    <row r="1025" spans="4:4" x14ac:dyDescent="0.25">
      <c r="D1025" s="64"/>
    </row>
    <row r="1026" spans="4:4" x14ac:dyDescent="0.25">
      <c r="D1026" s="35"/>
    </row>
    <row r="1027" spans="4:4" x14ac:dyDescent="0.25">
      <c r="D1027" s="63"/>
    </row>
    <row r="1028" spans="4:4" x14ac:dyDescent="0.25">
      <c r="D1028" s="64"/>
    </row>
    <row r="1029" spans="4:4" x14ac:dyDescent="0.25">
      <c r="D1029" s="35"/>
    </row>
    <row r="1030" spans="4:4" x14ac:dyDescent="0.25">
      <c r="D1030" s="63"/>
    </row>
    <row r="1031" spans="4:4" x14ac:dyDescent="0.25">
      <c r="D1031" s="64"/>
    </row>
    <row r="1032" spans="4:4" x14ac:dyDescent="0.25">
      <c r="D1032" s="35"/>
    </row>
    <row r="1033" spans="4:4" x14ac:dyDescent="0.25">
      <c r="D1033" s="63"/>
    </row>
    <row r="1034" spans="4:4" x14ac:dyDescent="0.25">
      <c r="D1034" s="64"/>
    </row>
    <row r="1035" spans="4:4" x14ac:dyDescent="0.25">
      <c r="D1035" s="35"/>
    </row>
    <row r="1036" spans="4:4" x14ac:dyDescent="0.25">
      <c r="D1036" s="63"/>
    </row>
    <row r="1037" spans="4:4" x14ac:dyDescent="0.25">
      <c r="D1037" s="64"/>
    </row>
    <row r="1038" spans="4:4" x14ac:dyDescent="0.25">
      <c r="D1038" s="35"/>
    </row>
    <row r="1039" spans="4:4" x14ac:dyDescent="0.25">
      <c r="D1039" s="63"/>
    </row>
    <row r="1040" spans="4:4" x14ac:dyDescent="0.25">
      <c r="D1040" s="64"/>
    </row>
    <row r="1041" spans="4:4" x14ac:dyDescent="0.25">
      <c r="D1041" s="35"/>
    </row>
    <row r="1042" spans="4:4" x14ac:dyDescent="0.25">
      <c r="D1042" s="63"/>
    </row>
    <row r="1043" spans="4:4" x14ac:dyDescent="0.25">
      <c r="D1043" s="64"/>
    </row>
    <row r="1044" spans="4:4" x14ac:dyDescent="0.25">
      <c r="D1044" s="35"/>
    </row>
    <row r="1045" spans="4:4" x14ac:dyDescent="0.25">
      <c r="D1045" s="63"/>
    </row>
    <row r="1046" spans="4:4" x14ac:dyDescent="0.25">
      <c r="D1046" s="64"/>
    </row>
    <row r="1047" spans="4:4" x14ac:dyDescent="0.25">
      <c r="D1047" s="35"/>
    </row>
    <row r="1048" spans="4:4" x14ac:dyDescent="0.25">
      <c r="D1048" s="63"/>
    </row>
    <row r="1049" spans="4:4" x14ac:dyDescent="0.25">
      <c r="D1049" s="64"/>
    </row>
    <row r="1050" spans="4:4" x14ac:dyDescent="0.25">
      <c r="D1050" s="35"/>
    </row>
    <row r="1051" spans="4:4" x14ac:dyDescent="0.25">
      <c r="D1051" s="63"/>
    </row>
    <row r="1052" spans="4:4" x14ac:dyDescent="0.25">
      <c r="D1052" s="64"/>
    </row>
    <row r="1053" spans="4:4" x14ac:dyDescent="0.25">
      <c r="D1053" s="35"/>
    </row>
    <row r="1054" spans="4:4" x14ac:dyDescent="0.25">
      <c r="D1054" s="63"/>
    </row>
    <row r="1055" spans="4:4" x14ac:dyDescent="0.25">
      <c r="D1055" s="64"/>
    </row>
    <row r="1056" spans="4:4" x14ac:dyDescent="0.25">
      <c r="D1056" s="35"/>
    </row>
    <row r="1057" spans="4:4" x14ac:dyDescent="0.25">
      <c r="D1057" s="63"/>
    </row>
    <row r="1058" spans="4:4" x14ac:dyDescent="0.25">
      <c r="D1058" s="64"/>
    </row>
    <row r="1059" spans="4:4" x14ac:dyDescent="0.25">
      <c r="D1059" s="35"/>
    </row>
    <row r="1060" spans="4:4" x14ac:dyDescent="0.25">
      <c r="D1060" s="63"/>
    </row>
    <row r="1061" spans="4:4" x14ac:dyDescent="0.25">
      <c r="D1061" s="64"/>
    </row>
    <row r="1062" spans="4:4" x14ac:dyDescent="0.25">
      <c r="D1062" s="35"/>
    </row>
    <row r="1063" spans="4:4" x14ac:dyDescent="0.25">
      <c r="D1063" s="63"/>
    </row>
    <row r="1064" spans="4:4" x14ac:dyDescent="0.25">
      <c r="D1064" s="64"/>
    </row>
    <row r="1065" spans="4:4" x14ac:dyDescent="0.25">
      <c r="D1065" s="35"/>
    </row>
    <row r="1066" spans="4:4" x14ac:dyDescent="0.25">
      <c r="D1066" s="63"/>
    </row>
    <row r="1067" spans="4:4" x14ac:dyDescent="0.25">
      <c r="D1067" s="64"/>
    </row>
    <row r="1068" spans="4:4" x14ac:dyDescent="0.25">
      <c r="D1068" s="35"/>
    </row>
    <row r="1069" spans="4:4" x14ac:dyDescent="0.25">
      <c r="D1069" s="63"/>
    </row>
    <row r="1070" spans="4:4" x14ac:dyDescent="0.25">
      <c r="D1070" s="64"/>
    </row>
    <row r="1071" spans="4:4" x14ac:dyDescent="0.25">
      <c r="D1071" s="35"/>
    </row>
    <row r="1072" spans="4:4" x14ac:dyDescent="0.25">
      <c r="D1072" s="63"/>
    </row>
    <row r="1073" spans="4:4" x14ac:dyDescent="0.25">
      <c r="D1073" s="64"/>
    </row>
    <row r="1074" spans="4:4" x14ac:dyDescent="0.25">
      <c r="D1074" s="35"/>
    </row>
    <row r="1075" spans="4:4" x14ac:dyDescent="0.25">
      <c r="D1075" s="63"/>
    </row>
    <row r="1076" spans="4:4" x14ac:dyDescent="0.25">
      <c r="D1076" s="64"/>
    </row>
    <row r="1077" spans="4:4" x14ac:dyDescent="0.25">
      <c r="D1077" s="35"/>
    </row>
    <row r="1078" spans="4:4" x14ac:dyDescent="0.25">
      <c r="D1078" s="63"/>
    </row>
    <row r="1079" spans="4:4" x14ac:dyDescent="0.25">
      <c r="D1079" s="64"/>
    </row>
    <row r="1080" spans="4:4" x14ac:dyDescent="0.25">
      <c r="D1080" s="35"/>
    </row>
    <row r="1081" spans="4:4" x14ac:dyDescent="0.25">
      <c r="D1081" s="63"/>
    </row>
    <row r="1082" spans="4:4" x14ac:dyDescent="0.25">
      <c r="D1082" s="64"/>
    </row>
    <row r="1083" spans="4:4" x14ac:dyDescent="0.25">
      <c r="D1083" s="35"/>
    </row>
    <row r="1084" spans="4:4" x14ac:dyDescent="0.25">
      <c r="D1084" s="63"/>
    </row>
    <row r="1085" spans="4:4" x14ac:dyDescent="0.25">
      <c r="D1085" s="64"/>
    </row>
    <row r="1086" spans="4:4" x14ac:dyDescent="0.25">
      <c r="D1086" s="35"/>
    </row>
    <row r="1087" spans="4:4" x14ac:dyDescent="0.25">
      <c r="D1087" s="63"/>
    </row>
    <row r="1088" spans="4:4" x14ac:dyDescent="0.25">
      <c r="D1088" s="64"/>
    </row>
    <row r="1089" spans="4:4" x14ac:dyDescent="0.25">
      <c r="D1089" s="35"/>
    </row>
    <row r="1090" spans="4:4" x14ac:dyDescent="0.25">
      <c r="D1090" s="63"/>
    </row>
    <row r="1091" spans="4:4" x14ac:dyDescent="0.25">
      <c r="D1091" s="64"/>
    </row>
    <row r="1092" spans="4:4" x14ac:dyDescent="0.25">
      <c r="D1092" s="35"/>
    </row>
    <row r="1093" spans="4:4" x14ac:dyDescent="0.25">
      <c r="D1093" s="63"/>
    </row>
    <row r="1094" spans="4:4" x14ac:dyDescent="0.25">
      <c r="D1094" s="64"/>
    </row>
    <row r="1095" spans="4:4" x14ac:dyDescent="0.25">
      <c r="D1095" s="35"/>
    </row>
    <row r="1096" spans="4:4" x14ac:dyDescent="0.25">
      <c r="D1096" s="63"/>
    </row>
    <row r="1097" spans="4:4" x14ac:dyDescent="0.25">
      <c r="D1097" s="64"/>
    </row>
    <row r="1098" spans="4:4" x14ac:dyDescent="0.25">
      <c r="D1098" s="35"/>
    </row>
    <row r="1099" spans="4:4" x14ac:dyDescent="0.25">
      <c r="D1099" s="63"/>
    </row>
    <row r="1100" spans="4:4" x14ac:dyDescent="0.25">
      <c r="D1100" s="64"/>
    </row>
    <row r="1101" spans="4:4" x14ac:dyDescent="0.25">
      <c r="D1101" s="35"/>
    </row>
    <row r="1102" spans="4:4" x14ac:dyDescent="0.25">
      <c r="D1102" s="63"/>
    </row>
    <row r="1103" spans="4:4" x14ac:dyDescent="0.25">
      <c r="D1103" s="64"/>
    </row>
    <row r="1104" spans="4:4" x14ac:dyDescent="0.25">
      <c r="D1104" s="35"/>
    </row>
    <row r="1105" spans="4:4" x14ac:dyDescent="0.25">
      <c r="D1105" s="63"/>
    </row>
    <row r="1106" spans="4:4" x14ac:dyDescent="0.25">
      <c r="D1106" s="64"/>
    </row>
    <row r="1107" spans="4:4" x14ac:dyDescent="0.25">
      <c r="D1107" s="35"/>
    </row>
    <row r="1108" spans="4:4" x14ac:dyDescent="0.25">
      <c r="D1108" s="63"/>
    </row>
    <row r="1109" spans="4:4" x14ac:dyDescent="0.25">
      <c r="D1109" s="64"/>
    </row>
    <row r="1110" spans="4:4" x14ac:dyDescent="0.25">
      <c r="D1110" s="35"/>
    </row>
    <row r="1111" spans="4:4" x14ac:dyDescent="0.25">
      <c r="D1111" s="63"/>
    </row>
    <row r="1112" spans="4:4" x14ac:dyDescent="0.25">
      <c r="D1112" s="64"/>
    </row>
    <row r="1113" spans="4:4" x14ac:dyDescent="0.25">
      <c r="D1113" s="35"/>
    </row>
    <row r="1114" spans="4:4" x14ac:dyDescent="0.25">
      <c r="D1114" s="63"/>
    </row>
    <row r="1115" spans="4:4" x14ac:dyDescent="0.25">
      <c r="D1115" s="64"/>
    </row>
    <row r="1116" spans="4:4" x14ac:dyDescent="0.25">
      <c r="D1116" s="35"/>
    </row>
    <row r="1117" spans="4:4" x14ac:dyDescent="0.25">
      <c r="D1117" s="63"/>
    </row>
    <row r="1118" spans="4:4" x14ac:dyDescent="0.25">
      <c r="D1118" s="64"/>
    </row>
    <row r="1119" spans="4:4" x14ac:dyDescent="0.25">
      <c r="D1119" s="35"/>
    </row>
    <row r="1120" spans="4:4" x14ac:dyDescent="0.25">
      <c r="D1120" s="63"/>
    </row>
    <row r="1121" spans="4:4" x14ac:dyDescent="0.25">
      <c r="D1121" s="64"/>
    </row>
    <row r="1122" spans="4:4" x14ac:dyDescent="0.25">
      <c r="D1122" s="35"/>
    </row>
    <row r="1123" spans="4:4" x14ac:dyDescent="0.25">
      <c r="D1123" s="63"/>
    </row>
    <row r="1124" spans="4:4" x14ac:dyDescent="0.25">
      <c r="D1124" s="64"/>
    </row>
    <row r="1125" spans="4:4" x14ac:dyDescent="0.25">
      <c r="D1125" s="35"/>
    </row>
    <row r="1126" spans="4:4" x14ac:dyDescent="0.25">
      <c r="D1126" s="63"/>
    </row>
    <row r="1127" spans="4:4" x14ac:dyDescent="0.25">
      <c r="D1127" s="64"/>
    </row>
    <row r="1128" spans="4:4" x14ac:dyDescent="0.25">
      <c r="D1128" s="35"/>
    </row>
    <row r="1129" spans="4:4" x14ac:dyDescent="0.25">
      <c r="D1129" s="63"/>
    </row>
    <row r="1130" spans="4:4" x14ac:dyDescent="0.25">
      <c r="D1130" s="64"/>
    </row>
    <row r="1131" spans="4:4" x14ac:dyDescent="0.25">
      <c r="D1131" s="35"/>
    </row>
    <row r="1132" spans="4:4" x14ac:dyDescent="0.25">
      <c r="D1132" s="63"/>
    </row>
    <row r="1133" spans="4:4" x14ac:dyDescent="0.25">
      <c r="D1133" s="64"/>
    </row>
    <row r="1134" spans="4:4" x14ac:dyDescent="0.25">
      <c r="D1134" s="35"/>
    </row>
    <row r="1135" spans="4:4" x14ac:dyDescent="0.25">
      <c r="D1135" s="63"/>
    </row>
    <row r="1136" spans="4:4" x14ac:dyDescent="0.25">
      <c r="D1136" s="64"/>
    </row>
    <row r="1137" spans="4:4" x14ac:dyDescent="0.25">
      <c r="D1137" s="35"/>
    </row>
    <row r="1138" spans="4:4" x14ac:dyDescent="0.25">
      <c r="D1138" s="63"/>
    </row>
    <row r="1139" spans="4:4" x14ac:dyDescent="0.25">
      <c r="D1139" s="64"/>
    </row>
    <row r="1140" spans="4:4" x14ac:dyDescent="0.25">
      <c r="D1140" s="35"/>
    </row>
    <row r="1141" spans="4:4" x14ac:dyDescent="0.25">
      <c r="D1141" s="63"/>
    </row>
    <row r="1142" spans="4:4" x14ac:dyDescent="0.25">
      <c r="D1142" s="64"/>
    </row>
    <row r="1143" spans="4:4" x14ac:dyDescent="0.25">
      <c r="D1143" s="35"/>
    </row>
    <row r="1144" spans="4:4" x14ac:dyDescent="0.25">
      <c r="D1144" s="63"/>
    </row>
    <row r="1145" spans="4:4" x14ac:dyDescent="0.25">
      <c r="D1145" s="64"/>
    </row>
    <row r="1146" spans="4:4" x14ac:dyDescent="0.25">
      <c r="D1146" s="35"/>
    </row>
    <row r="1147" spans="4:4" x14ac:dyDescent="0.25">
      <c r="D1147" s="63"/>
    </row>
    <row r="1148" spans="4:4" x14ac:dyDescent="0.25">
      <c r="D1148" s="64"/>
    </row>
    <row r="1149" spans="4:4" x14ac:dyDescent="0.25">
      <c r="D1149" s="35"/>
    </row>
    <row r="1150" spans="4:4" x14ac:dyDescent="0.25">
      <c r="D1150" s="63"/>
    </row>
    <row r="1151" spans="4:4" x14ac:dyDescent="0.25">
      <c r="D1151" s="64"/>
    </row>
    <row r="1152" spans="4:4" x14ac:dyDescent="0.25">
      <c r="D1152" s="35"/>
    </row>
    <row r="1153" spans="4:4" x14ac:dyDescent="0.25">
      <c r="D1153" s="63"/>
    </row>
    <row r="1154" spans="4:4" x14ac:dyDescent="0.25">
      <c r="D1154" s="64"/>
    </row>
    <row r="1155" spans="4:4" x14ac:dyDescent="0.25">
      <c r="D1155" s="35"/>
    </row>
    <row r="1156" spans="4:4" x14ac:dyDescent="0.25">
      <c r="D1156" s="63"/>
    </row>
    <row r="1157" spans="4:4" x14ac:dyDescent="0.25">
      <c r="D1157" s="64"/>
    </row>
    <row r="1158" spans="4:4" x14ac:dyDescent="0.25">
      <c r="D1158" s="35"/>
    </row>
    <row r="1159" spans="4:4" x14ac:dyDescent="0.25">
      <c r="D1159" s="63"/>
    </row>
    <row r="1160" spans="4:4" x14ac:dyDescent="0.25">
      <c r="D1160" s="64"/>
    </row>
    <row r="1161" spans="4:4" x14ac:dyDescent="0.25">
      <c r="D1161" s="35"/>
    </row>
    <row r="1162" spans="4:4" x14ac:dyDescent="0.25">
      <c r="D1162" s="63"/>
    </row>
    <row r="1163" spans="4:4" x14ac:dyDescent="0.25">
      <c r="D1163" s="64"/>
    </row>
    <row r="1164" spans="4:4" x14ac:dyDescent="0.25">
      <c r="D1164" s="35"/>
    </row>
    <row r="1165" spans="4:4" x14ac:dyDescent="0.25">
      <c r="D1165" s="63"/>
    </row>
    <row r="1166" spans="4:4" x14ac:dyDescent="0.25">
      <c r="D1166" s="64"/>
    </row>
    <row r="1167" spans="4:4" x14ac:dyDescent="0.25">
      <c r="D1167" s="35"/>
    </row>
    <row r="1168" spans="4:4" x14ac:dyDescent="0.25">
      <c r="D1168" s="63"/>
    </row>
    <row r="1169" spans="4:4" x14ac:dyDescent="0.25">
      <c r="D1169" s="64"/>
    </row>
    <row r="1170" spans="4:4" x14ac:dyDescent="0.25">
      <c r="D1170" s="35"/>
    </row>
    <row r="1171" spans="4:4" x14ac:dyDescent="0.25">
      <c r="D1171" s="63"/>
    </row>
    <row r="1172" spans="4:4" x14ac:dyDescent="0.25">
      <c r="D1172" s="64"/>
    </row>
    <row r="1173" spans="4:4" x14ac:dyDescent="0.25">
      <c r="D1173" s="35"/>
    </row>
    <row r="1174" spans="4:4" x14ac:dyDescent="0.25">
      <c r="D1174" s="63"/>
    </row>
    <row r="1175" spans="4:4" x14ac:dyDescent="0.25">
      <c r="D1175" s="64"/>
    </row>
    <row r="1176" spans="4:4" x14ac:dyDescent="0.25">
      <c r="D1176" s="35"/>
    </row>
    <row r="1177" spans="4:4" x14ac:dyDescent="0.25">
      <c r="D1177" s="63"/>
    </row>
    <row r="1178" spans="4:4" x14ac:dyDescent="0.25">
      <c r="D1178" s="64"/>
    </row>
    <row r="1179" spans="4:4" x14ac:dyDescent="0.25">
      <c r="D1179" s="35"/>
    </row>
    <row r="1180" spans="4:4" x14ac:dyDescent="0.25">
      <c r="D1180" s="63"/>
    </row>
    <row r="1181" spans="4:4" x14ac:dyDescent="0.25">
      <c r="D1181" s="64"/>
    </row>
    <row r="1182" spans="4:4" x14ac:dyDescent="0.25">
      <c r="D1182" s="35"/>
    </row>
    <row r="1183" spans="4:4" x14ac:dyDescent="0.25">
      <c r="D1183" s="63"/>
    </row>
    <row r="1184" spans="4:4" x14ac:dyDescent="0.25">
      <c r="D1184" s="64"/>
    </row>
    <row r="1185" spans="4:4" x14ac:dyDescent="0.25">
      <c r="D1185" s="35"/>
    </row>
    <row r="1186" spans="4:4" x14ac:dyDescent="0.25">
      <c r="D1186" s="63"/>
    </row>
    <row r="1187" spans="4:4" x14ac:dyDescent="0.25">
      <c r="D1187" s="64"/>
    </row>
    <row r="1188" spans="4:4" x14ac:dyDescent="0.25">
      <c r="D1188" s="35"/>
    </row>
    <row r="1189" spans="4:4" x14ac:dyDescent="0.25">
      <c r="D1189" s="63"/>
    </row>
    <row r="1190" spans="4:4" x14ac:dyDescent="0.25">
      <c r="D1190" s="64"/>
    </row>
    <row r="1191" spans="4:4" x14ac:dyDescent="0.25">
      <c r="D1191" s="35"/>
    </row>
    <row r="1192" spans="4:4" x14ac:dyDescent="0.25">
      <c r="D1192" s="63"/>
    </row>
    <row r="1193" spans="4:4" x14ac:dyDescent="0.25">
      <c r="D1193" s="64"/>
    </row>
    <row r="1194" spans="4:4" x14ac:dyDescent="0.25">
      <c r="D1194" s="35"/>
    </row>
    <row r="1195" spans="4:4" x14ac:dyDescent="0.25">
      <c r="D1195" s="63"/>
    </row>
    <row r="1196" spans="4:4" x14ac:dyDescent="0.25">
      <c r="D1196" s="64"/>
    </row>
    <row r="1197" spans="4:4" x14ac:dyDescent="0.25">
      <c r="D1197" s="35"/>
    </row>
    <row r="1198" spans="4:4" x14ac:dyDescent="0.25">
      <c r="D1198" s="63"/>
    </row>
    <row r="1199" spans="4:4" x14ac:dyDescent="0.25">
      <c r="D1199" s="64"/>
    </row>
    <row r="1200" spans="4:4" x14ac:dyDescent="0.25">
      <c r="D1200" s="35"/>
    </row>
    <row r="1201" spans="4:4" x14ac:dyDescent="0.25">
      <c r="D1201" s="63"/>
    </row>
    <row r="1202" spans="4:4" x14ac:dyDescent="0.25">
      <c r="D1202" s="64"/>
    </row>
    <row r="1203" spans="4:4" x14ac:dyDescent="0.25">
      <c r="D1203" s="35"/>
    </row>
    <row r="1204" spans="4:4" x14ac:dyDescent="0.25">
      <c r="D1204" s="63"/>
    </row>
    <row r="1205" spans="4:4" x14ac:dyDescent="0.25">
      <c r="D1205" s="64"/>
    </row>
    <row r="1206" spans="4:4" x14ac:dyDescent="0.25">
      <c r="D1206" s="35"/>
    </row>
    <row r="1207" spans="4:4" x14ac:dyDescent="0.25">
      <c r="D1207" s="63"/>
    </row>
    <row r="1208" spans="4:4" x14ac:dyDescent="0.25">
      <c r="D1208" s="64"/>
    </row>
    <row r="1209" spans="4:4" x14ac:dyDescent="0.25">
      <c r="D1209" s="35"/>
    </row>
    <row r="1210" spans="4:4" x14ac:dyDescent="0.25">
      <c r="D1210" s="63"/>
    </row>
    <row r="1211" spans="4:4" x14ac:dyDescent="0.25">
      <c r="D1211" s="64"/>
    </row>
    <row r="1212" spans="4:4" x14ac:dyDescent="0.25">
      <c r="D1212" s="35"/>
    </row>
    <row r="1213" spans="4:4" x14ac:dyDescent="0.25">
      <c r="D1213" s="63"/>
    </row>
    <row r="1214" spans="4:4" x14ac:dyDescent="0.25">
      <c r="D1214" s="64"/>
    </row>
    <row r="1215" spans="4:4" x14ac:dyDescent="0.25">
      <c r="D1215" s="35"/>
    </row>
    <row r="1216" spans="4:4" x14ac:dyDescent="0.25">
      <c r="D1216" s="63"/>
    </row>
    <row r="1217" spans="4:4" x14ac:dyDescent="0.25">
      <c r="D1217" s="64"/>
    </row>
    <row r="1218" spans="4:4" x14ac:dyDescent="0.25">
      <c r="D1218" s="35"/>
    </row>
    <row r="1219" spans="4:4" x14ac:dyDescent="0.25">
      <c r="D1219" s="63"/>
    </row>
    <row r="1220" spans="4:4" x14ac:dyDescent="0.25">
      <c r="D1220" s="64"/>
    </row>
    <row r="1221" spans="4:4" x14ac:dyDescent="0.25">
      <c r="D1221" s="35"/>
    </row>
    <row r="1222" spans="4:4" x14ac:dyDescent="0.25">
      <c r="D1222" s="63"/>
    </row>
    <row r="1223" spans="4:4" x14ac:dyDescent="0.25">
      <c r="D1223" s="64"/>
    </row>
    <row r="1224" spans="4:4" x14ac:dyDescent="0.25">
      <c r="D1224" s="35"/>
    </row>
    <row r="1225" spans="4:4" x14ac:dyDescent="0.25">
      <c r="D1225" s="63"/>
    </row>
    <row r="1226" spans="4:4" x14ac:dyDescent="0.25">
      <c r="D1226" s="64"/>
    </row>
    <row r="1227" spans="4:4" x14ac:dyDescent="0.25">
      <c r="D1227" s="35"/>
    </row>
    <row r="1228" spans="4:4" x14ac:dyDescent="0.25">
      <c r="D1228" s="63"/>
    </row>
    <row r="1229" spans="4:4" x14ac:dyDescent="0.25">
      <c r="D1229" s="64"/>
    </row>
    <row r="1230" spans="4:4" x14ac:dyDescent="0.25">
      <c r="D1230" s="35"/>
    </row>
    <row r="1231" spans="4:4" x14ac:dyDescent="0.25">
      <c r="D1231" s="63"/>
    </row>
    <row r="1232" spans="4:4" x14ac:dyDescent="0.25">
      <c r="D1232" s="64"/>
    </row>
    <row r="1233" spans="4:4" x14ac:dyDescent="0.25">
      <c r="D1233" s="35"/>
    </row>
    <row r="1234" spans="4:4" x14ac:dyDescent="0.25">
      <c r="D1234" s="63"/>
    </row>
    <row r="1235" spans="4:4" x14ac:dyDescent="0.25">
      <c r="D1235" s="64"/>
    </row>
    <row r="1236" spans="4:4" x14ac:dyDescent="0.25">
      <c r="D1236" s="35"/>
    </row>
    <row r="1237" spans="4:4" x14ac:dyDescent="0.25">
      <c r="D1237" s="63"/>
    </row>
    <row r="1238" spans="4:4" x14ac:dyDescent="0.25">
      <c r="D1238" s="64"/>
    </row>
    <row r="1239" spans="4:4" x14ac:dyDescent="0.25">
      <c r="D1239" s="35"/>
    </row>
    <row r="1240" spans="4:4" x14ac:dyDescent="0.25">
      <c r="D1240" s="63"/>
    </row>
    <row r="1241" spans="4:4" x14ac:dyDescent="0.25">
      <c r="D1241" s="64"/>
    </row>
    <row r="1242" spans="4:4" x14ac:dyDescent="0.25">
      <c r="D1242" s="35"/>
    </row>
    <row r="1243" spans="4:4" x14ac:dyDescent="0.25">
      <c r="D1243" s="63"/>
    </row>
    <row r="1244" spans="4:4" x14ac:dyDescent="0.25">
      <c r="D1244" s="64"/>
    </row>
    <row r="1245" spans="4:4" x14ac:dyDescent="0.25">
      <c r="D1245" s="35"/>
    </row>
    <row r="1246" spans="4:4" x14ac:dyDescent="0.25">
      <c r="D1246" s="63"/>
    </row>
    <row r="1247" spans="4:4" x14ac:dyDescent="0.25">
      <c r="D1247" s="64"/>
    </row>
    <row r="1248" spans="4:4" x14ac:dyDescent="0.25">
      <c r="D1248" s="35"/>
    </row>
    <row r="1249" spans="4:4" x14ac:dyDescent="0.25">
      <c r="D1249" s="63"/>
    </row>
    <row r="1250" spans="4:4" x14ac:dyDescent="0.25">
      <c r="D1250" s="64"/>
    </row>
    <row r="1251" spans="4:4" x14ac:dyDescent="0.25">
      <c r="D1251" s="35"/>
    </row>
    <row r="1252" spans="4:4" x14ac:dyDescent="0.25">
      <c r="D1252" s="63"/>
    </row>
    <row r="1253" spans="4:4" x14ac:dyDescent="0.25">
      <c r="D1253" s="64"/>
    </row>
    <row r="1254" spans="4:4" x14ac:dyDescent="0.25">
      <c r="D1254" s="35"/>
    </row>
    <row r="1255" spans="4:4" x14ac:dyDescent="0.25">
      <c r="D1255" s="63"/>
    </row>
    <row r="1256" spans="4:4" x14ac:dyDescent="0.25">
      <c r="D1256" s="64"/>
    </row>
    <row r="1257" spans="4:4" x14ac:dyDescent="0.25">
      <c r="D1257" s="35"/>
    </row>
    <row r="1258" spans="4:4" x14ac:dyDescent="0.25">
      <c r="D1258" s="63"/>
    </row>
    <row r="1259" spans="4:4" x14ac:dyDescent="0.25">
      <c r="D1259" s="64"/>
    </row>
    <row r="1260" spans="4:4" x14ac:dyDescent="0.25">
      <c r="D1260" s="35"/>
    </row>
    <row r="1261" spans="4:4" x14ac:dyDescent="0.25">
      <c r="D1261" s="63"/>
    </row>
    <row r="1262" spans="4:4" x14ac:dyDescent="0.25">
      <c r="D1262" s="64"/>
    </row>
    <row r="1263" spans="4:4" x14ac:dyDescent="0.25">
      <c r="D1263" s="35"/>
    </row>
    <row r="1264" spans="4:4" x14ac:dyDescent="0.25">
      <c r="D1264" s="63"/>
    </row>
    <row r="1265" spans="4:4" x14ac:dyDescent="0.25">
      <c r="D1265" s="64"/>
    </row>
    <row r="1266" spans="4:4" x14ac:dyDescent="0.25">
      <c r="D1266" s="35"/>
    </row>
    <row r="1267" spans="4:4" x14ac:dyDescent="0.25">
      <c r="D1267" s="63"/>
    </row>
    <row r="1268" spans="4:4" x14ac:dyDescent="0.25">
      <c r="D1268" s="64"/>
    </row>
    <row r="1269" spans="4:4" x14ac:dyDescent="0.25">
      <c r="D1269" s="35"/>
    </row>
    <row r="1270" spans="4:4" x14ac:dyDescent="0.25">
      <c r="D1270" s="63"/>
    </row>
    <row r="1271" spans="4:4" x14ac:dyDescent="0.25">
      <c r="D1271" s="64"/>
    </row>
    <row r="1272" spans="4:4" x14ac:dyDescent="0.25">
      <c r="D1272" s="35"/>
    </row>
    <row r="1273" spans="4:4" x14ac:dyDescent="0.25">
      <c r="D1273" s="63"/>
    </row>
    <row r="1274" spans="4:4" x14ac:dyDescent="0.25">
      <c r="D1274" s="64"/>
    </row>
    <row r="1275" spans="4:4" x14ac:dyDescent="0.25">
      <c r="D1275" s="35"/>
    </row>
    <row r="1276" spans="4:4" x14ac:dyDescent="0.25">
      <c r="D1276" s="63"/>
    </row>
    <row r="1277" spans="4:4" x14ac:dyDescent="0.25">
      <c r="D1277" s="64"/>
    </row>
    <row r="1278" spans="4:4" x14ac:dyDescent="0.25">
      <c r="D1278" s="35"/>
    </row>
    <row r="1279" spans="4:4" x14ac:dyDescent="0.25">
      <c r="D1279" s="63"/>
    </row>
    <row r="1280" spans="4:4" x14ac:dyDescent="0.25">
      <c r="D1280" s="64"/>
    </row>
    <row r="1281" spans="4:4" x14ac:dyDescent="0.25">
      <c r="D1281" s="35"/>
    </row>
    <row r="1282" spans="4:4" x14ac:dyDescent="0.25">
      <c r="D1282" s="63"/>
    </row>
    <row r="1283" spans="4:4" x14ac:dyDescent="0.25">
      <c r="D1283" s="64"/>
    </row>
    <row r="1284" spans="4:4" x14ac:dyDescent="0.25">
      <c r="D1284" s="35"/>
    </row>
    <row r="1285" spans="4:4" x14ac:dyDescent="0.25">
      <c r="D1285" s="63"/>
    </row>
    <row r="1286" spans="4:4" x14ac:dyDescent="0.25">
      <c r="D1286" s="64"/>
    </row>
    <row r="1287" spans="4:4" x14ac:dyDescent="0.25">
      <c r="D1287" s="35"/>
    </row>
    <row r="1288" spans="4:4" x14ac:dyDescent="0.25">
      <c r="D1288" s="63"/>
    </row>
    <row r="1289" spans="4:4" x14ac:dyDescent="0.25">
      <c r="D1289" s="64"/>
    </row>
    <row r="1290" spans="4:4" x14ac:dyDescent="0.25">
      <c r="D1290" s="35"/>
    </row>
    <row r="1291" spans="4:4" x14ac:dyDescent="0.25">
      <c r="D1291" s="63"/>
    </row>
    <row r="1292" spans="4:4" x14ac:dyDescent="0.25">
      <c r="D1292" s="64"/>
    </row>
    <row r="1293" spans="4:4" x14ac:dyDescent="0.25">
      <c r="D1293" s="35"/>
    </row>
    <row r="1294" spans="4:4" x14ac:dyDescent="0.25">
      <c r="D1294" s="63"/>
    </row>
    <row r="1295" spans="4:4" x14ac:dyDescent="0.25">
      <c r="D1295" s="64"/>
    </row>
    <row r="1296" spans="4:4" x14ac:dyDescent="0.25">
      <c r="D1296" s="35"/>
    </row>
    <row r="1297" spans="4:4" x14ac:dyDescent="0.25">
      <c r="D1297" s="63"/>
    </row>
    <row r="1298" spans="4:4" x14ac:dyDescent="0.25">
      <c r="D1298" s="64"/>
    </row>
    <row r="1299" spans="4:4" x14ac:dyDescent="0.25">
      <c r="D1299" s="35"/>
    </row>
    <row r="1300" spans="4:4" x14ac:dyDescent="0.25">
      <c r="D1300" s="63"/>
    </row>
    <row r="1301" spans="4:4" x14ac:dyDescent="0.25">
      <c r="D1301" s="64"/>
    </row>
    <row r="1302" spans="4:4" x14ac:dyDescent="0.25">
      <c r="D1302" s="35"/>
    </row>
    <row r="1303" spans="4:4" x14ac:dyDescent="0.25">
      <c r="D1303" s="63"/>
    </row>
    <row r="1304" spans="4:4" x14ac:dyDescent="0.25">
      <c r="D1304" s="64"/>
    </row>
    <row r="1305" spans="4:4" x14ac:dyDescent="0.25">
      <c r="D1305" s="35"/>
    </row>
    <row r="1306" spans="4:4" x14ac:dyDescent="0.25">
      <c r="D1306" s="63"/>
    </row>
    <row r="1307" spans="4:4" x14ac:dyDescent="0.25">
      <c r="D1307" s="64"/>
    </row>
    <row r="1308" spans="4:4" x14ac:dyDescent="0.25">
      <c r="D1308" s="35"/>
    </row>
    <row r="1309" spans="4:4" x14ac:dyDescent="0.25">
      <c r="D1309" s="63"/>
    </row>
    <row r="1310" spans="4:4" x14ac:dyDescent="0.25">
      <c r="D1310" s="64"/>
    </row>
    <row r="1311" spans="4:4" x14ac:dyDescent="0.25">
      <c r="D1311" s="35"/>
    </row>
    <row r="1312" spans="4:4" x14ac:dyDescent="0.25">
      <c r="D1312" s="63"/>
    </row>
    <row r="1313" spans="4:4" x14ac:dyDescent="0.25">
      <c r="D1313" s="64"/>
    </row>
    <row r="1314" spans="4:4" x14ac:dyDescent="0.25">
      <c r="D1314" s="35"/>
    </row>
    <row r="1315" spans="4:4" x14ac:dyDescent="0.25">
      <c r="D1315" s="63"/>
    </row>
    <row r="1316" spans="4:4" x14ac:dyDescent="0.25">
      <c r="D1316" s="64"/>
    </row>
    <row r="1317" spans="4:4" x14ac:dyDescent="0.25">
      <c r="D1317" s="35"/>
    </row>
    <row r="1318" spans="4:4" x14ac:dyDescent="0.25">
      <c r="D1318" s="63"/>
    </row>
    <row r="1319" spans="4:4" x14ac:dyDescent="0.25">
      <c r="D1319" s="64"/>
    </row>
    <row r="1320" spans="4:4" x14ac:dyDescent="0.25">
      <c r="D1320" s="35"/>
    </row>
    <row r="1321" spans="4:4" x14ac:dyDescent="0.25">
      <c r="D1321" s="63"/>
    </row>
    <row r="1322" spans="4:4" x14ac:dyDescent="0.25">
      <c r="D1322" s="64"/>
    </row>
    <row r="1323" spans="4:4" x14ac:dyDescent="0.25">
      <c r="D1323" s="35"/>
    </row>
    <row r="1324" spans="4:4" x14ac:dyDescent="0.25">
      <c r="D1324" s="63"/>
    </row>
    <row r="1325" spans="4:4" x14ac:dyDescent="0.25">
      <c r="D1325" s="64"/>
    </row>
    <row r="1326" spans="4:4" x14ac:dyDescent="0.25">
      <c r="D1326" s="35"/>
    </row>
    <row r="1327" spans="4:4" x14ac:dyDescent="0.25">
      <c r="D1327" s="63"/>
    </row>
    <row r="1328" spans="4:4" x14ac:dyDescent="0.25">
      <c r="D1328" s="64"/>
    </row>
    <row r="1329" spans="4:4" x14ac:dyDescent="0.25">
      <c r="D1329" s="35"/>
    </row>
    <row r="1330" spans="4:4" x14ac:dyDescent="0.25">
      <c r="D1330" s="63"/>
    </row>
    <row r="1331" spans="4:4" x14ac:dyDescent="0.25">
      <c r="D1331" s="64"/>
    </row>
    <row r="1332" spans="4:4" x14ac:dyDescent="0.25">
      <c r="D1332" s="35"/>
    </row>
    <row r="1333" spans="4:4" x14ac:dyDescent="0.25">
      <c r="D1333" s="63"/>
    </row>
    <row r="1334" spans="4:4" x14ac:dyDescent="0.25">
      <c r="D1334" s="64"/>
    </row>
    <row r="1335" spans="4:4" x14ac:dyDescent="0.25">
      <c r="D1335" s="35"/>
    </row>
    <row r="1336" spans="4:4" x14ac:dyDescent="0.25">
      <c r="D1336" s="63"/>
    </row>
    <row r="1337" spans="4:4" x14ac:dyDescent="0.25">
      <c r="D1337" s="64"/>
    </row>
    <row r="1338" spans="4:4" x14ac:dyDescent="0.25">
      <c r="D1338" s="35"/>
    </row>
    <row r="1339" spans="4:4" x14ac:dyDescent="0.25">
      <c r="D1339" s="63"/>
    </row>
    <row r="1340" spans="4:4" x14ac:dyDescent="0.25">
      <c r="D1340" s="64"/>
    </row>
    <row r="1341" spans="4:4" x14ac:dyDescent="0.25">
      <c r="D1341" s="35"/>
    </row>
    <row r="1342" spans="4:4" x14ac:dyDescent="0.25">
      <c r="D1342" s="63"/>
    </row>
    <row r="1343" spans="4:4" x14ac:dyDescent="0.25">
      <c r="D1343" s="64"/>
    </row>
    <row r="1344" spans="4:4" x14ac:dyDescent="0.25">
      <c r="D1344" s="35"/>
    </row>
    <row r="1345" spans="4:4" x14ac:dyDescent="0.25">
      <c r="D1345" s="63"/>
    </row>
    <row r="1346" spans="4:4" x14ac:dyDescent="0.25">
      <c r="D1346" s="64"/>
    </row>
    <row r="1347" spans="4:4" x14ac:dyDescent="0.25">
      <c r="D1347" s="35"/>
    </row>
    <row r="1348" spans="4:4" x14ac:dyDescent="0.25">
      <c r="D1348" s="63"/>
    </row>
    <row r="1349" spans="4:4" x14ac:dyDescent="0.25">
      <c r="D1349" s="64"/>
    </row>
    <row r="1350" spans="4:4" x14ac:dyDescent="0.25">
      <c r="D1350" s="35"/>
    </row>
    <row r="1351" spans="4:4" x14ac:dyDescent="0.25">
      <c r="D1351" s="63"/>
    </row>
    <row r="1352" spans="4:4" x14ac:dyDescent="0.25">
      <c r="D1352" s="64"/>
    </row>
    <row r="1353" spans="4:4" x14ac:dyDescent="0.25">
      <c r="D1353" s="35"/>
    </row>
    <row r="1354" spans="4:4" x14ac:dyDescent="0.25">
      <c r="D1354" s="63"/>
    </row>
    <row r="1355" spans="4:4" x14ac:dyDescent="0.25">
      <c r="D1355" s="64"/>
    </row>
    <row r="1356" spans="4:4" x14ac:dyDescent="0.25">
      <c r="D1356" s="35"/>
    </row>
    <row r="1357" spans="4:4" x14ac:dyDescent="0.25">
      <c r="D1357" s="63"/>
    </row>
    <row r="1358" spans="4:4" x14ac:dyDescent="0.25">
      <c r="D1358" s="64"/>
    </row>
    <row r="1359" spans="4:4" x14ac:dyDescent="0.25">
      <c r="D1359" s="35"/>
    </row>
    <row r="1360" spans="4:4" x14ac:dyDescent="0.25">
      <c r="D1360" s="63"/>
    </row>
    <row r="1361" spans="4:4" x14ac:dyDescent="0.25">
      <c r="D1361" s="64"/>
    </row>
    <row r="1362" spans="4:4" x14ac:dyDescent="0.25">
      <c r="D1362" s="35"/>
    </row>
    <row r="1363" spans="4:4" x14ac:dyDescent="0.25">
      <c r="D1363" s="63"/>
    </row>
    <row r="1364" spans="4:4" x14ac:dyDescent="0.25">
      <c r="D1364" s="64"/>
    </row>
    <row r="1365" spans="4:4" x14ac:dyDescent="0.25">
      <c r="D1365" s="35"/>
    </row>
    <row r="1366" spans="4:4" x14ac:dyDescent="0.25">
      <c r="D1366" s="63"/>
    </row>
    <row r="1367" spans="4:4" x14ac:dyDescent="0.25">
      <c r="D1367" s="64"/>
    </row>
    <row r="1368" spans="4:4" x14ac:dyDescent="0.25">
      <c r="D1368" s="35"/>
    </row>
    <row r="1369" spans="4:4" x14ac:dyDescent="0.25">
      <c r="D1369" s="63"/>
    </row>
    <row r="1370" spans="4:4" x14ac:dyDescent="0.25">
      <c r="D1370" s="64"/>
    </row>
    <row r="1371" spans="4:4" x14ac:dyDescent="0.25">
      <c r="D1371" s="35"/>
    </row>
    <row r="1372" spans="4:4" x14ac:dyDescent="0.25">
      <c r="D1372" s="63"/>
    </row>
    <row r="1373" spans="4:4" x14ac:dyDescent="0.25">
      <c r="D1373" s="64"/>
    </row>
    <row r="1374" spans="4:4" x14ac:dyDescent="0.25">
      <c r="D1374" s="35"/>
    </row>
    <row r="1375" spans="4:4" x14ac:dyDescent="0.25">
      <c r="D1375" s="63"/>
    </row>
    <row r="1376" spans="4:4" x14ac:dyDescent="0.25">
      <c r="D1376" s="64"/>
    </row>
    <row r="1377" spans="4:4" x14ac:dyDescent="0.25">
      <c r="D1377" s="35"/>
    </row>
    <row r="1378" spans="4:4" x14ac:dyDescent="0.25">
      <c r="D1378" s="63"/>
    </row>
    <row r="1379" spans="4:4" x14ac:dyDescent="0.25">
      <c r="D1379" s="64"/>
    </row>
    <row r="1380" spans="4:4" x14ac:dyDescent="0.25">
      <c r="D1380" s="35"/>
    </row>
    <row r="1381" spans="4:4" x14ac:dyDescent="0.25">
      <c r="D1381" s="63"/>
    </row>
    <row r="1382" spans="4:4" x14ac:dyDescent="0.25">
      <c r="D1382" s="64"/>
    </row>
    <row r="1383" spans="4:4" x14ac:dyDescent="0.25">
      <c r="D1383" s="35"/>
    </row>
    <row r="1384" spans="4:4" x14ac:dyDescent="0.25">
      <c r="D1384" s="63"/>
    </row>
    <row r="1385" spans="4:4" x14ac:dyDescent="0.25">
      <c r="D1385" s="64"/>
    </row>
    <row r="1386" spans="4:4" x14ac:dyDescent="0.25">
      <c r="D1386" s="35"/>
    </row>
    <row r="1387" spans="4:4" x14ac:dyDescent="0.25">
      <c r="D1387" s="63"/>
    </row>
    <row r="1388" spans="4:4" x14ac:dyDescent="0.25">
      <c r="D1388" s="64"/>
    </row>
    <row r="1389" spans="4:4" x14ac:dyDescent="0.25">
      <c r="D1389" s="35"/>
    </row>
    <row r="1390" spans="4:4" x14ac:dyDescent="0.25">
      <c r="D1390" s="63"/>
    </row>
    <row r="1391" spans="4:4" x14ac:dyDescent="0.25">
      <c r="D1391" s="64"/>
    </row>
    <row r="1392" spans="4:4" x14ac:dyDescent="0.25">
      <c r="D1392" s="35"/>
    </row>
    <row r="1393" spans="4:4" x14ac:dyDescent="0.25">
      <c r="D1393" s="63"/>
    </row>
    <row r="1394" spans="4:4" x14ac:dyDescent="0.25">
      <c r="D1394" s="64"/>
    </row>
    <row r="1395" spans="4:4" x14ac:dyDescent="0.25">
      <c r="D1395" s="35"/>
    </row>
    <row r="1396" spans="4:4" x14ac:dyDescent="0.25">
      <c r="D1396" s="63"/>
    </row>
    <row r="1397" spans="4:4" x14ac:dyDescent="0.25">
      <c r="D1397" s="64"/>
    </row>
    <row r="1398" spans="4:4" x14ac:dyDescent="0.25">
      <c r="D1398" s="35"/>
    </row>
    <row r="1399" spans="4:4" x14ac:dyDescent="0.25">
      <c r="D1399" s="63"/>
    </row>
    <row r="1400" spans="4:4" x14ac:dyDescent="0.25">
      <c r="D1400" s="64"/>
    </row>
    <row r="1401" spans="4:4" x14ac:dyDescent="0.25">
      <c r="D1401" s="35"/>
    </row>
    <row r="1402" spans="4:4" x14ac:dyDescent="0.25">
      <c r="D1402" s="63"/>
    </row>
    <row r="1403" spans="4:4" x14ac:dyDescent="0.25">
      <c r="D1403" s="64"/>
    </row>
    <row r="1404" spans="4:4" x14ac:dyDescent="0.25">
      <c r="D1404" s="35"/>
    </row>
    <row r="1405" spans="4:4" x14ac:dyDescent="0.25">
      <c r="D1405" s="63"/>
    </row>
    <row r="1406" spans="4:4" x14ac:dyDescent="0.25">
      <c r="D1406" s="64"/>
    </row>
    <row r="1407" spans="4:4" x14ac:dyDescent="0.25">
      <c r="D1407" s="35"/>
    </row>
    <row r="1408" spans="4:4" x14ac:dyDescent="0.25">
      <c r="D1408" s="63"/>
    </row>
    <row r="1409" spans="4:4" x14ac:dyDescent="0.25">
      <c r="D1409" s="64"/>
    </row>
    <row r="1410" spans="4:4" x14ac:dyDescent="0.25">
      <c r="D1410" s="35"/>
    </row>
    <row r="1411" spans="4:4" x14ac:dyDescent="0.25">
      <c r="D1411" s="63"/>
    </row>
    <row r="1412" spans="4:4" x14ac:dyDescent="0.25">
      <c r="D1412" s="64"/>
    </row>
    <row r="1413" spans="4:4" x14ac:dyDescent="0.25">
      <c r="D1413" s="35"/>
    </row>
    <row r="1414" spans="4:4" x14ac:dyDescent="0.25">
      <c r="D1414" s="63"/>
    </row>
    <row r="1415" spans="4:4" x14ac:dyDescent="0.25">
      <c r="D1415" s="64"/>
    </row>
    <row r="1416" spans="4:4" x14ac:dyDescent="0.25">
      <c r="D1416" s="35"/>
    </row>
    <row r="1417" spans="4:4" x14ac:dyDescent="0.25">
      <c r="D1417" s="63"/>
    </row>
    <row r="1418" spans="4:4" x14ac:dyDescent="0.25">
      <c r="D1418" s="64"/>
    </row>
    <row r="1419" spans="4:4" x14ac:dyDescent="0.25">
      <c r="D1419" s="35"/>
    </row>
    <row r="1420" spans="4:4" x14ac:dyDescent="0.25">
      <c r="D1420" s="63"/>
    </row>
    <row r="1421" spans="4:4" x14ac:dyDescent="0.25">
      <c r="D1421" s="64"/>
    </row>
    <row r="1422" spans="4:4" x14ac:dyDescent="0.25">
      <c r="D1422" s="35"/>
    </row>
    <row r="1423" spans="4:4" x14ac:dyDescent="0.25">
      <c r="D1423" s="63"/>
    </row>
    <row r="1424" spans="4:4" x14ac:dyDescent="0.25">
      <c r="D1424" s="64"/>
    </row>
    <row r="1425" spans="4:4" x14ac:dyDescent="0.25">
      <c r="D1425" s="35"/>
    </row>
    <row r="1426" spans="4:4" x14ac:dyDescent="0.25">
      <c r="D1426" s="63"/>
    </row>
    <row r="1427" spans="4:4" x14ac:dyDescent="0.25">
      <c r="D1427" s="64"/>
    </row>
    <row r="1428" spans="4:4" x14ac:dyDescent="0.25">
      <c r="D1428" s="35"/>
    </row>
    <row r="1429" spans="4:4" x14ac:dyDescent="0.25">
      <c r="D1429" s="63"/>
    </row>
    <row r="1430" spans="4:4" x14ac:dyDescent="0.25">
      <c r="D1430" s="64"/>
    </row>
    <row r="1431" spans="4:4" x14ac:dyDescent="0.25">
      <c r="D1431" s="35"/>
    </row>
    <row r="1432" spans="4:4" x14ac:dyDescent="0.25">
      <c r="D1432" s="63"/>
    </row>
    <row r="1433" spans="4:4" x14ac:dyDescent="0.25">
      <c r="D1433" s="64"/>
    </row>
    <row r="1434" spans="4:4" x14ac:dyDescent="0.25">
      <c r="D1434" s="35"/>
    </row>
    <row r="1435" spans="4:4" x14ac:dyDescent="0.25">
      <c r="D1435" s="63"/>
    </row>
    <row r="1436" spans="4:4" x14ac:dyDescent="0.25">
      <c r="D1436" s="64"/>
    </row>
    <row r="1437" spans="4:4" x14ac:dyDescent="0.25">
      <c r="D1437" s="35"/>
    </row>
    <row r="1438" spans="4:4" x14ac:dyDescent="0.25">
      <c r="D1438" s="63"/>
    </row>
    <row r="1439" spans="4:4" x14ac:dyDescent="0.25">
      <c r="D1439" s="64"/>
    </row>
    <row r="1440" spans="4:4" x14ac:dyDescent="0.25">
      <c r="D1440" s="35"/>
    </row>
    <row r="1441" spans="4:4" x14ac:dyDescent="0.25">
      <c r="D1441" s="63"/>
    </row>
    <row r="1442" spans="4:4" x14ac:dyDescent="0.25">
      <c r="D1442" s="64"/>
    </row>
    <row r="1443" spans="4:4" x14ac:dyDescent="0.25">
      <c r="D1443" s="35"/>
    </row>
    <row r="1444" spans="4:4" x14ac:dyDescent="0.25">
      <c r="D1444" s="63"/>
    </row>
    <row r="1445" spans="4:4" x14ac:dyDescent="0.25">
      <c r="D1445" s="64"/>
    </row>
    <row r="1446" spans="4:4" x14ac:dyDescent="0.25">
      <c r="D1446" s="35"/>
    </row>
    <row r="1447" spans="4:4" x14ac:dyDescent="0.25">
      <c r="D1447" s="63"/>
    </row>
    <row r="1448" spans="4:4" x14ac:dyDescent="0.25">
      <c r="D1448" s="64"/>
    </row>
    <row r="1449" spans="4:4" x14ac:dyDescent="0.25">
      <c r="D1449" s="35"/>
    </row>
    <row r="1450" spans="4:4" x14ac:dyDescent="0.25">
      <c r="D1450" s="63"/>
    </row>
    <row r="1451" spans="4:4" x14ac:dyDescent="0.25">
      <c r="D1451" s="64"/>
    </row>
    <row r="1452" spans="4:4" x14ac:dyDescent="0.25">
      <c r="D1452" s="35"/>
    </row>
    <row r="1453" spans="4:4" x14ac:dyDescent="0.25">
      <c r="D1453" s="63"/>
    </row>
    <row r="1454" spans="4:4" x14ac:dyDescent="0.25">
      <c r="D1454" s="64"/>
    </row>
    <row r="1455" spans="4:4" x14ac:dyDescent="0.25">
      <c r="D1455" s="35"/>
    </row>
    <row r="1456" spans="4:4" x14ac:dyDescent="0.25">
      <c r="D1456" s="63"/>
    </row>
    <row r="1457" spans="4:4" x14ac:dyDescent="0.25">
      <c r="D1457" s="64"/>
    </row>
    <row r="1458" spans="4:4" x14ac:dyDescent="0.25">
      <c r="D1458" s="35"/>
    </row>
    <row r="1459" spans="4:4" x14ac:dyDescent="0.25">
      <c r="D1459" s="63"/>
    </row>
    <row r="1460" spans="4:4" x14ac:dyDescent="0.25">
      <c r="D1460" s="64"/>
    </row>
    <row r="1461" spans="4:4" x14ac:dyDescent="0.25">
      <c r="D1461" s="35"/>
    </row>
    <row r="1462" spans="4:4" x14ac:dyDescent="0.25">
      <c r="D1462" s="63"/>
    </row>
    <row r="1463" spans="4:4" x14ac:dyDescent="0.25">
      <c r="D1463" s="64"/>
    </row>
    <row r="1464" spans="4:4" x14ac:dyDescent="0.25">
      <c r="D1464" s="35"/>
    </row>
    <row r="1465" spans="4:4" x14ac:dyDescent="0.25">
      <c r="D1465" s="63"/>
    </row>
    <row r="1466" spans="4:4" x14ac:dyDescent="0.25">
      <c r="D1466" s="64"/>
    </row>
    <row r="1467" spans="4:4" x14ac:dyDescent="0.25">
      <c r="D1467" s="35"/>
    </row>
    <row r="1468" spans="4:4" x14ac:dyDescent="0.25">
      <c r="D1468" s="63"/>
    </row>
    <row r="1469" spans="4:4" x14ac:dyDescent="0.25">
      <c r="D1469" s="64"/>
    </row>
    <row r="1470" spans="4:4" x14ac:dyDescent="0.25">
      <c r="D1470" s="35"/>
    </row>
    <row r="1471" spans="4:4" x14ac:dyDescent="0.25">
      <c r="D1471" s="63"/>
    </row>
    <row r="1472" spans="4:4" x14ac:dyDescent="0.25">
      <c r="D1472" s="64"/>
    </row>
    <row r="1473" spans="4:4" x14ac:dyDescent="0.25">
      <c r="D1473" s="35"/>
    </row>
    <row r="1474" spans="4:4" x14ac:dyDescent="0.25">
      <c r="D1474" s="63"/>
    </row>
    <row r="1475" spans="4:4" x14ac:dyDescent="0.25">
      <c r="D1475" s="64"/>
    </row>
    <row r="1476" spans="4:4" x14ac:dyDescent="0.25">
      <c r="D1476" s="35"/>
    </row>
    <row r="1477" spans="4:4" x14ac:dyDescent="0.25">
      <c r="D1477" s="63"/>
    </row>
    <row r="1478" spans="4:4" x14ac:dyDescent="0.25">
      <c r="D1478" s="64"/>
    </row>
    <row r="1479" spans="4:4" x14ac:dyDescent="0.25">
      <c r="D1479" s="35"/>
    </row>
    <row r="1480" spans="4:4" x14ac:dyDescent="0.25">
      <c r="D1480" s="63"/>
    </row>
    <row r="1481" spans="4:4" x14ac:dyDescent="0.25">
      <c r="D1481" s="64"/>
    </row>
    <row r="1482" spans="4:4" x14ac:dyDescent="0.25">
      <c r="D1482" s="35"/>
    </row>
    <row r="1483" spans="4:4" x14ac:dyDescent="0.25">
      <c r="D1483" s="63"/>
    </row>
    <row r="1484" spans="4:4" x14ac:dyDescent="0.25">
      <c r="D1484" s="64"/>
    </row>
    <row r="1485" spans="4:4" x14ac:dyDescent="0.25">
      <c r="D1485" s="35"/>
    </row>
    <row r="1486" spans="4:4" x14ac:dyDescent="0.25">
      <c r="D1486" s="63"/>
    </row>
    <row r="1487" spans="4:4" x14ac:dyDescent="0.25">
      <c r="D1487" s="64"/>
    </row>
    <row r="1488" spans="4:4" x14ac:dyDescent="0.25">
      <c r="D1488" s="35"/>
    </row>
    <row r="1489" spans="4:4" x14ac:dyDescent="0.25">
      <c r="D1489" s="63"/>
    </row>
    <row r="1490" spans="4:4" x14ac:dyDescent="0.25">
      <c r="D1490" s="64"/>
    </row>
    <row r="1491" spans="4:4" x14ac:dyDescent="0.25">
      <c r="D1491" s="35"/>
    </row>
    <row r="1492" spans="4:4" x14ac:dyDescent="0.25">
      <c r="D1492" s="63"/>
    </row>
    <row r="1493" spans="4:4" x14ac:dyDescent="0.25">
      <c r="D1493" s="64"/>
    </row>
    <row r="1494" spans="4:4" x14ac:dyDescent="0.25">
      <c r="D1494" s="35"/>
    </row>
    <row r="1495" spans="4:4" x14ac:dyDescent="0.25">
      <c r="D1495" s="63"/>
    </row>
    <row r="1496" spans="4:4" x14ac:dyDescent="0.25">
      <c r="D1496" s="64"/>
    </row>
    <row r="1497" spans="4:4" x14ac:dyDescent="0.25">
      <c r="D1497" s="35"/>
    </row>
    <row r="1498" spans="4:4" x14ac:dyDescent="0.25">
      <c r="D1498" s="63"/>
    </row>
    <row r="1499" spans="4:4" x14ac:dyDescent="0.25">
      <c r="D1499" s="64"/>
    </row>
    <row r="1500" spans="4:4" x14ac:dyDescent="0.25">
      <c r="D1500" s="35"/>
    </row>
    <row r="1501" spans="4:4" x14ac:dyDescent="0.25">
      <c r="D1501" s="63"/>
    </row>
    <row r="1502" spans="4:4" x14ac:dyDescent="0.25">
      <c r="D1502" s="64"/>
    </row>
    <row r="1503" spans="4:4" x14ac:dyDescent="0.25">
      <c r="D1503" s="35"/>
    </row>
    <row r="1504" spans="4:4" x14ac:dyDescent="0.25">
      <c r="D1504" s="63"/>
    </row>
    <row r="1505" spans="4:4" x14ac:dyDescent="0.25">
      <c r="D1505" s="64"/>
    </row>
    <row r="1506" spans="4:4" x14ac:dyDescent="0.25">
      <c r="D1506" s="35"/>
    </row>
    <row r="1507" spans="4:4" x14ac:dyDescent="0.25">
      <c r="D1507" s="63"/>
    </row>
    <row r="1508" spans="4:4" x14ac:dyDescent="0.25">
      <c r="D1508" s="64"/>
    </row>
    <row r="1509" spans="4:4" x14ac:dyDescent="0.25">
      <c r="D1509" s="35"/>
    </row>
    <row r="1510" spans="4:4" x14ac:dyDescent="0.25">
      <c r="D1510" s="63"/>
    </row>
    <row r="1511" spans="4:4" x14ac:dyDescent="0.25">
      <c r="D1511" s="64"/>
    </row>
    <row r="1512" spans="4:4" x14ac:dyDescent="0.25">
      <c r="D1512" s="35"/>
    </row>
    <row r="1513" spans="4:4" x14ac:dyDescent="0.25">
      <c r="D1513" s="63"/>
    </row>
    <row r="1514" spans="4:4" x14ac:dyDescent="0.25">
      <c r="D1514" s="64"/>
    </row>
    <row r="1515" spans="4:4" x14ac:dyDescent="0.25">
      <c r="D1515" s="35"/>
    </row>
    <row r="1516" spans="4:4" x14ac:dyDescent="0.25">
      <c r="D1516" s="63"/>
    </row>
    <row r="1517" spans="4:4" x14ac:dyDescent="0.25">
      <c r="D1517" s="64"/>
    </row>
    <row r="1518" spans="4:4" x14ac:dyDescent="0.25">
      <c r="D1518" s="35"/>
    </row>
    <row r="1519" spans="4:4" x14ac:dyDescent="0.25">
      <c r="D1519" s="63"/>
    </row>
    <row r="1520" spans="4:4" x14ac:dyDescent="0.25">
      <c r="D1520" s="64"/>
    </row>
    <row r="1521" spans="4:4" x14ac:dyDescent="0.25">
      <c r="D1521" s="35"/>
    </row>
    <row r="1522" spans="4:4" x14ac:dyDescent="0.25">
      <c r="D1522" s="63"/>
    </row>
    <row r="1523" spans="4:4" x14ac:dyDescent="0.25">
      <c r="D1523" s="64"/>
    </row>
    <row r="1524" spans="4:4" x14ac:dyDescent="0.25">
      <c r="D1524" s="35"/>
    </row>
    <row r="1525" spans="4:4" x14ac:dyDescent="0.25">
      <c r="D1525" s="63"/>
    </row>
    <row r="1526" spans="4:4" x14ac:dyDescent="0.25">
      <c r="D1526" s="64"/>
    </row>
    <row r="1527" spans="4:4" x14ac:dyDescent="0.25">
      <c r="D1527" s="35"/>
    </row>
    <row r="1528" spans="4:4" x14ac:dyDescent="0.25">
      <c r="D1528" s="63"/>
    </row>
    <row r="1529" spans="4:4" x14ac:dyDescent="0.25">
      <c r="D1529" s="64"/>
    </row>
    <row r="1530" spans="4:4" x14ac:dyDescent="0.25">
      <c r="D1530" s="35"/>
    </row>
    <row r="1531" spans="4:4" x14ac:dyDescent="0.25">
      <c r="D1531" s="63"/>
    </row>
    <row r="1532" spans="4:4" x14ac:dyDescent="0.25">
      <c r="D1532" s="64"/>
    </row>
    <row r="1533" spans="4:4" x14ac:dyDescent="0.25">
      <c r="D1533" s="35"/>
    </row>
    <row r="1534" spans="4:4" x14ac:dyDescent="0.25">
      <c r="D1534" s="63"/>
    </row>
    <row r="1535" spans="4:4" x14ac:dyDescent="0.25">
      <c r="D1535" s="64"/>
    </row>
    <row r="1536" spans="4:4" x14ac:dyDescent="0.25">
      <c r="D1536" s="35"/>
    </row>
    <row r="1537" spans="4:4" x14ac:dyDescent="0.25">
      <c r="D1537" s="63"/>
    </row>
    <row r="1538" spans="4:4" x14ac:dyDescent="0.25">
      <c r="D1538" s="64"/>
    </row>
    <row r="1539" spans="4:4" x14ac:dyDescent="0.25">
      <c r="D1539" s="35"/>
    </row>
    <row r="1540" spans="4:4" x14ac:dyDescent="0.25">
      <c r="D1540" s="63"/>
    </row>
    <row r="1541" spans="4:4" x14ac:dyDescent="0.25">
      <c r="D1541" s="64"/>
    </row>
    <row r="1542" spans="4:4" x14ac:dyDescent="0.25">
      <c r="D1542" s="35"/>
    </row>
    <row r="1543" spans="4:4" x14ac:dyDescent="0.25">
      <c r="D1543" s="63"/>
    </row>
    <row r="1544" spans="4:4" x14ac:dyDescent="0.25">
      <c r="D1544" s="64"/>
    </row>
    <row r="1545" spans="4:4" x14ac:dyDescent="0.25">
      <c r="D1545" s="35"/>
    </row>
    <row r="1546" spans="4:4" x14ac:dyDescent="0.25">
      <c r="D1546" s="63"/>
    </row>
    <row r="1547" spans="4:4" x14ac:dyDescent="0.25">
      <c r="D1547" s="64"/>
    </row>
    <row r="1548" spans="4:4" x14ac:dyDescent="0.25">
      <c r="D1548" s="35"/>
    </row>
    <row r="1549" spans="4:4" x14ac:dyDescent="0.25">
      <c r="D1549" s="63"/>
    </row>
    <row r="1550" spans="4:4" x14ac:dyDescent="0.25">
      <c r="D1550" s="64"/>
    </row>
    <row r="1551" spans="4:4" x14ac:dyDescent="0.25">
      <c r="D1551" s="35"/>
    </row>
    <row r="1552" spans="4:4" x14ac:dyDescent="0.25">
      <c r="D1552" s="63"/>
    </row>
    <row r="1553" spans="4:4" x14ac:dyDescent="0.25">
      <c r="D1553" s="64"/>
    </row>
    <row r="1554" spans="4:4" x14ac:dyDescent="0.25">
      <c r="D1554" s="35"/>
    </row>
    <row r="1555" spans="4:4" x14ac:dyDescent="0.25">
      <c r="D1555" s="63"/>
    </row>
    <row r="1556" spans="4:4" x14ac:dyDescent="0.25">
      <c r="D1556" s="64"/>
    </row>
    <row r="1557" spans="4:4" x14ac:dyDescent="0.25">
      <c r="D1557" s="35"/>
    </row>
    <row r="1558" spans="4:4" x14ac:dyDescent="0.25">
      <c r="D1558" s="63"/>
    </row>
    <row r="1559" spans="4:4" x14ac:dyDescent="0.25">
      <c r="D1559" s="64"/>
    </row>
    <row r="1560" spans="4:4" x14ac:dyDescent="0.25">
      <c r="D1560" s="35"/>
    </row>
    <row r="1561" spans="4:4" x14ac:dyDescent="0.25">
      <c r="D1561" s="63"/>
    </row>
    <row r="1562" spans="4:4" x14ac:dyDescent="0.25">
      <c r="D1562" s="64"/>
    </row>
    <row r="1563" spans="4:4" x14ac:dyDescent="0.25">
      <c r="D1563" s="35"/>
    </row>
    <row r="1564" spans="4:4" x14ac:dyDescent="0.25">
      <c r="D1564" s="63"/>
    </row>
    <row r="1565" spans="4:4" x14ac:dyDescent="0.25">
      <c r="D1565" s="64"/>
    </row>
    <row r="1566" spans="4:4" x14ac:dyDescent="0.25">
      <c r="D1566" s="35"/>
    </row>
    <row r="1567" spans="4:4" x14ac:dyDescent="0.25">
      <c r="D1567" s="63"/>
    </row>
    <row r="1568" spans="4:4" x14ac:dyDescent="0.25">
      <c r="D1568" s="64"/>
    </row>
    <row r="1569" spans="4:4" x14ac:dyDescent="0.25">
      <c r="D1569" s="35"/>
    </row>
    <row r="1570" spans="4:4" x14ac:dyDescent="0.25">
      <c r="D1570" s="63"/>
    </row>
    <row r="1571" spans="4:4" x14ac:dyDescent="0.25">
      <c r="D1571" s="64"/>
    </row>
    <row r="1572" spans="4:4" x14ac:dyDescent="0.25">
      <c r="D1572" s="35"/>
    </row>
    <row r="1573" spans="4:4" x14ac:dyDescent="0.25">
      <c r="D1573" s="63"/>
    </row>
    <row r="1574" spans="4:4" x14ac:dyDescent="0.25">
      <c r="D1574" s="64"/>
    </row>
    <row r="1575" spans="4:4" x14ac:dyDescent="0.25">
      <c r="D1575" s="35"/>
    </row>
    <row r="1576" spans="4:4" x14ac:dyDescent="0.25">
      <c r="D1576" s="63"/>
    </row>
    <row r="1577" spans="4:4" x14ac:dyDescent="0.25">
      <c r="D1577" s="64"/>
    </row>
    <row r="1578" spans="4:4" x14ac:dyDescent="0.25">
      <c r="D1578" s="35"/>
    </row>
    <row r="1579" spans="4:4" x14ac:dyDescent="0.25">
      <c r="D1579" s="63"/>
    </row>
    <row r="1580" spans="4:4" x14ac:dyDescent="0.25">
      <c r="D1580" s="64"/>
    </row>
    <row r="1581" spans="4:4" x14ac:dyDescent="0.25">
      <c r="D1581" s="35"/>
    </row>
    <row r="1582" spans="4:4" x14ac:dyDescent="0.25">
      <c r="D1582" s="63"/>
    </row>
    <row r="1583" spans="4:4" x14ac:dyDescent="0.25">
      <c r="D1583" s="64"/>
    </row>
    <row r="1584" spans="4:4" x14ac:dyDescent="0.25">
      <c r="D1584" s="35"/>
    </row>
    <row r="1585" spans="4:4" x14ac:dyDescent="0.25">
      <c r="D1585" s="63"/>
    </row>
    <row r="1586" spans="4:4" x14ac:dyDescent="0.25">
      <c r="D1586" s="64"/>
    </row>
    <row r="1587" spans="4:4" x14ac:dyDescent="0.25">
      <c r="D1587" s="35"/>
    </row>
    <row r="1588" spans="4:4" x14ac:dyDescent="0.25">
      <c r="D1588" s="63"/>
    </row>
    <row r="1589" spans="4:4" x14ac:dyDescent="0.25">
      <c r="D1589" s="64"/>
    </row>
    <row r="1590" spans="4:4" x14ac:dyDescent="0.25">
      <c r="D1590" s="35"/>
    </row>
    <row r="1591" spans="4:4" x14ac:dyDescent="0.25">
      <c r="D1591" s="63"/>
    </row>
    <row r="1592" spans="4:4" x14ac:dyDescent="0.25">
      <c r="D1592" s="64"/>
    </row>
    <row r="1593" spans="4:4" x14ac:dyDescent="0.25">
      <c r="D1593" s="35"/>
    </row>
    <row r="1594" spans="4:4" x14ac:dyDescent="0.25">
      <c r="D1594" s="63"/>
    </row>
    <row r="1595" spans="4:4" x14ac:dyDescent="0.25">
      <c r="D1595" s="64"/>
    </row>
    <row r="1596" spans="4:4" x14ac:dyDescent="0.25">
      <c r="D1596" s="35"/>
    </row>
    <row r="1597" spans="4:4" x14ac:dyDescent="0.25">
      <c r="D1597" s="63"/>
    </row>
    <row r="1598" spans="4:4" x14ac:dyDescent="0.25">
      <c r="D1598" s="64"/>
    </row>
    <row r="1599" spans="4:4" x14ac:dyDescent="0.25">
      <c r="D1599" s="35"/>
    </row>
    <row r="1600" spans="4:4" x14ac:dyDescent="0.25">
      <c r="D1600" s="63"/>
    </row>
    <row r="1601" spans="4:4" x14ac:dyDescent="0.25">
      <c r="D1601" s="64"/>
    </row>
    <row r="1602" spans="4:4" x14ac:dyDescent="0.25">
      <c r="D1602" s="35"/>
    </row>
    <row r="1603" spans="4:4" x14ac:dyDescent="0.25">
      <c r="D1603" s="63"/>
    </row>
    <row r="1604" spans="4:4" x14ac:dyDescent="0.25">
      <c r="D1604" s="64"/>
    </row>
    <row r="1605" spans="4:4" x14ac:dyDescent="0.25">
      <c r="D1605" s="35"/>
    </row>
    <row r="1606" spans="4:4" x14ac:dyDescent="0.25">
      <c r="D1606" s="63"/>
    </row>
    <row r="1607" spans="4:4" x14ac:dyDescent="0.25">
      <c r="D1607" s="64"/>
    </row>
    <row r="1608" spans="4:4" x14ac:dyDescent="0.25">
      <c r="D1608" s="35"/>
    </row>
    <row r="1609" spans="4:4" x14ac:dyDescent="0.25">
      <c r="D1609" s="63"/>
    </row>
    <row r="1610" spans="4:4" x14ac:dyDescent="0.25">
      <c r="D1610" s="64"/>
    </row>
    <row r="1611" spans="4:4" x14ac:dyDescent="0.25">
      <c r="D1611" s="35"/>
    </row>
    <row r="1612" spans="4:4" x14ac:dyDescent="0.25">
      <c r="D1612" s="63"/>
    </row>
    <row r="1613" spans="4:4" x14ac:dyDescent="0.25">
      <c r="D1613" s="64"/>
    </row>
    <row r="1614" spans="4:4" x14ac:dyDescent="0.25">
      <c r="D1614" s="35"/>
    </row>
    <row r="1615" spans="4:4" x14ac:dyDescent="0.25">
      <c r="D1615" s="63"/>
    </row>
    <row r="1616" spans="4:4" x14ac:dyDescent="0.25">
      <c r="D1616" s="64"/>
    </row>
    <row r="1617" spans="4:4" x14ac:dyDescent="0.25">
      <c r="D1617" s="35"/>
    </row>
    <row r="1618" spans="4:4" x14ac:dyDescent="0.25">
      <c r="D1618" s="63"/>
    </row>
    <row r="1619" spans="4:4" x14ac:dyDescent="0.25">
      <c r="D1619" s="64"/>
    </row>
    <row r="1620" spans="4:4" x14ac:dyDescent="0.25">
      <c r="D1620" s="35"/>
    </row>
    <row r="1621" spans="4:4" x14ac:dyDescent="0.25">
      <c r="D1621" s="63"/>
    </row>
    <row r="1622" spans="4:4" x14ac:dyDescent="0.25">
      <c r="D1622" s="64"/>
    </row>
    <row r="1623" spans="4:4" x14ac:dyDescent="0.25">
      <c r="D1623" s="35"/>
    </row>
    <row r="1624" spans="4:4" x14ac:dyDescent="0.25">
      <c r="D1624" s="63"/>
    </row>
    <row r="1625" spans="4:4" x14ac:dyDescent="0.25">
      <c r="D1625" s="64"/>
    </row>
    <row r="1626" spans="4:4" x14ac:dyDescent="0.25">
      <c r="D1626" s="35"/>
    </row>
    <row r="1627" spans="4:4" x14ac:dyDescent="0.25">
      <c r="D1627" s="63"/>
    </row>
    <row r="1628" spans="4:4" x14ac:dyDescent="0.25">
      <c r="D1628" s="64"/>
    </row>
    <row r="1629" spans="4:4" x14ac:dyDescent="0.25">
      <c r="D1629" s="35"/>
    </row>
    <row r="1630" spans="4:4" x14ac:dyDescent="0.25">
      <c r="D1630" s="63"/>
    </row>
    <row r="1631" spans="4:4" x14ac:dyDescent="0.25">
      <c r="D1631" s="64"/>
    </row>
    <row r="1632" spans="4:4" x14ac:dyDescent="0.25">
      <c r="D1632" s="35"/>
    </row>
    <row r="1633" spans="4:4" x14ac:dyDescent="0.25">
      <c r="D1633" s="63"/>
    </row>
    <row r="1634" spans="4:4" x14ac:dyDescent="0.25">
      <c r="D1634" s="64"/>
    </row>
    <row r="1635" spans="4:4" x14ac:dyDescent="0.25">
      <c r="D1635" s="35"/>
    </row>
    <row r="1636" spans="4:4" x14ac:dyDescent="0.25">
      <c r="D1636" s="63"/>
    </row>
    <row r="1637" spans="4:4" x14ac:dyDescent="0.25">
      <c r="D1637" s="64"/>
    </row>
    <row r="1638" spans="4:4" x14ac:dyDescent="0.25">
      <c r="D1638" s="35"/>
    </row>
    <row r="1639" spans="4:4" x14ac:dyDescent="0.25">
      <c r="D1639" s="63"/>
    </row>
    <row r="1640" spans="4:4" x14ac:dyDescent="0.25">
      <c r="D1640" s="64"/>
    </row>
    <row r="1641" spans="4:4" x14ac:dyDescent="0.25">
      <c r="D1641" s="35"/>
    </row>
    <row r="1642" spans="4:4" x14ac:dyDescent="0.25">
      <c r="D1642" s="63"/>
    </row>
    <row r="1643" spans="4:4" x14ac:dyDescent="0.25">
      <c r="D1643" s="64"/>
    </row>
    <row r="1644" spans="4:4" x14ac:dyDescent="0.25">
      <c r="D1644" s="35"/>
    </row>
    <row r="1645" spans="4:4" x14ac:dyDescent="0.25">
      <c r="D1645" s="63"/>
    </row>
    <row r="1646" spans="4:4" x14ac:dyDescent="0.25">
      <c r="D1646" s="64"/>
    </row>
    <row r="1647" spans="4:4" x14ac:dyDescent="0.25">
      <c r="D1647" s="35"/>
    </row>
    <row r="1648" spans="4:4" x14ac:dyDescent="0.25">
      <c r="D1648" s="63"/>
    </row>
    <row r="1649" spans="4:4" x14ac:dyDescent="0.25">
      <c r="D1649" s="64"/>
    </row>
    <row r="1650" spans="4:4" x14ac:dyDescent="0.25">
      <c r="D1650" s="35"/>
    </row>
    <row r="1651" spans="4:4" x14ac:dyDescent="0.25">
      <c r="D1651" s="63"/>
    </row>
    <row r="1652" spans="4:4" x14ac:dyDescent="0.25">
      <c r="D1652" s="64"/>
    </row>
    <row r="1653" spans="4:4" x14ac:dyDescent="0.25">
      <c r="D1653" s="35"/>
    </row>
    <row r="1654" spans="4:4" x14ac:dyDescent="0.25">
      <c r="D1654" s="63"/>
    </row>
    <row r="1655" spans="4:4" x14ac:dyDescent="0.25">
      <c r="D1655" s="64"/>
    </row>
    <row r="1656" spans="4:4" x14ac:dyDescent="0.25">
      <c r="D1656" s="35"/>
    </row>
    <row r="1657" spans="4:4" x14ac:dyDescent="0.25">
      <c r="D1657" s="63"/>
    </row>
    <row r="1658" spans="4:4" x14ac:dyDescent="0.25">
      <c r="D1658" s="64"/>
    </row>
    <row r="1659" spans="4:4" x14ac:dyDescent="0.25">
      <c r="D1659" s="35"/>
    </row>
    <row r="1660" spans="4:4" x14ac:dyDescent="0.25">
      <c r="D1660" s="63"/>
    </row>
    <row r="1661" spans="4:4" x14ac:dyDescent="0.25">
      <c r="D1661" s="64"/>
    </row>
    <row r="1662" spans="4:4" x14ac:dyDescent="0.25">
      <c r="D1662" s="35"/>
    </row>
    <row r="1663" spans="4:4" x14ac:dyDescent="0.25">
      <c r="D1663" s="63"/>
    </row>
    <row r="1664" spans="4:4" x14ac:dyDescent="0.25">
      <c r="D1664" s="64"/>
    </row>
    <row r="1665" spans="4:4" x14ac:dyDescent="0.25">
      <c r="D1665" s="35"/>
    </row>
    <row r="1666" spans="4:4" x14ac:dyDescent="0.25">
      <c r="D1666" s="63"/>
    </row>
    <row r="1667" spans="4:4" x14ac:dyDescent="0.25">
      <c r="D1667" s="64"/>
    </row>
    <row r="1668" spans="4:4" x14ac:dyDescent="0.25">
      <c r="D1668" s="35"/>
    </row>
    <row r="1669" spans="4:4" x14ac:dyDescent="0.25">
      <c r="D1669" s="63"/>
    </row>
    <row r="1670" spans="4:4" x14ac:dyDescent="0.25">
      <c r="D1670" s="64"/>
    </row>
    <row r="1671" spans="4:4" x14ac:dyDescent="0.25">
      <c r="D1671" s="35"/>
    </row>
    <row r="1672" spans="4:4" x14ac:dyDescent="0.25">
      <c r="D1672" s="63"/>
    </row>
    <row r="1673" spans="4:4" x14ac:dyDescent="0.25">
      <c r="D1673" s="64"/>
    </row>
    <row r="1674" spans="4:4" x14ac:dyDescent="0.25">
      <c r="D1674" s="35"/>
    </row>
    <row r="1675" spans="4:4" x14ac:dyDescent="0.25">
      <c r="D1675" s="63"/>
    </row>
    <row r="1676" spans="4:4" x14ac:dyDescent="0.25">
      <c r="D1676" s="64"/>
    </row>
    <row r="1677" spans="4:4" x14ac:dyDescent="0.25">
      <c r="D1677" s="35"/>
    </row>
    <row r="1678" spans="4:4" x14ac:dyDescent="0.25">
      <c r="D1678" s="63"/>
    </row>
    <row r="1679" spans="4:4" x14ac:dyDescent="0.25">
      <c r="D1679" s="64"/>
    </row>
    <row r="1680" spans="4:4" x14ac:dyDescent="0.25">
      <c r="D1680" s="35"/>
    </row>
    <row r="1681" spans="4:4" x14ac:dyDescent="0.25">
      <c r="D1681" s="63"/>
    </row>
    <row r="1682" spans="4:4" x14ac:dyDescent="0.25">
      <c r="D1682" s="64"/>
    </row>
    <row r="1683" spans="4:4" x14ac:dyDescent="0.25">
      <c r="D1683" s="35"/>
    </row>
    <row r="1684" spans="4:4" x14ac:dyDescent="0.25">
      <c r="D1684" s="63"/>
    </row>
    <row r="1685" spans="4:4" x14ac:dyDescent="0.25">
      <c r="D1685" s="64"/>
    </row>
    <row r="1686" spans="4:4" x14ac:dyDescent="0.25">
      <c r="D1686" s="35"/>
    </row>
    <row r="1687" spans="4:4" x14ac:dyDescent="0.25">
      <c r="D1687" s="63"/>
    </row>
    <row r="1688" spans="4:4" x14ac:dyDescent="0.25">
      <c r="D1688" s="64"/>
    </row>
    <row r="1689" spans="4:4" x14ac:dyDescent="0.25">
      <c r="D1689" s="35"/>
    </row>
    <row r="1690" spans="4:4" x14ac:dyDescent="0.25">
      <c r="D1690" s="63"/>
    </row>
    <row r="1691" spans="4:4" x14ac:dyDescent="0.25">
      <c r="D1691" s="64"/>
    </row>
    <row r="1692" spans="4:4" x14ac:dyDescent="0.25">
      <c r="D1692" s="35"/>
    </row>
    <row r="1693" spans="4:4" x14ac:dyDescent="0.25">
      <c r="D1693" s="63"/>
    </row>
    <row r="1694" spans="4:4" x14ac:dyDescent="0.25">
      <c r="D1694" s="64"/>
    </row>
    <row r="1695" spans="4:4" x14ac:dyDescent="0.25">
      <c r="D1695" s="35"/>
    </row>
    <row r="1696" spans="4:4" x14ac:dyDescent="0.25">
      <c r="D1696" s="63"/>
    </row>
    <row r="1697" spans="4:4" x14ac:dyDescent="0.25">
      <c r="D1697" s="64"/>
    </row>
    <row r="1698" spans="4:4" x14ac:dyDescent="0.25">
      <c r="D1698" s="35"/>
    </row>
    <row r="1699" spans="4:4" x14ac:dyDescent="0.25">
      <c r="D1699" s="63"/>
    </row>
    <row r="1700" spans="4:4" x14ac:dyDescent="0.25">
      <c r="D1700" s="64"/>
    </row>
    <row r="1701" spans="4:4" x14ac:dyDescent="0.25">
      <c r="D1701" s="35"/>
    </row>
    <row r="1702" spans="4:4" x14ac:dyDescent="0.25">
      <c r="D1702" s="63"/>
    </row>
    <row r="1703" spans="4:4" x14ac:dyDescent="0.25">
      <c r="D1703" s="64"/>
    </row>
    <row r="1704" spans="4:4" x14ac:dyDescent="0.25">
      <c r="D1704" s="35"/>
    </row>
    <row r="1705" spans="4:4" x14ac:dyDescent="0.25">
      <c r="D1705" s="63"/>
    </row>
    <row r="1706" spans="4:4" x14ac:dyDescent="0.25">
      <c r="D1706" s="64"/>
    </row>
    <row r="1707" spans="4:4" x14ac:dyDescent="0.25">
      <c r="D1707" s="35"/>
    </row>
    <row r="1708" spans="4:4" x14ac:dyDescent="0.25">
      <c r="D1708" s="63"/>
    </row>
    <row r="1709" spans="4:4" x14ac:dyDescent="0.25">
      <c r="D1709" s="64"/>
    </row>
    <row r="1710" spans="4:4" x14ac:dyDescent="0.25">
      <c r="D1710" s="35"/>
    </row>
    <row r="1711" spans="4:4" x14ac:dyDescent="0.25">
      <c r="D1711" s="63"/>
    </row>
    <row r="1712" spans="4:4" x14ac:dyDescent="0.25">
      <c r="D1712" s="64"/>
    </row>
    <row r="1713" spans="4:4" x14ac:dyDescent="0.25">
      <c r="D1713" s="35"/>
    </row>
    <row r="1714" spans="4:4" x14ac:dyDescent="0.25">
      <c r="D1714" s="63"/>
    </row>
    <row r="1715" spans="4:4" x14ac:dyDescent="0.25">
      <c r="D1715" s="64"/>
    </row>
    <row r="1716" spans="4:4" x14ac:dyDescent="0.25">
      <c r="D1716" s="35"/>
    </row>
    <row r="1717" spans="4:4" x14ac:dyDescent="0.25">
      <c r="D1717" s="63"/>
    </row>
    <row r="1718" spans="4:4" x14ac:dyDescent="0.25">
      <c r="D1718" s="64"/>
    </row>
    <row r="1719" spans="4:4" x14ac:dyDescent="0.25">
      <c r="D1719" s="35"/>
    </row>
    <row r="1720" spans="4:4" x14ac:dyDescent="0.25">
      <c r="D1720" s="63"/>
    </row>
    <row r="1721" spans="4:4" x14ac:dyDescent="0.25">
      <c r="D1721" s="64"/>
    </row>
    <row r="1722" spans="4:4" x14ac:dyDescent="0.25">
      <c r="D1722" s="35"/>
    </row>
    <row r="1723" spans="4:4" x14ac:dyDescent="0.25">
      <c r="D1723" s="63"/>
    </row>
    <row r="1724" spans="4:4" x14ac:dyDescent="0.25">
      <c r="D1724" s="64"/>
    </row>
    <row r="1725" spans="4:4" x14ac:dyDescent="0.25">
      <c r="D1725" s="35"/>
    </row>
    <row r="1726" spans="4:4" x14ac:dyDescent="0.25">
      <c r="D1726" s="63"/>
    </row>
    <row r="1727" spans="4:4" x14ac:dyDescent="0.25">
      <c r="D1727" s="64"/>
    </row>
    <row r="1728" spans="4:4" x14ac:dyDescent="0.25">
      <c r="D1728" s="35"/>
    </row>
    <row r="1729" spans="4:4" x14ac:dyDescent="0.25">
      <c r="D1729" s="63"/>
    </row>
    <row r="1730" spans="4:4" x14ac:dyDescent="0.25">
      <c r="D1730" s="64"/>
    </row>
    <row r="1731" spans="4:4" x14ac:dyDescent="0.25">
      <c r="D1731" s="35"/>
    </row>
    <row r="1732" spans="4:4" x14ac:dyDescent="0.25">
      <c r="D1732" s="63"/>
    </row>
    <row r="1733" spans="4:4" x14ac:dyDescent="0.25">
      <c r="D1733" s="64"/>
    </row>
    <row r="1734" spans="4:4" x14ac:dyDescent="0.25">
      <c r="D1734" s="35"/>
    </row>
    <row r="1735" spans="4:4" x14ac:dyDescent="0.25">
      <c r="D1735" s="63"/>
    </row>
    <row r="1736" spans="4:4" x14ac:dyDescent="0.25">
      <c r="D1736" s="64"/>
    </row>
    <row r="1737" spans="4:4" x14ac:dyDescent="0.25">
      <c r="D1737" s="35"/>
    </row>
    <row r="1738" spans="4:4" x14ac:dyDescent="0.25">
      <c r="D1738" s="63"/>
    </row>
    <row r="1739" spans="4:4" x14ac:dyDescent="0.25">
      <c r="D1739" s="64"/>
    </row>
    <row r="1740" spans="4:4" x14ac:dyDescent="0.25">
      <c r="D1740" s="35"/>
    </row>
    <row r="1741" spans="4:4" x14ac:dyDescent="0.25">
      <c r="D1741" s="63"/>
    </row>
    <row r="1742" spans="4:4" x14ac:dyDescent="0.25">
      <c r="D1742" s="64"/>
    </row>
    <row r="1743" spans="4:4" x14ac:dyDescent="0.25">
      <c r="D1743" s="35"/>
    </row>
    <row r="1744" spans="4:4" x14ac:dyDescent="0.25">
      <c r="D1744" s="63"/>
    </row>
    <row r="1745" spans="4:4" x14ac:dyDescent="0.25">
      <c r="D1745" s="64"/>
    </row>
    <row r="1746" spans="4:4" x14ac:dyDescent="0.25">
      <c r="D1746" s="35"/>
    </row>
    <row r="1747" spans="4:4" x14ac:dyDescent="0.25">
      <c r="D1747" s="63"/>
    </row>
    <row r="1748" spans="4:4" x14ac:dyDescent="0.25">
      <c r="D1748" s="64"/>
    </row>
    <row r="1749" spans="4:4" x14ac:dyDescent="0.25">
      <c r="D1749" s="35"/>
    </row>
    <row r="1750" spans="4:4" x14ac:dyDescent="0.25">
      <c r="D1750" s="63"/>
    </row>
    <row r="1751" spans="4:4" x14ac:dyDescent="0.25">
      <c r="D1751" s="64"/>
    </row>
    <row r="1752" spans="4:4" x14ac:dyDescent="0.25">
      <c r="D1752" s="35"/>
    </row>
    <row r="1753" spans="4:4" x14ac:dyDescent="0.25">
      <c r="D1753" s="63"/>
    </row>
    <row r="1754" spans="4:4" x14ac:dyDescent="0.25">
      <c r="D1754" s="64"/>
    </row>
    <row r="1755" spans="4:4" x14ac:dyDescent="0.25">
      <c r="D1755" s="35"/>
    </row>
    <row r="1756" spans="4:4" x14ac:dyDescent="0.25">
      <c r="D1756" s="63"/>
    </row>
    <row r="1757" spans="4:4" x14ac:dyDescent="0.25">
      <c r="D1757" s="64"/>
    </row>
    <row r="1758" spans="4:4" x14ac:dyDescent="0.25">
      <c r="D1758" s="35"/>
    </row>
    <row r="1759" spans="4:4" x14ac:dyDescent="0.25">
      <c r="D1759" s="63"/>
    </row>
    <row r="1760" spans="4:4" x14ac:dyDescent="0.25">
      <c r="D1760" s="64"/>
    </row>
    <row r="1761" spans="4:4" x14ac:dyDescent="0.25">
      <c r="D1761" s="35"/>
    </row>
    <row r="1762" spans="4:4" x14ac:dyDescent="0.25">
      <c r="D1762" s="63"/>
    </row>
    <row r="1763" spans="4:4" x14ac:dyDescent="0.25">
      <c r="D1763" s="64"/>
    </row>
    <row r="1764" spans="4:4" x14ac:dyDescent="0.25">
      <c r="D1764" s="35"/>
    </row>
    <row r="1765" spans="4:4" x14ac:dyDescent="0.25">
      <c r="D1765" s="63"/>
    </row>
    <row r="1766" spans="4:4" x14ac:dyDescent="0.25">
      <c r="D1766" s="64"/>
    </row>
    <row r="1767" spans="4:4" x14ac:dyDescent="0.25">
      <c r="D1767" s="35"/>
    </row>
    <row r="1768" spans="4:4" x14ac:dyDescent="0.25">
      <c r="D1768" s="63"/>
    </row>
    <row r="1769" spans="4:4" x14ac:dyDescent="0.25">
      <c r="D1769" s="64"/>
    </row>
    <row r="1770" spans="4:4" x14ac:dyDescent="0.25">
      <c r="D1770" s="35"/>
    </row>
    <row r="1771" spans="4:4" x14ac:dyDescent="0.25">
      <c r="D1771" s="63"/>
    </row>
    <row r="1772" spans="4:4" x14ac:dyDescent="0.25">
      <c r="D1772" s="64"/>
    </row>
    <row r="1773" spans="4:4" x14ac:dyDescent="0.25">
      <c r="D1773" s="35"/>
    </row>
    <row r="1774" spans="4:4" x14ac:dyDescent="0.25">
      <c r="D1774" s="63"/>
    </row>
    <row r="1775" spans="4:4" x14ac:dyDescent="0.25">
      <c r="D1775" s="64"/>
    </row>
    <row r="1776" spans="4:4" x14ac:dyDescent="0.25">
      <c r="D1776" s="35"/>
    </row>
    <row r="1777" spans="4:4" x14ac:dyDescent="0.25">
      <c r="D1777" s="63"/>
    </row>
    <row r="1778" spans="4:4" x14ac:dyDescent="0.25">
      <c r="D1778" s="64"/>
    </row>
    <row r="1779" spans="4:4" x14ac:dyDescent="0.25">
      <c r="D1779" s="35"/>
    </row>
    <row r="1780" spans="4:4" x14ac:dyDescent="0.25">
      <c r="D1780" s="63"/>
    </row>
    <row r="1781" spans="4:4" x14ac:dyDescent="0.25">
      <c r="D1781" s="64"/>
    </row>
    <row r="1782" spans="4:4" x14ac:dyDescent="0.25">
      <c r="D1782" s="35"/>
    </row>
    <row r="1783" spans="4:4" x14ac:dyDescent="0.25">
      <c r="D1783" s="63"/>
    </row>
    <row r="1784" spans="4:4" x14ac:dyDescent="0.25">
      <c r="D1784" s="64"/>
    </row>
    <row r="1785" spans="4:4" x14ac:dyDescent="0.25">
      <c r="D1785" s="35"/>
    </row>
    <row r="1786" spans="4:4" x14ac:dyDescent="0.25">
      <c r="D1786" s="63"/>
    </row>
    <row r="1787" spans="4:4" x14ac:dyDescent="0.25">
      <c r="D1787" s="64"/>
    </row>
    <row r="1788" spans="4:4" x14ac:dyDescent="0.25">
      <c r="D1788" s="35"/>
    </row>
    <row r="1789" spans="4:4" x14ac:dyDescent="0.25">
      <c r="D1789" s="63"/>
    </row>
    <row r="1790" spans="4:4" x14ac:dyDescent="0.25">
      <c r="D1790" s="64"/>
    </row>
    <row r="1791" spans="4:4" x14ac:dyDescent="0.25">
      <c r="D1791" s="35"/>
    </row>
    <row r="1792" spans="4:4" x14ac:dyDescent="0.25">
      <c r="D1792" s="63"/>
    </row>
    <row r="1793" spans="4:4" x14ac:dyDescent="0.25">
      <c r="D1793" s="64"/>
    </row>
    <row r="1794" spans="4:4" x14ac:dyDescent="0.25">
      <c r="D1794" s="35"/>
    </row>
    <row r="1795" spans="4:4" x14ac:dyDescent="0.25">
      <c r="D1795" s="63"/>
    </row>
    <row r="1796" spans="4:4" x14ac:dyDescent="0.25">
      <c r="D1796" s="64"/>
    </row>
    <row r="1797" spans="4:4" x14ac:dyDescent="0.25">
      <c r="D1797" s="35"/>
    </row>
    <row r="1798" spans="4:4" x14ac:dyDescent="0.25">
      <c r="D1798" s="63"/>
    </row>
    <row r="1799" spans="4:4" x14ac:dyDescent="0.25">
      <c r="D1799" s="64"/>
    </row>
    <row r="1800" spans="4:4" x14ac:dyDescent="0.25">
      <c r="D1800" s="35"/>
    </row>
    <row r="1801" spans="4:4" x14ac:dyDescent="0.25">
      <c r="D1801" s="63"/>
    </row>
    <row r="1802" spans="4:4" x14ac:dyDescent="0.25">
      <c r="D1802" s="64"/>
    </row>
    <row r="1803" spans="4:4" x14ac:dyDescent="0.25">
      <c r="D1803" s="35"/>
    </row>
    <row r="1804" spans="4:4" x14ac:dyDescent="0.25">
      <c r="D1804" s="63"/>
    </row>
    <row r="1805" spans="4:4" x14ac:dyDescent="0.25">
      <c r="D1805" s="64"/>
    </row>
    <row r="1806" spans="4:4" x14ac:dyDescent="0.25">
      <c r="D1806" s="35"/>
    </row>
    <row r="1807" spans="4:4" x14ac:dyDescent="0.25">
      <c r="D1807" s="63"/>
    </row>
    <row r="1808" spans="4:4" x14ac:dyDescent="0.25">
      <c r="D1808" s="64"/>
    </row>
    <row r="1809" spans="4:4" x14ac:dyDescent="0.25">
      <c r="D1809" s="35"/>
    </row>
    <row r="1810" spans="4:4" x14ac:dyDescent="0.25">
      <c r="D1810" s="63"/>
    </row>
    <row r="1811" spans="4:4" x14ac:dyDescent="0.25">
      <c r="D1811" s="64"/>
    </row>
    <row r="1812" spans="4:4" x14ac:dyDescent="0.25">
      <c r="D1812" s="35"/>
    </row>
    <row r="1813" spans="4:4" x14ac:dyDescent="0.25">
      <c r="D1813" s="63"/>
    </row>
    <row r="1814" spans="4:4" x14ac:dyDescent="0.25">
      <c r="D1814" s="64"/>
    </row>
    <row r="1815" spans="4:4" x14ac:dyDescent="0.25">
      <c r="D1815" s="35"/>
    </row>
    <row r="1816" spans="4:4" x14ac:dyDescent="0.25">
      <c r="D1816" s="63"/>
    </row>
    <row r="1817" spans="4:4" x14ac:dyDescent="0.25">
      <c r="D1817" s="64"/>
    </row>
    <row r="1818" spans="4:4" x14ac:dyDescent="0.25">
      <c r="D1818" s="35"/>
    </row>
    <row r="1819" spans="4:4" x14ac:dyDescent="0.25">
      <c r="D1819" s="63"/>
    </row>
    <row r="1820" spans="4:4" x14ac:dyDescent="0.25">
      <c r="D1820" s="64"/>
    </row>
    <row r="1821" spans="4:4" x14ac:dyDescent="0.25">
      <c r="D1821" s="35"/>
    </row>
    <row r="1822" spans="4:4" x14ac:dyDescent="0.25">
      <c r="D1822" s="63"/>
    </row>
    <row r="1823" spans="4:4" x14ac:dyDescent="0.25">
      <c r="D1823" s="64"/>
    </row>
    <row r="1824" spans="4:4" x14ac:dyDescent="0.25">
      <c r="D1824" s="35"/>
    </row>
    <row r="1825" spans="4:4" x14ac:dyDescent="0.25">
      <c r="D1825" s="63"/>
    </row>
    <row r="1826" spans="4:4" x14ac:dyDescent="0.25">
      <c r="D1826" s="64"/>
    </row>
    <row r="1827" spans="4:4" x14ac:dyDescent="0.25">
      <c r="D1827" s="35"/>
    </row>
    <row r="1828" spans="4:4" x14ac:dyDescent="0.25">
      <c r="D1828" s="63"/>
    </row>
    <row r="1829" spans="4:4" x14ac:dyDescent="0.25">
      <c r="D1829" s="64"/>
    </row>
    <row r="1830" spans="4:4" x14ac:dyDescent="0.25">
      <c r="D1830" s="35"/>
    </row>
    <row r="1831" spans="4:4" x14ac:dyDescent="0.25">
      <c r="D1831" s="63"/>
    </row>
    <row r="1832" spans="4:4" x14ac:dyDescent="0.25">
      <c r="D1832" s="64"/>
    </row>
    <row r="1833" spans="4:4" x14ac:dyDescent="0.25">
      <c r="D1833" s="35"/>
    </row>
    <row r="1834" spans="4:4" x14ac:dyDescent="0.25">
      <c r="D1834" s="63"/>
    </row>
    <row r="1835" spans="4:4" x14ac:dyDescent="0.25">
      <c r="D1835" s="64"/>
    </row>
    <row r="1836" spans="4:4" x14ac:dyDescent="0.25">
      <c r="D1836" s="35"/>
    </row>
    <row r="1837" spans="4:4" x14ac:dyDescent="0.25">
      <c r="D1837" s="63"/>
    </row>
    <row r="1838" spans="4:4" x14ac:dyDescent="0.25">
      <c r="D1838" s="64"/>
    </row>
    <row r="1839" spans="4:4" x14ac:dyDescent="0.25">
      <c r="D1839" s="35"/>
    </row>
    <row r="1840" spans="4:4" x14ac:dyDescent="0.25">
      <c r="D1840" s="63"/>
    </row>
    <row r="1841" spans="4:4" x14ac:dyDescent="0.25">
      <c r="D1841" s="64"/>
    </row>
    <row r="1842" spans="4:4" x14ac:dyDescent="0.25">
      <c r="D1842" s="35"/>
    </row>
    <row r="1843" spans="4:4" x14ac:dyDescent="0.25">
      <c r="D1843" s="63"/>
    </row>
    <row r="1844" spans="4:4" x14ac:dyDescent="0.25">
      <c r="D1844" s="64"/>
    </row>
    <row r="1845" spans="4:4" x14ac:dyDescent="0.25">
      <c r="D1845" s="35"/>
    </row>
    <row r="1846" spans="4:4" x14ac:dyDescent="0.25">
      <c r="D1846" s="63"/>
    </row>
    <row r="1847" spans="4:4" x14ac:dyDescent="0.25">
      <c r="D1847" s="64"/>
    </row>
    <row r="1848" spans="4:4" x14ac:dyDescent="0.25">
      <c r="D1848" s="35"/>
    </row>
    <row r="1849" spans="4:4" x14ac:dyDescent="0.25">
      <c r="D1849" s="63"/>
    </row>
    <row r="1850" spans="4:4" x14ac:dyDescent="0.25">
      <c r="D1850" s="64"/>
    </row>
    <row r="1851" spans="4:4" x14ac:dyDescent="0.25">
      <c r="D1851" s="35"/>
    </row>
    <row r="1852" spans="4:4" x14ac:dyDescent="0.25">
      <c r="D1852" s="63"/>
    </row>
    <row r="1853" spans="4:4" x14ac:dyDescent="0.25">
      <c r="D1853" s="64"/>
    </row>
    <row r="1854" spans="4:4" x14ac:dyDescent="0.25">
      <c r="D1854" s="35"/>
    </row>
    <row r="1855" spans="4:4" x14ac:dyDescent="0.25">
      <c r="D1855" s="63"/>
    </row>
    <row r="1856" spans="4:4" x14ac:dyDescent="0.25">
      <c r="D1856" s="64"/>
    </row>
    <row r="1857" spans="4:4" x14ac:dyDescent="0.25">
      <c r="D1857" s="35"/>
    </row>
    <row r="1858" spans="4:4" x14ac:dyDescent="0.25">
      <c r="D1858" s="63"/>
    </row>
    <row r="1859" spans="4:4" x14ac:dyDescent="0.25">
      <c r="D1859" s="64"/>
    </row>
    <row r="1860" spans="4:4" x14ac:dyDescent="0.25">
      <c r="D1860" s="35"/>
    </row>
    <row r="1861" spans="4:4" x14ac:dyDescent="0.25">
      <c r="D1861" s="63"/>
    </row>
    <row r="1862" spans="4:4" x14ac:dyDescent="0.25">
      <c r="D1862" s="64"/>
    </row>
    <row r="1863" spans="4:4" x14ac:dyDescent="0.25">
      <c r="D1863" s="35"/>
    </row>
    <row r="1864" spans="4:4" x14ac:dyDescent="0.25">
      <c r="D1864" s="63"/>
    </row>
    <row r="1865" spans="4:4" x14ac:dyDescent="0.25">
      <c r="D1865" s="64"/>
    </row>
    <row r="1866" spans="4:4" x14ac:dyDescent="0.25">
      <c r="D1866" s="35"/>
    </row>
    <row r="1867" spans="4:4" x14ac:dyDescent="0.25">
      <c r="D1867" s="63"/>
    </row>
    <row r="1868" spans="4:4" x14ac:dyDescent="0.25">
      <c r="D1868" s="64"/>
    </row>
    <row r="1869" spans="4:4" x14ac:dyDescent="0.25">
      <c r="D1869" s="35"/>
    </row>
    <row r="1870" spans="4:4" x14ac:dyDescent="0.25">
      <c r="D1870" s="63"/>
    </row>
    <row r="1871" spans="4:4" x14ac:dyDescent="0.25">
      <c r="D1871" s="64"/>
    </row>
    <row r="1872" spans="4:4" x14ac:dyDescent="0.25">
      <c r="D1872" s="35"/>
    </row>
    <row r="1873" spans="4:4" x14ac:dyDescent="0.25">
      <c r="D1873" s="63"/>
    </row>
    <row r="1874" spans="4:4" x14ac:dyDescent="0.25">
      <c r="D1874" s="64"/>
    </row>
    <row r="1875" spans="4:4" x14ac:dyDescent="0.25">
      <c r="D1875" s="35"/>
    </row>
    <row r="1876" spans="4:4" x14ac:dyDescent="0.25">
      <c r="D1876" s="63"/>
    </row>
    <row r="1877" spans="4:4" x14ac:dyDescent="0.25">
      <c r="D1877" s="64"/>
    </row>
    <row r="1878" spans="4:4" x14ac:dyDescent="0.25">
      <c r="D1878" s="35"/>
    </row>
    <row r="1879" spans="4:4" x14ac:dyDescent="0.25">
      <c r="D1879" s="63"/>
    </row>
    <row r="1880" spans="4:4" x14ac:dyDescent="0.25">
      <c r="D1880" s="64"/>
    </row>
    <row r="1881" spans="4:4" x14ac:dyDescent="0.25">
      <c r="D1881" s="35"/>
    </row>
    <row r="1882" spans="4:4" x14ac:dyDescent="0.25">
      <c r="D1882" s="63"/>
    </row>
    <row r="1883" spans="4:4" x14ac:dyDescent="0.25">
      <c r="D1883" s="64"/>
    </row>
    <row r="1884" spans="4:4" x14ac:dyDescent="0.25">
      <c r="D1884" s="35"/>
    </row>
    <row r="1885" spans="4:4" x14ac:dyDescent="0.25">
      <c r="D1885" s="63"/>
    </row>
    <row r="1886" spans="4:4" x14ac:dyDescent="0.25">
      <c r="D1886" s="64"/>
    </row>
    <row r="1887" spans="4:4" x14ac:dyDescent="0.25">
      <c r="D1887" s="35"/>
    </row>
    <row r="1888" spans="4:4" x14ac:dyDescent="0.25">
      <c r="D1888" s="63"/>
    </row>
    <row r="1889" spans="4:4" x14ac:dyDescent="0.25">
      <c r="D1889" s="64"/>
    </row>
    <row r="1890" spans="4:4" x14ac:dyDescent="0.25">
      <c r="D1890" s="35"/>
    </row>
    <row r="1891" spans="4:4" x14ac:dyDescent="0.25">
      <c r="D1891" s="63"/>
    </row>
    <row r="1892" spans="4:4" x14ac:dyDescent="0.25">
      <c r="D1892" s="64"/>
    </row>
    <row r="1893" spans="4:4" x14ac:dyDescent="0.25">
      <c r="D1893" s="35"/>
    </row>
    <row r="1894" spans="4:4" x14ac:dyDescent="0.25">
      <c r="D1894" s="63"/>
    </row>
    <row r="1895" spans="4:4" x14ac:dyDescent="0.25">
      <c r="D1895" s="64"/>
    </row>
    <row r="1896" spans="4:4" x14ac:dyDescent="0.25">
      <c r="D1896" s="35"/>
    </row>
    <row r="1897" spans="4:4" x14ac:dyDescent="0.25">
      <c r="D1897" s="63"/>
    </row>
    <row r="1898" spans="4:4" x14ac:dyDescent="0.25">
      <c r="D1898" s="64"/>
    </row>
    <row r="1899" spans="4:4" x14ac:dyDescent="0.25">
      <c r="D1899" s="35"/>
    </row>
    <row r="1900" spans="4:4" x14ac:dyDescent="0.25">
      <c r="D1900" s="63"/>
    </row>
    <row r="1901" spans="4:4" x14ac:dyDescent="0.25">
      <c r="D1901" s="64"/>
    </row>
    <row r="1902" spans="4:4" x14ac:dyDescent="0.25">
      <c r="D1902" s="35"/>
    </row>
    <row r="1903" spans="4:4" x14ac:dyDescent="0.25">
      <c r="D1903" s="63"/>
    </row>
    <row r="1904" spans="4:4" x14ac:dyDescent="0.25">
      <c r="D1904" s="64"/>
    </row>
    <row r="1905" spans="4:4" x14ac:dyDescent="0.25">
      <c r="D1905" s="35"/>
    </row>
    <row r="1906" spans="4:4" x14ac:dyDescent="0.25">
      <c r="D1906" s="63"/>
    </row>
    <row r="1907" spans="4:4" x14ac:dyDescent="0.25">
      <c r="D1907" s="64"/>
    </row>
    <row r="1908" spans="4:4" x14ac:dyDescent="0.25">
      <c r="D1908" s="35"/>
    </row>
    <row r="1909" spans="4:4" x14ac:dyDescent="0.25">
      <c r="D1909" s="63"/>
    </row>
    <row r="1910" spans="4:4" x14ac:dyDescent="0.25">
      <c r="D1910" s="64"/>
    </row>
    <row r="1911" spans="4:4" x14ac:dyDescent="0.25">
      <c r="D1911" s="35"/>
    </row>
    <row r="1912" spans="4:4" x14ac:dyDescent="0.25">
      <c r="D1912" s="63"/>
    </row>
    <row r="1913" spans="4:4" x14ac:dyDescent="0.25">
      <c r="D1913" s="64"/>
    </row>
    <row r="1914" spans="4:4" x14ac:dyDescent="0.25">
      <c r="D1914" s="35"/>
    </row>
    <row r="1915" spans="4:4" x14ac:dyDescent="0.25">
      <c r="D1915" s="63"/>
    </row>
    <row r="1916" spans="4:4" x14ac:dyDescent="0.25">
      <c r="D1916" s="64"/>
    </row>
    <row r="1917" spans="4:4" x14ac:dyDescent="0.25">
      <c r="D1917" s="35"/>
    </row>
    <row r="1918" spans="4:4" x14ac:dyDescent="0.25">
      <c r="D1918" s="63"/>
    </row>
    <row r="1919" spans="4:4" x14ac:dyDescent="0.25">
      <c r="D1919" s="64"/>
    </row>
    <row r="1920" spans="4:4" x14ac:dyDescent="0.25">
      <c r="D1920" s="35"/>
    </row>
    <row r="1921" spans="4:4" x14ac:dyDescent="0.25">
      <c r="D1921" s="63"/>
    </row>
    <row r="1922" spans="4:4" x14ac:dyDescent="0.25">
      <c r="D1922" s="64"/>
    </row>
    <row r="1923" spans="4:4" x14ac:dyDescent="0.25">
      <c r="D1923" s="35"/>
    </row>
    <row r="1924" spans="4:4" x14ac:dyDescent="0.25">
      <c r="D1924" s="63"/>
    </row>
    <row r="1925" spans="4:4" x14ac:dyDescent="0.25">
      <c r="D1925" s="64"/>
    </row>
    <row r="1926" spans="4:4" x14ac:dyDescent="0.25">
      <c r="D1926" s="35"/>
    </row>
    <row r="1927" spans="4:4" x14ac:dyDescent="0.25">
      <c r="D1927" s="63"/>
    </row>
    <row r="1928" spans="4:4" x14ac:dyDescent="0.25">
      <c r="D1928" s="64"/>
    </row>
    <row r="1929" spans="4:4" x14ac:dyDescent="0.25">
      <c r="D1929" s="35"/>
    </row>
    <row r="1930" spans="4:4" x14ac:dyDescent="0.25">
      <c r="D1930" s="63"/>
    </row>
    <row r="1931" spans="4:4" x14ac:dyDescent="0.25">
      <c r="D1931" s="64"/>
    </row>
    <row r="1932" spans="4:4" x14ac:dyDescent="0.25">
      <c r="D1932" s="35"/>
    </row>
    <row r="1933" spans="4:4" x14ac:dyDescent="0.25">
      <c r="D1933" s="63"/>
    </row>
    <row r="1934" spans="4:4" x14ac:dyDescent="0.25">
      <c r="D1934" s="64"/>
    </row>
    <row r="1935" spans="4:4" x14ac:dyDescent="0.25">
      <c r="D1935" s="35"/>
    </row>
    <row r="1936" spans="4:4" x14ac:dyDescent="0.25">
      <c r="D1936" s="63"/>
    </row>
    <row r="1937" spans="4:4" x14ac:dyDescent="0.25">
      <c r="D1937" s="64"/>
    </row>
    <row r="1938" spans="4:4" x14ac:dyDescent="0.25">
      <c r="D1938" s="35"/>
    </row>
    <row r="1939" spans="4:4" x14ac:dyDescent="0.25">
      <c r="D1939" s="63"/>
    </row>
    <row r="1940" spans="4:4" x14ac:dyDescent="0.25">
      <c r="D1940" s="64"/>
    </row>
    <row r="1941" spans="4:4" x14ac:dyDescent="0.25">
      <c r="D1941" s="35"/>
    </row>
    <row r="1942" spans="4:4" x14ac:dyDescent="0.25">
      <c r="D1942" s="63"/>
    </row>
    <row r="1943" spans="4:4" x14ac:dyDescent="0.25">
      <c r="D1943" s="64"/>
    </row>
    <row r="1944" spans="4:4" x14ac:dyDescent="0.25">
      <c r="D1944" s="35"/>
    </row>
    <row r="1945" spans="4:4" x14ac:dyDescent="0.25">
      <c r="D1945" s="63"/>
    </row>
    <row r="1946" spans="4:4" x14ac:dyDescent="0.25">
      <c r="D1946" s="64"/>
    </row>
    <row r="1947" spans="4:4" x14ac:dyDescent="0.25">
      <c r="D1947" s="35"/>
    </row>
    <row r="1948" spans="4:4" x14ac:dyDescent="0.25">
      <c r="D1948" s="63"/>
    </row>
    <row r="1949" spans="4:4" x14ac:dyDescent="0.25">
      <c r="D1949" s="64"/>
    </row>
    <row r="1950" spans="4:4" x14ac:dyDescent="0.25">
      <c r="D1950" s="35"/>
    </row>
    <row r="1951" spans="4:4" x14ac:dyDescent="0.25">
      <c r="D1951" s="63"/>
    </row>
    <row r="1952" spans="4:4" x14ac:dyDescent="0.25">
      <c r="D1952" s="64"/>
    </row>
    <row r="1953" spans="4:4" x14ac:dyDescent="0.25">
      <c r="D1953" s="35"/>
    </row>
    <row r="1954" spans="4:4" x14ac:dyDescent="0.25">
      <c r="D1954" s="63"/>
    </row>
    <row r="1955" spans="4:4" x14ac:dyDescent="0.25">
      <c r="D1955" s="64"/>
    </row>
    <row r="1956" spans="4:4" x14ac:dyDescent="0.25">
      <c r="D1956" s="35"/>
    </row>
    <row r="1957" spans="4:4" x14ac:dyDescent="0.25">
      <c r="D1957" s="63"/>
    </row>
    <row r="1958" spans="4:4" x14ac:dyDescent="0.25">
      <c r="D1958" s="64"/>
    </row>
    <row r="1959" spans="4:4" x14ac:dyDescent="0.25">
      <c r="D1959" s="35"/>
    </row>
    <row r="1960" spans="4:4" x14ac:dyDescent="0.25">
      <c r="D1960" s="63"/>
    </row>
    <row r="1961" spans="4:4" x14ac:dyDescent="0.25">
      <c r="D1961" s="64"/>
    </row>
    <row r="1962" spans="4:4" x14ac:dyDescent="0.25">
      <c r="D1962" s="35"/>
    </row>
    <row r="1963" spans="4:4" x14ac:dyDescent="0.25">
      <c r="D1963" s="63"/>
    </row>
    <row r="1964" spans="4:4" x14ac:dyDescent="0.25">
      <c r="D1964" s="64"/>
    </row>
    <row r="1965" spans="4:4" x14ac:dyDescent="0.25">
      <c r="D1965" s="35"/>
    </row>
    <row r="1966" spans="4:4" x14ac:dyDescent="0.25">
      <c r="D1966" s="63"/>
    </row>
    <row r="1967" spans="4:4" x14ac:dyDescent="0.25">
      <c r="D1967" s="64"/>
    </row>
    <row r="1968" spans="4:4" x14ac:dyDescent="0.25">
      <c r="D1968" s="35"/>
    </row>
    <row r="1969" spans="4:4" x14ac:dyDescent="0.25">
      <c r="D1969" s="63"/>
    </row>
    <row r="1970" spans="4:4" x14ac:dyDescent="0.25">
      <c r="D1970" s="64"/>
    </row>
    <row r="1971" spans="4:4" x14ac:dyDescent="0.25">
      <c r="D1971" s="35"/>
    </row>
    <row r="1972" spans="4:4" x14ac:dyDescent="0.25">
      <c r="D1972" s="63"/>
    </row>
    <row r="1973" spans="4:4" x14ac:dyDescent="0.25">
      <c r="D1973" s="64"/>
    </row>
    <row r="1974" spans="4:4" x14ac:dyDescent="0.25">
      <c r="D1974" s="35"/>
    </row>
    <row r="1975" spans="4:4" x14ac:dyDescent="0.25">
      <c r="D1975" s="63"/>
    </row>
    <row r="1976" spans="4:4" x14ac:dyDescent="0.25">
      <c r="D1976" s="64"/>
    </row>
    <row r="1977" spans="4:4" x14ac:dyDescent="0.25">
      <c r="D1977" s="35"/>
    </row>
    <row r="1978" spans="4:4" x14ac:dyDescent="0.25">
      <c r="D1978" s="63"/>
    </row>
    <row r="1979" spans="4:4" x14ac:dyDescent="0.25">
      <c r="D1979" s="64"/>
    </row>
    <row r="1980" spans="4:4" x14ac:dyDescent="0.25">
      <c r="D1980" s="35"/>
    </row>
    <row r="1981" spans="4:4" x14ac:dyDescent="0.25">
      <c r="D1981" s="63"/>
    </row>
    <row r="1982" spans="4:4" x14ac:dyDescent="0.25">
      <c r="D1982" s="64"/>
    </row>
    <row r="1983" spans="4:4" x14ac:dyDescent="0.25">
      <c r="D1983" s="35"/>
    </row>
    <row r="1984" spans="4:4" x14ac:dyDescent="0.25">
      <c r="D1984" s="63"/>
    </row>
    <row r="1985" spans="4:4" x14ac:dyDescent="0.25">
      <c r="D1985" s="64"/>
    </row>
    <row r="1986" spans="4:4" x14ac:dyDescent="0.25">
      <c r="D1986" s="35"/>
    </row>
    <row r="1987" spans="4:4" x14ac:dyDescent="0.25">
      <c r="D1987" s="63"/>
    </row>
    <row r="1988" spans="4:4" x14ac:dyDescent="0.25">
      <c r="D1988" s="64"/>
    </row>
    <row r="1989" spans="4:4" x14ac:dyDescent="0.25">
      <c r="D1989" s="35"/>
    </row>
    <row r="1990" spans="4:4" x14ac:dyDescent="0.25">
      <c r="D1990" s="63"/>
    </row>
    <row r="1991" spans="4:4" x14ac:dyDescent="0.25">
      <c r="D1991" s="64"/>
    </row>
    <row r="1992" spans="4:4" x14ac:dyDescent="0.25">
      <c r="D1992" s="35"/>
    </row>
    <row r="1993" spans="4:4" x14ac:dyDescent="0.25">
      <c r="D1993" s="63"/>
    </row>
    <row r="1994" spans="4:4" x14ac:dyDescent="0.25">
      <c r="D1994" s="64"/>
    </row>
    <row r="1995" spans="4:4" x14ac:dyDescent="0.25">
      <c r="D1995" s="35"/>
    </row>
    <row r="1996" spans="4:4" x14ac:dyDescent="0.25">
      <c r="D1996" s="63"/>
    </row>
    <row r="1997" spans="4:4" x14ac:dyDescent="0.25">
      <c r="D1997" s="64"/>
    </row>
    <row r="1998" spans="4:4" x14ac:dyDescent="0.25">
      <c r="D1998" s="35"/>
    </row>
    <row r="1999" spans="4:4" x14ac:dyDescent="0.25">
      <c r="D1999" s="63"/>
    </row>
    <row r="2000" spans="4:4" x14ac:dyDescent="0.25">
      <c r="D2000" s="64"/>
    </row>
    <row r="2001" spans="4:4" x14ac:dyDescent="0.25">
      <c r="D2001" s="35"/>
    </row>
    <row r="2002" spans="4:4" x14ac:dyDescent="0.25">
      <c r="D2002" s="63"/>
    </row>
    <row r="2003" spans="4:4" x14ac:dyDescent="0.25">
      <c r="D2003" s="64"/>
    </row>
    <row r="2004" spans="4:4" x14ac:dyDescent="0.25">
      <c r="D2004" s="35"/>
    </row>
    <row r="2005" spans="4:4" x14ac:dyDescent="0.25">
      <c r="D2005" s="63"/>
    </row>
    <row r="2006" spans="4:4" x14ac:dyDescent="0.25">
      <c r="D2006" s="64"/>
    </row>
    <row r="2007" spans="4:4" x14ac:dyDescent="0.25">
      <c r="D2007" s="35"/>
    </row>
    <row r="2008" spans="4:4" x14ac:dyDescent="0.25">
      <c r="D2008" s="63"/>
    </row>
    <row r="2009" spans="4:4" x14ac:dyDescent="0.25">
      <c r="D2009" s="64"/>
    </row>
    <row r="2010" spans="4:4" x14ac:dyDescent="0.25">
      <c r="D2010" s="35"/>
    </row>
    <row r="2011" spans="4:4" x14ac:dyDescent="0.25">
      <c r="D2011" s="63"/>
    </row>
    <row r="2012" spans="4:4" x14ac:dyDescent="0.25">
      <c r="D2012" s="64"/>
    </row>
    <row r="2013" spans="4:4" x14ac:dyDescent="0.25">
      <c r="D2013" s="35"/>
    </row>
    <row r="2014" spans="4:4" x14ac:dyDescent="0.25">
      <c r="D2014" s="63"/>
    </row>
    <row r="2015" spans="4:4" x14ac:dyDescent="0.25">
      <c r="D2015" s="64"/>
    </row>
    <row r="2016" spans="4:4" x14ac:dyDescent="0.25">
      <c r="D2016" s="35"/>
    </row>
    <row r="2017" spans="4:4" x14ac:dyDescent="0.25">
      <c r="D2017" s="63"/>
    </row>
    <row r="2018" spans="4:4" x14ac:dyDescent="0.25">
      <c r="D2018" s="64"/>
    </row>
    <row r="2019" spans="4:4" x14ac:dyDescent="0.25">
      <c r="D2019" s="35"/>
    </row>
    <row r="2020" spans="4:4" x14ac:dyDescent="0.25">
      <c r="D2020" s="63"/>
    </row>
    <row r="2021" spans="4:4" x14ac:dyDescent="0.25">
      <c r="D2021" s="64"/>
    </row>
    <row r="2022" spans="4:4" x14ac:dyDescent="0.25">
      <c r="D2022" s="35"/>
    </row>
    <row r="2023" spans="4:4" x14ac:dyDescent="0.25">
      <c r="D2023" s="63"/>
    </row>
    <row r="2024" spans="4:4" x14ac:dyDescent="0.25">
      <c r="D2024" s="64"/>
    </row>
    <row r="2025" spans="4:4" x14ac:dyDescent="0.25">
      <c r="D2025" s="35"/>
    </row>
    <row r="2026" spans="4:4" x14ac:dyDescent="0.25">
      <c r="D2026" s="63"/>
    </row>
    <row r="2027" spans="4:4" x14ac:dyDescent="0.25">
      <c r="D2027" s="64"/>
    </row>
    <row r="2028" spans="4:4" x14ac:dyDescent="0.25">
      <c r="D2028" s="35"/>
    </row>
    <row r="2029" spans="4:4" x14ac:dyDescent="0.25">
      <c r="D2029" s="63"/>
    </row>
    <row r="2030" spans="4:4" x14ac:dyDescent="0.25">
      <c r="D2030" s="64"/>
    </row>
    <row r="2031" spans="4:4" x14ac:dyDescent="0.25">
      <c r="D2031" s="35"/>
    </row>
    <row r="2032" spans="4:4" x14ac:dyDescent="0.25">
      <c r="D2032" s="63"/>
    </row>
    <row r="2033" spans="4:4" x14ac:dyDescent="0.25">
      <c r="D2033" s="64"/>
    </row>
    <row r="2034" spans="4:4" x14ac:dyDescent="0.25">
      <c r="D2034" s="35"/>
    </row>
    <row r="2035" spans="4:4" x14ac:dyDescent="0.25">
      <c r="D2035" s="63"/>
    </row>
    <row r="2036" spans="4:4" x14ac:dyDescent="0.25">
      <c r="D2036" s="64"/>
    </row>
    <row r="2037" spans="4:4" x14ac:dyDescent="0.25">
      <c r="D2037" s="35"/>
    </row>
    <row r="2038" spans="4:4" x14ac:dyDescent="0.25">
      <c r="D2038" s="63"/>
    </row>
    <row r="2039" spans="4:4" x14ac:dyDescent="0.25">
      <c r="D2039" s="64"/>
    </row>
    <row r="2040" spans="4:4" x14ac:dyDescent="0.25">
      <c r="D2040" s="35"/>
    </row>
    <row r="2041" spans="4:4" x14ac:dyDescent="0.25">
      <c r="D2041" s="63"/>
    </row>
    <row r="2042" spans="4:4" x14ac:dyDescent="0.25">
      <c r="D2042" s="64"/>
    </row>
    <row r="2043" spans="4:4" x14ac:dyDescent="0.25">
      <c r="D2043" s="35"/>
    </row>
    <row r="2044" spans="4:4" x14ac:dyDescent="0.25">
      <c r="D2044" s="63"/>
    </row>
    <row r="2045" spans="4:4" x14ac:dyDescent="0.25">
      <c r="D2045" s="64"/>
    </row>
    <row r="2046" spans="4:4" x14ac:dyDescent="0.25">
      <c r="D2046" s="35"/>
    </row>
    <row r="2047" spans="4:4" x14ac:dyDescent="0.25">
      <c r="D2047" s="63"/>
    </row>
    <row r="2048" spans="4:4" x14ac:dyDescent="0.25">
      <c r="D2048" s="64"/>
    </row>
    <row r="2049" spans="4:4" x14ac:dyDescent="0.25">
      <c r="D2049" s="35"/>
    </row>
    <row r="2050" spans="4:4" x14ac:dyDescent="0.25">
      <c r="D2050" s="63"/>
    </row>
    <row r="2051" spans="4:4" x14ac:dyDescent="0.25">
      <c r="D2051" s="64"/>
    </row>
    <row r="2052" spans="4:4" x14ac:dyDescent="0.25">
      <c r="D2052" s="35"/>
    </row>
    <row r="2053" spans="4:4" x14ac:dyDescent="0.25">
      <c r="D2053" s="63"/>
    </row>
    <row r="2054" spans="4:4" x14ac:dyDescent="0.25">
      <c r="D2054" s="64"/>
    </row>
    <row r="2055" spans="4:4" x14ac:dyDescent="0.25">
      <c r="D2055" s="35"/>
    </row>
    <row r="2056" spans="4:4" x14ac:dyDescent="0.25">
      <c r="D2056" s="63"/>
    </row>
    <row r="2057" spans="4:4" x14ac:dyDescent="0.25">
      <c r="D2057" s="64"/>
    </row>
    <row r="2058" spans="4:4" x14ac:dyDescent="0.25">
      <c r="D2058" s="35"/>
    </row>
    <row r="2059" spans="4:4" x14ac:dyDescent="0.25">
      <c r="D2059" s="63"/>
    </row>
    <row r="2060" spans="4:4" x14ac:dyDescent="0.25">
      <c r="D2060" s="64"/>
    </row>
    <row r="2061" spans="4:4" x14ac:dyDescent="0.25">
      <c r="D2061" s="35"/>
    </row>
    <row r="2062" spans="4:4" x14ac:dyDescent="0.25">
      <c r="D2062" s="63"/>
    </row>
    <row r="2063" spans="4:4" x14ac:dyDescent="0.25">
      <c r="D2063" s="64"/>
    </row>
    <row r="2064" spans="4:4" x14ac:dyDescent="0.25">
      <c r="D2064" s="35"/>
    </row>
    <row r="2065" spans="4:4" x14ac:dyDescent="0.25">
      <c r="D2065" s="63"/>
    </row>
    <row r="2066" spans="4:4" x14ac:dyDescent="0.25">
      <c r="D2066" s="64"/>
    </row>
    <row r="2067" spans="4:4" x14ac:dyDescent="0.25">
      <c r="D2067" s="35"/>
    </row>
    <row r="2068" spans="4:4" x14ac:dyDescent="0.25">
      <c r="D2068" s="63"/>
    </row>
    <row r="2069" spans="4:4" x14ac:dyDescent="0.25">
      <c r="D2069" s="64"/>
    </row>
    <row r="2070" spans="4:4" x14ac:dyDescent="0.25">
      <c r="D2070" s="35"/>
    </row>
    <row r="2071" spans="4:4" x14ac:dyDescent="0.25">
      <c r="D2071" s="63"/>
    </row>
    <row r="2072" spans="4:4" x14ac:dyDescent="0.25">
      <c r="D2072" s="64"/>
    </row>
    <row r="2073" spans="4:4" x14ac:dyDescent="0.25">
      <c r="D2073" s="35"/>
    </row>
    <row r="2074" spans="4:4" x14ac:dyDescent="0.25">
      <c r="D2074" s="63"/>
    </row>
    <row r="2075" spans="4:4" x14ac:dyDescent="0.25">
      <c r="D2075" s="64"/>
    </row>
    <row r="2076" spans="4:4" x14ac:dyDescent="0.25">
      <c r="D2076" s="35"/>
    </row>
    <row r="2077" spans="4:4" x14ac:dyDescent="0.25">
      <c r="D2077" s="63"/>
    </row>
    <row r="2078" spans="4:4" x14ac:dyDescent="0.25">
      <c r="D2078" s="64"/>
    </row>
    <row r="2079" spans="4:4" x14ac:dyDescent="0.25">
      <c r="D2079" s="35"/>
    </row>
    <row r="2080" spans="4:4" x14ac:dyDescent="0.25">
      <c r="D2080" s="63"/>
    </row>
    <row r="2081" spans="4:4" x14ac:dyDescent="0.25">
      <c r="D2081" s="64"/>
    </row>
    <row r="2082" spans="4:4" x14ac:dyDescent="0.25">
      <c r="D2082" s="35"/>
    </row>
    <row r="2083" spans="4:4" x14ac:dyDescent="0.25">
      <c r="D2083" s="63"/>
    </row>
    <row r="2084" spans="4:4" x14ac:dyDescent="0.25">
      <c r="D2084" s="64"/>
    </row>
    <row r="2085" spans="4:4" x14ac:dyDescent="0.25">
      <c r="D2085" s="35"/>
    </row>
    <row r="2086" spans="4:4" x14ac:dyDescent="0.25">
      <c r="D2086" s="63"/>
    </row>
    <row r="2087" spans="4:4" x14ac:dyDescent="0.25">
      <c r="D2087" s="64"/>
    </row>
    <row r="2088" spans="4:4" x14ac:dyDescent="0.25">
      <c r="D2088" s="35"/>
    </row>
    <row r="2089" spans="4:4" x14ac:dyDescent="0.25">
      <c r="D2089" s="63"/>
    </row>
    <row r="2090" spans="4:4" x14ac:dyDescent="0.25">
      <c r="D2090" s="64"/>
    </row>
    <row r="2091" spans="4:4" x14ac:dyDescent="0.25">
      <c r="D2091" s="35"/>
    </row>
    <row r="2092" spans="4:4" x14ac:dyDescent="0.25">
      <c r="D2092" s="63"/>
    </row>
    <row r="2093" spans="4:4" x14ac:dyDescent="0.25">
      <c r="D2093" s="64"/>
    </row>
    <row r="2094" spans="4:4" x14ac:dyDescent="0.25">
      <c r="D2094" s="35"/>
    </row>
    <row r="2095" spans="4:4" x14ac:dyDescent="0.25">
      <c r="D2095" s="63"/>
    </row>
    <row r="2096" spans="4:4" x14ac:dyDescent="0.25">
      <c r="D2096" s="64"/>
    </row>
    <row r="2097" spans="4:4" x14ac:dyDescent="0.25">
      <c r="D2097" s="35"/>
    </row>
    <row r="2098" spans="4:4" x14ac:dyDescent="0.25">
      <c r="D2098" s="63"/>
    </row>
    <row r="2099" spans="4:4" x14ac:dyDescent="0.25">
      <c r="D2099" s="64"/>
    </row>
    <row r="2100" spans="4:4" x14ac:dyDescent="0.25">
      <c r="D2100" s="35"/>
    </row>
    <row r="2101" spans="4:4" x14ac:dyDescent="0.25">
      <c r="D2101" s="63"/>
    </row>
    <row r="2102" spans="4:4" x14ac:dyDescent="0.25">
      <c r="D2102" s="64"/>
    </row>
    <row r="2103" spans="4:4" x14ac:dyDescent="0.25">
      <c r="D2103" s="35"/>
    </row>
    <row r="2104" spans="4:4" x14ac:dyDescent="0.25">
      <c r="D2104" s="63"/>
    </row>
    <row r="2105" spans="4:4" x14ac:dyDescent="0.25">
      <c r="D2105" s="64"/>
    </row>
    <row r="2106" spans="4:4" x14ac:dyDescent="0.25">
      <c r="D2106" s="35"/>
    </row>
    <row r="2107" spans="4:4" x14ac:dyDescent="0.25">
      <c r="D2107" s="63"/>
    </row>
    <row r="2108" spans="4:4" x14ac:dyDescent="0.25">
      <c r="D2108" s="64"/>
    </row>
    <row r="2109" spans="4:4" x14ac:dyDescent="0.25">
      <c r="D2109" s="35"/>
    </row>
    <row r="2110" spans="4:4" x14ac:dyDescent="0.25">
      <c r="D2110" s="63"/>
    </row>
    <row r="2111" spans="4:4" x14ac:dyDescent="0.25">
      <c r="D2111" s="64"/>
    </row>
    <row r="2112" spans="4:4" x14ac:dyDescent="0.25">
      <c r="D2112" s="35"/>
    </row>
    <row r="2113" spans="4:4" x14ac:dyDescent="0.25">
      <c r="D2113" s="63"/>
    </row>
    <row r="2114" spans="4:4" x14ac:dyDescent="0.25">
      <c r="D2114" s="64"/>
    </row>
    <row r="2115" spans="4:4" x14ac:dyDescent="0.25">
      <c r="D2115" s="35"/>
    </row>
    <row r="2116" spans="4:4" x14ac:dyDescent="0.25">
      <c r="D2116" s="63"/>
    </row>
    <row r="2117" spans="4:4" x14ac:dyDescent="0.25">
      <c r="D2117" s="64"/>
    </row>
    <row r="2118" spans="4:4" x14ac:dyDescent="0.25">
      <c r="D2118" s="35"/>
    </row>
    <row r="2119" spans="4:4" x14ac:dyDescent="0.25">
      <c r="D2119" s="63"/>
    </row>
    <row r="2120" spans="4:4" x14ac:dyDescent="0.25">
      <c r="D2120" s="64"/>
    </row>
    <row r="2121" spans="4:4" x14ac:dyDescent="0.25">
      <c r="D2121" s="35"/>
    </row>
    <row r="2122" spans="4:4" x14ac:dyDescent="0.25">
      <c r="D2122" s="63"/>
    </row>
    <row r="2123" spans="4:4" x14ac:dyDescent="0.25">
      <c r="D2123" s="64"/>
    </row>
    <row r="2124" spans="4:4" x14ac:dyDescent="0.25">
      <c r="D2124" s="35"/>
    </row>
    <row r="2125" spans="4:4" x14ac:dyDescent="0.25">
      <c r="D2125" s="63"/>
    </row>
    <row r="2126" spans="4:4" x14ac:dyDescent="0.25">
      <c r="D2126" s="64"/>
    </row>
    <row r="2127" spans="4:4" x14ac:dyDescent="0.25">
      <c r="D2127" s="35"/>
    </row>
    <row r="2128" spans="4:4" x14ac:dyDescent="0.25">
      <c r="D2128" s="63"/>
    </row>
    <row r="2129" spans="4:4" x14ac:dyDescent="0.25">
      <c r="D2129" s="64"/>
    </row>
    <row r="2130" spans="4:4" x14ac:dyDescent="0.25">
      <c r="D2130" s="35"/>
    </row>
    <row r="2131" spans="4:4" x14ac:dyDescent="0.25">
      <c r="D2131" s="63"/>
    </row>
    <row r="2132" spans="4:4" x14ac:dyDescent="0.25">
      <c r="D2132" s="64"/>
    </row>
    <row r="2133" spans="4:4" x14ac:dyDescent="0.25">
      <c r="D2133" s="35"/>
    </row>
    <row r="2134" spans="4:4" x14ac:dyDescent="0.25">
      <c r="D2134" s="64"/>
    </row>
    <row r="2135" spans="4:4" x14ac:dyDescent="0.25">
      <c r="D2135" s="35"/>
    </row>
    <row r="2136" spans="4:4" x14ac:dyDescent="0.25">
      <c r="D2136" s="63"/>
    </row>
    <row r="2137" spans="4:4" x14ac:dyDescent="0.25">
      <c r="D2137" s="64"/>
    </row>
    <row r="2138" spans="4:4" x14ac:dyDescent="0.25">
      <c r="D2138" s="35"/>
    </row>
    <row r="2139" spans="4:4" x14ac:dyDescent="0.25">
      <c r="D2139" s="63"/>
    </row>
    <row r="2140" spans="4:4" x14ac:dyDescent="0.25">
      <c r="D2140" s="64"/>
    </row>
    <row r="2141" spans="4:4" x14ac:dyDescent="0.25">
      <c r="D2141" s="35"/>
    </row>
    <row r="2142" spans="4:4" x14ac:dyDescent="0.25">
      <c r="D2142" s="63"/>
    </row>
    <row r="2143" spans="4:4" x14ac:dyDescent="0.25">
      <c r="D2143" s="64"/>
    </row>
    <row r="2144" spans="4:4" x14ac:dyDescent="0.25">
      <c r="D2144" s="35"/>
    </row>
    <row r="2145" spans="4:4" x14ac:dyDescent="0.25">
      <c r="D2145" s="63"/>
    </row>
    <row r="2146" spans="4:4" x14ac:dyDescent="0.25">
      <c r="D2146" s="64"/>
    </row>
    <row r="2147" spans="4:4" x14ac:dyDescent="0.25">
      <c r="D2147" s="35"/>
    </row>
    <row r="2148" spans="4:4" x14ac:dyDescent="0.25">
      <c r="D2148" s="63"/>
    </row>
    <row r="2149" spans="4:4" x14ac:dyDescent="0.25">
      <c r="D2149" s="64"/>
    </row>
    <row r="2150" spans="4:4" x14ac:dyDescent="0.25">
      <c r="D2150" s="35"/>
    </row>
    <row r="2151" spans="4:4" x14ac:dyDescent="0.25">
      <c r="D2151" s="63"/>
    </row>
    <row r="2152" spans="4:4" x14ac:dyDescent="0.25">
      <c r="D2152" s="64"/>
    </row>
    <row r="2153" spans="4:4" x14ac:dyDescent="0.25">
      <c r="D2153" s="35"/>
    </row>
    <row r="2154" spans="4:4" x14ac:dyDescent="0.25">
      <c r="D2154" s="63"/>
    </row>
    <row r="2155" spans="4:4" x14ac:dyDescent="0.25">
      <c r="D2155" s="64"/>
    </row>
    <row r="2156" spans="4:4" x14ac:dyDescent="0.25">
      <c r="D2156" s="35"/>
    </row>
    <row r="2157" spans="4:4" x14ac:dyDescent="0.25">
      <c r="D2157" s="63"/>
    </row>
    <row r="2158" spans="4:4" x14ac:dyDescent="0.25">
      <c r="D2158" s="64"/>
    </row>
    <row r="2159" spans="4:4" x14ac:dyDescent="0.25">
      <c r="D2159" s="35"/>
    </row>
    <row r="2160" spans="4:4" x14ac:dyDescent="0.25">
      <c r="D2160" s="63"/>
    </row>
    <row r="2161" spans="4:4" x14ac:dyDescent="0.25">
      <c r="D2161" s="64"/>
    </row>
    <row r="2162" spans="4:4" x14ac:dyDescent="0.25">
      <c r="D2162" s="35"/>
    </row>
    <row r="2163" spans="4:4" x14ac:dyDescent="0.25">
      <c r="D2163" s="63"/>
    </row>
    <row r="2164" spans="4:4" x14ac:dyDescent="0.25">
      <c r="D2164" s="64"/>
    </row>
    <row r="2165" spans="4:4" x14ac:dyDescent="0.25">
      <c r="D2165" s="35"/>
    </row>
    <row r="2166" spans="4:4" x14ac:dyDescent="0.25">
      <c r="D2166" s="63"/>
    </row>
    <row r="2167" spans="4:4" x14ac:dyDescent="0.25">
      <c r="D2167" s="64"/>
    </row>
    <row r="2168" spans="4:4" x14ac:dyDescent="0.25">
      <c r="D2168" s="35"/>
    </row>
    <row r="2169" spans="4:4" x14ac:dyDescent="0.25">
      <c r="D2169" s="63"/>
    </row>
    <row r="2170" spans="4:4" x14ac:dyDescent="0.25">
      <c r="D2170" s="64"/>
    </row>
    <row r="2171" spans="4:4" x14ac:dyDescent="0.25">
      <c r="D2171" s="35"/>
    </row>
    <row r="2172" spans="4:4" x14ac:dyDescent="0.25">
      <c r="D2172" s="63"/>
    </row>
    <row r="2173" spans="4:4" x14ac:dyDescent="0.25">
      <c r="D2173" s="64"/>
    </row>
    <row r="2174" spans="4:4" x14ac:dyDescent="0.25">
      <c r="D2174" s="35"/>
    </row>
    <row r="2175" spans="4:4" x14ac:dyDescent="0.25">
      <c r="D2175" s="63"/>
    </row>
    <row r="2176" spans="4:4" x14ac:dyDescent="0.25">
      <c r="D2176" s="64"/>
    </row>
    <row r="2177" spans="4:4" x14ac:dyDescent="0.25">
      <c r="D2177" s="35"/>
    </row>
    <row r="2178" spans="4:4" x14ac:dyDescent="0.25">
      <c r="D2178" s="63"/>
    </row>
    <row r="2179" spans="4:4" x14ac:dyDescent="0.25">
      <c r="D2179" s="64"/>
    </row>
    <row r="2180" spans="4:4" x14ac:dyDescent="0.25">
      <c r="D2180" s="35"/>
    </row>
    <row r="2181" spans="4:4" x14ac:dyDescent="0.25">
      <c r="D2181" s="63"/>
    </row>
    <row r="2182" spans="4:4" x14ac:dyDescent="0.25">
      <c r="D2182" s="64"/>
    </row>
    <row r="2183" spans="4:4" x14ac:dyDescent="0.25">
      <c r="D2183" s="35"/>
    </row>
    <row r="2184" spans="4:4" x14ac:dyDescent="0.25">
      <c r="D2184" s="63"/>
    </row>
    <row r="2185" spans="4:4" x14ac:dyDescent="0.25">
      <c r="D2185" s="64"/>
    </row>
    <row r="2186" spans="4:4" x14ac:dyDescent="0.25">
      <c r="D2186" s="35"/>
    </row>
    <row r="2187" spans="4:4" x14ac:dyDescent="0.25">
      <c r="D2187" s="63"/>
    </row>
    <row r="2188" spans="4:4" x14ac:dyDescent="0.25">
      <c r="D2188" s="64"/>
    </row>
    <row r="2189" spans="4:4" x14ac:dyDescent="0.25">
      <c r="D2189" s="35"/>
    </row>
    <row r="2190" spans="4:4" x14ac:dyDescent="0.25">
      <c r="D2190" s="63"/>
    </row>
    <row r="2191" spans="4:4" x14ac:dyDescent="0.25">
      <c r="D2191" s="64"/>
    </row>
    <row r="2192" spans="4:4" x14ac:dyDescent="0.25">
      <c r="D2192" s="35"/>
    </row>
    <row r="2193" spans="4:4" x14ac:dyDescent="0.25">
      <c r="D2193" s="63"/>
    </row>
    <row r="2194" spans="4:4" x14ac:dyDescent="0.25">
      <c r="D2194" s="64"/>
    </row>
    <row r="2195" spans="4:4" x14ac:dyDescent="0.25">
      <c r="D2195" s="35"/>
    </row>
    <row r="2196" spans="4:4" x14ac:dyDescent="0.25">
      <c r="D2196" s="63"/>
    </row>
    <row r="2197" spans="4:4" x14ac:dyDescent="0.25">
      <c r="D2197" s="64"/>
    </row>
    <row r="2198" spans="4:4" x14ac:dyDescent="0.25">
      <c r="D2198" s="35"/>
    </row>
    <row r="2199" spans="4:4" x14ac:dyDescent="0.25">
      <c r="D2199" s="63"/>
    </row>
    <row r="2200" spans="4:4" x14ac:dyDescent="0.25">
      <c r="D2200" s="64"/>
    </row>
    <row r="2201" spans="4:4" x14ac:dyDescent="0.25">
      <c r="D2201" s="35"/>
    </row>
    <row r="2202" spans="4:4" x14ac:dyDescent="0.25">
      <c r="D2202" s="63"/>
    </row>
    <row r="2203" spans="4:4" x14ac:dyDescent="0.25">
      <c r="D2203" s="64"/>
    </row>
    <row r="2204" spans="4:4" x14ac:dyDescent="0.25">
      <c r="D2204" s="35"/>
    </row>
    <row r="2205" spans="4:4" x14ac:dyDescent="0.25">
      <c r="D2205" s="63"/>
    </row>
    <row r="2206" spans="4:4" x14ac:dyDescent="0.25">
      <c r="D2206" s="64"/>
    </row>
    <row r="2207" spans="4:4" x14ac:dyDescent="0.25">
      <c r="D2207" s="35"/>
    </row>
    <row r="2208" spans="4:4" x14ac:dyDescent="0.25">
      <c r="D2208" s="63"/>
    </row>
    <row r="2209" spans="4:4" x14ac:dyDescent="0.25">
      <c r="D2209" s="64"/>
    </row>
    <row r="2210" spans="4:4" x14ac:dyDescent="0.25">
      <c r="D2210" s="35"/>
    </row>
    <row r="2211" spans="4:4" x14ac:dyDescent="0.25">
      <c r="D2211" s="63"/>
    </row>
    <row r="2212" spans="4:4" x14ac:dyDescent="0.25">
      <c r="D2212" s="64"/>
    </row>
    <row r="2213" spans="4:4" x14ac:dyDescent="0.25">
      <c r="D2213" s="35"/>
    </row>
    <row r="2214" spans="4:4" x14ac:dyDescent="0.25">
      <c r="D2214" s="63"/>
    </row>
    <row r="2215" spans="4:4" x14ac:dyDescent="0.25">
      <c r="D2215" s="64"/>
    </row>
    <row r="2216" spans="4:4" x14ac:dyDescent="0.25">
      <c r="D2216" s="35"/>
    </row>
    <row r="2217" spans="4:4" x14ac:dyDescent="0.25">
      <c r="D2217" s="63"/>
    </row>
    <row r="2218" spans="4:4" x14ac:dyDescent="0.25">
      <c r="D2218" s="64"/>
    </row>
    <row r="2219" spans="4:4" x14ac:dyDescent="0.25">
      <c r="D2219" s="35"/>
    </row>
    <row r="2220" spans="4:4" x14ac:dyDescent="0.25">
      <c r="D2220" s="63"/>
    </row>
    <row r="2221" spans="4:4" x14ac:dyDescent="0.25">
      <c r="D2221" s="64"/>
    </row>
    <row r="2222" spans="4:4" x14ac:dyDescent="0.25">
      <c r="D2222" s="35"/>
    </row>
    <row r="2223" spans="4:4" x14ac:dyDescent="0.25">
      <c r="D2223" s="63"/>
    </row>
    <row r="2224" spans="4:4" x14ac:dyDescent="0.25">
      <c r="D2224" s="64"/>
    </row>
    <row r="2225" spans="4:4" x14ac:dyDescent="0.25">
      <c r="D2225" s="35"/>
    </row>
    <row r="2226" spans="4:4" x14ac:dyDescent="0.25">
      <c r="D2226" s="63"/>
    </row>
    <row r="2227" spans="4:4" x14ac:dyDescent="0.25">
      <c r="D2227" s="64"/>
    </row>
    <row r="2228" spans="4:4" x14ac:dyDescent="0.25">
      <c r="D2228" s="35"/>
    </row>
    <row r="2229" spans="4:4" x14ac:dyDescent="0.25">
      <c r="D2229" s="63"/>
    </row>
    <row r="2230" spans="4:4" x14ac:dyDescent="0.25">
      <c r="D2230" s="64"/>
    </row>
    <row r="2231" spans="4:4" x14ac:dyDescent="0.25">
      <c r="D2231" s="35"/>
    </row>
    <row r="2232" spans="4:4" x14ac:dyDescent="0.25">
      <c r="D2232" s="63"/>
    </row>
    <row r="2233" spans="4:4" x14ac:dyDescent="0.25">
      <c r="D2233" s="64"/>
    </row>
    <row r="2234" spans="4:4" x14ac:dyDescent="0.25">
      <c r="D2234" s="35"/>
    </row>
    <row r="2235" spans="4:4" x14ac:dyDescent="0.25">
      <c r="D2235" s="63"/>
    </row>
    <row r="2236" spans="4:4" x14ac:dyDescent="0.25">
      <c r="D2236" s="64"/>
    </row>
    <row r="2237" spans="4:4" x14ac:dyDescent="0.25">
      <c r="D2237" s="35"/>
    </row>
    <row r="2238" spans="4:4" x14ac:dyDescent="0.25">
      <c r="D2238" s="63"/>
    </row>
    <row r="2239" spans="4:4" x14ac:dyDescent="0.25">
      <c r="D2239" s="64"/>
    </row>
    <row r="2240" spans="4:4" x14ac:dyDescent="0.25">
      <c r="D2240" s="35"/>
    </row>
    <row r="2241" spans="4:4" x14ac:dyDescent="0.25">
      <c r="D2241" s="63"/>
    </row>
    <row r="2242" spans="4:4" x14ac:dyDescent="0.25">
      <c r="D2242" s="64"/>
    </row>
    <row r="2243" spans="4:4" x14ac:dyDescent="0.25">
      <c r="D2243" s="35"/>
    </row>
    <row r="2244" spans="4:4" x14ac:dyDescent="0.25">
      <c r="D2244" s="63"/>
    </row>
    <row r="2245" spans="4:4" x14ac:dyDescent="0.25">
      <c r="D2245" s="64"/>
    </row>
    <row r="2246" spans="4:4" x14ac:dyDescent="0.25">
      <c r="D2246" s="35"/>
    </row>
    <row r="2247" spans="4:4" x14ac:dyDescent="0.25">
      <c r="D2247" s="63"/>
    </row>
    <row r="2248" spans="4:4" x14ac:dyDescent="0.25">
      <c r="D2248" s="64"/>
    </row>
    <row r="2249" spans="4:4" x14ac:dyDescent="0.25">
      <c r="D2249" s="35"/>
    </row>
    <row r="2250" spans="4:4" x14ac:dyDescent="0.25">
      <c r="D2250" s="63"/>
    </row>
    <row r="2251" spans="4:4" x14ac:dyDescent="0.25">
      <c r="D2251" s="64"/>
    </row>
    <row r="2252" spans="4:4" x14ac:dyDescent="0.25">
      <c r="D2252" s="35"/>
    </row>
    <row r="2253" spans="4:4" x14ac:dyDescent="0.25">
      <c r="D2253" s="63"/>
    </row>
    <row r="2254" spans="4:4" x14ac:dyDescent="0.25">
      <c r="D2254" s="64"/>
    </row>
    <row r="2255" spans="4:4" x14ac:dyDescent="0.25">
      <c r="D2255" s="35"/>
    </row>
    <row r="2256" spans="4:4" x14ac:dyDescent="0.25">
      <c r="D2256" s="63"/>
    </row>
    <row r="2257" spans="4:4" x14ac:dyDescent="0.25">
      <c r="D2257" s="64"/>
    </row>
    <row r="2258" spans="4:4" x14ac:dyDescent="0.25">
      <c r="D2258" s="35"/>
    </row>
    <row r="2259" spans="4:4" x14ac:dyDescent="0.25">
      <c r="D2259" s="63"/>
    </row>
    <row r="2260" spans="4:4" x14ac:dyDescent="0.25">
      <c r="D2260" s="64"/>
    </row>
    <row r="2261" spans="4:4" x14ac:dyDescent="0.25">
      <c r="D2261" s="35"/>
    </row>
    <row r="2262" spans="4:4" x14ac:dyDescent="0.25">
      <c r="D2262" s="63"/>
    </row>
    <row r="2263" spans="4:4" x14ac:dyDescent="0.25">
      <c r="D2263" s="64"/>
    </row>
    <row r="2264" spans="4:4" x14ac:dyDescent="0.25">
      <c r="D2264" s="35"/>
    </row>
    <row r="2265" spans="4:4" x14ac:dyDescent="0.25">
      <c r="D2265" s="63"/>
    </row>
    <row r="2266" spans="4:4" x14ac:dyDescent="0.25">
      <c r="D2266" s="64"/>
    </row>
    <row r="2267" spans="4:4" x14ac:dyDescent="0.25">
      <c r="D2267" s="35"/>
    </row>
    <row r="2268" spans="4:4" x14ac:dyDescent="0.25">
      <c r="D2268" s="63"/>
    </row>
    <row r="2269" spans="4:4" x14ac:dyDescent="0.25">
      <c r="D2269" s="64"/>
    </row>
    <row r="2270" spans="4:4" x14ac:dyDescent="0.25">
      <c r="D2270" s="35"/>
    </row>
    <row r="2271" spans="4:4" x14ac:dyDescent="0.25">
      <c r="D2271" s="63"/>
    </row>
    <row r="2272" spans="4:4" x14ac:dyDescent="0.25">
      <c r="D2272" s="64"/>
    </row>
    <row r="2273" spans="4:4" x14ac:dyDescent="0.25">
      <c r="D2273" s="35"/>
    </row>
    <row r="2274" spans="4:4" x14ac:dyDescent="0.25">
      <c r="D2274" s="63"/>
    </row>
    <row r="2275" spans="4:4" x14ac:dyDescent="0.25">
      <c r="D2275" s="64"/>
    </row>
    <row r="2276" spans="4:4" x14ac:dyDescent="0.25">
      <c r="D2276" s="35"/>
    </row>
    <row r="2277" spans="4:4" x14ac:dyDescent="0.25">
      <c r="D2277" s="63"/>
    </row>
    <row r="2278" spans="4:4" x14ac:dyDescent="0.25">
      <c r="D2278" s="64"/>
    </row>
    <row r="2279" spans="4:4" x14ac:dyDescent="0.25">
      <c r="D2279" s="35"/>
    </row>
    <row r="2280" spans="4:4" x14ac:dyDescent="0.25">
      <c r="D2280" s="63"/>
    </row>
    <row r="2281" spans="4:4" x14ac:dyDescent="0.25">
      <c r="D2281" s="64"/>
    </row>
    <row r="2282" spans="4:4" x14ac:dyDescent="0.25">
      <c r="D2282" s="35"/>
    </row>
    <row r="2283" spans="4:4" x14ac:dyDescent="0.25">
      <c r="D2283" s="63"/>
    </row>
    <row r="2284" spans="4:4" x14ac:dyDescent="0.25">
      <c r="D2284" s="64"/>
    </row>
    <row r="2285" spans="4:4" x14ac:dyDescent="0.25">
      <c r="D2285" s="35"/>
    </row>
    <row r="2286" spans="4:4" x14ac:dyDescent="0.25">
      <c r="D2286" s="63"/>
    </row>
    <row r="2287" spans="4:4" x14ac:dyDescent="0.25">
      <c r="D2287" s="64"/>
    </row>
    <row r="2288" spans="4:4" x14ac:dyDescent="0.25">
      <c r="D2288" s="35"/>
    </row>
    <row r="2289" spans="4:4" x14ac:dyDescent="0.25">
      <c r="D2289" s="63"/>
    </row>
    <row r="2290" spans="4:4" x14ac:dyDescent="0.25">
      <c r="D2290" s="64"/>
    </row>
    <row r="2291" spans="4:4" x14ac:dyDescent="0.25">
      <c r="D2291" s="35"/>
    </row>
    <row r="2292" spans="4:4" x14ac:dyDescent="0.25">
      <c r="D2292" s="63"/>
    </row>
    <row r="2293" spans="4:4" x14ac:dyDescent="0.25">
      <c r="D2293" s="64"/>
    </row>
    <row r="2294" spans="4:4" x14ac:dyDescent="0.25">
      <c r="D2294" s="35"/>
    </row>
    <row r="2295" spans="4:4" x14ac:dyDescent="0.25">
      <c r="D2295" s="63"/>
    </row>
    <row r="2296" spans="4:4" x14ac:dyDescent="0.25">
      <c r="D2296" s="64"/>
    </row>
    <row r="2297" spans="4:4" x14ac:dyDescent="0.25">
      <c r="D2297" s="35"/>
    </row>
    <row r="2298" spans="4:4" x14ac:dyDescent="0.25">
      <c r="D2298" s="63"/>
    </row>
    <row r="2299" spans="4:4" x14ac:dyDescent="0.25">
      <c r="D2299" s="64"/>
    </row>
    <row r="2300" spans="4:4" x14ac:dyDescent="0.25">
      <c r="D2300" s="35"/>
    </row>
    <row r="2301" spans="4:4" x14ac:dyDescent="0.25">
      <c r="D2301" s="63"/>
    </row>
    <row r="2302" spans="4:4" x14ac:dyDescent="0.25">
      <c r="D2302" s="64"/>
    </row>
    <row r="2303" spans="4:4" x14ac:dyDescent="0.25">
      <c r="D2303" s="35"/>
    </row>
    <row r="2304" spans="4:4" x14ac:dyDescent="0.25">
      <c r="D2304" s="63"/>
    </row>
    <row r="2305" spans="4:4" x14ac:dyDescent="0.25">
      <c r="D2305" s="64"/>
    </row>
    <row r="2306" spans="4:4" x14ac:dyDescent="0.25">
      <c r="D2306" s="35"/>
    </row>
    <row r="2307" spans="4:4" x14ac:dyDescent="0.25">
      <c r="D2307" s="63"/>
    </row>
    <row r="2308" spans="4:4" x14ac:dyDescent="0.25">
      <c r="D2308" s="64"/>
    </row>
    <row r="2309" spans="4:4" x14ac:dyDescent="0.25">
      <c r="D2309" s="35"/>
    </row>
    <row r="2310" spans="4:4" x14ac:dyDescent="0.25">
      <c r="D2310" s="63"/>
    </row>
    <row r="2311" spans="4:4" x14ac:dyDescent="0.25">
      <c r="D2311" s="64"/>
    </row>
    <row r="2312" spans="4:4" x14ac:dyDescent="0.25">
      <c r="D2312" s="35"/>
    </row>
    <row r="2313" spans="4:4" x14ac:dyDescent="0.25">
      <c r="D2313" s="63"/>
    </row>
    <row r="2314" spans="4:4" x14ac:dyDescent="0.25">
      <c r="D2314" s="64"/>
    </row>
    <row r="2315" spans="4:4" x14ac:dyDescent="0.25">
      <c r="D2315" s="35"/>
    </row>
    <row r="2316" spans="4:4" x14ac:dyDescent="0.25">
      <c r="D2316" s="63"/>
    </row>
    <row r="2317" spans="4:4" x14ac:dyDescent="0.25">
      <c r="D2317" s="64"/>
    </row>
    <row r="2318" spans="4:4" x14ac:dyDescent="0.25">
      <c r="D2318" s="35"/>
    </row>
    <row r="2319" spans="4:4" x14ac:dyDescent="0.25">
      <c r="D2319" s="63"/>
    </row>
    <row r="2320" spans="4:4" x14ac:dyDescent="0.25">
      <c r="D2320" s="64"/>
    </row>
    <row r="2321" spans="4:4" x14ac:dyDescent="0.25">
      <c r="D2321" s="35"/>
    </row>
    <row r="2322" spans="4:4" x14ac:dyDescent="0.25">
      <c r="D2322" s="63"/>
    </row>
    <row r="2323" spans="4:4" x14ac:dyDescent="0.25">
      <c r="D2323" s="64"/>
    </row>
    <row r="2324" spans="4:4" x14ac:dyDescent="0.25">
      <c r="D2324" s="35"/>
    </row>
    <row r="2325" spans="4:4" x14ac:dyDescent="0.25">
      <c r="D2325" s="63"/>
    </row>
    <row r="2326" spans="4:4" x14ac:dyDescent="0.25">
      <c r="D2326" s="64"/>
    </row>
    <row r="2327" spans="4:4" x14ac:dyDescent="0.25">
      <c r="D2327" s="35"/>
    </row>
    <row r="2328" spans="4:4" x14ac:dyDescent="0.25">
      <c r="D2328" s="63"/>
    </row>
    <row r="2329" spans="4:4" x14ac:dyDescent="0.25">
      <c r="D2329" s="64"/>
    </row>
    <row r="2330" spans="4:4" x14ac:dyDescent="0.25">
      <c r="D2330" s="35"/>
    </row>
    <row r="2331" spans="4:4" x14ac:dyDescent="0.25">
      <c r="D2331" s="63"/>
    </row>
    <row r="2332" spans="4:4" x14ac:dyDescent="0.25">
      <c r="D2332" s="64"/>
    </row>
    <row r="2333" spans="4:4" x14ac:dyDescent="0.25">
      <c r="D2333" s="35"/>
    </row>
    <row r="2334" spans="4:4" x14ac:dyDescent="0.25">
      <c r="D2334" s="63"/>
    </row>
    <row r="2335" spans="4:4" x14ac:dyDescent="0.25">
      <c r="D2335" s="64"/>
    </row>
    <row r="2336" spans="4:4" x14ac:dyDescent="0.25">
      <c r="D2336" s="35"/>
    </row>
    <row r="2337" spans="4:4" x14ac:dyDescent="0.25">
      <c r="D2337" s="63"/>
    </row>
    <row r="2338" spans="4:4" x14ac:dyDescent="0.25">
      <c r="D2338" s="64"/>
    </row>
    <row r="2339" spans="4:4" x14ac:dyDescent="0.25">
      <c r="D2339" s="35"/>
    </row>
    <row r="2340" spans="4:4" x14ac:dyDescent="0.25">
      <c r="D2340" s="63"/>
    </row>
    <row r="2341" spans="4:4" x14ac:dyDescent="0.25">
      <c r="D2341" s="64"/>
    </row>
    <row r="2342" spans="4:4" x14ac:dyDescent="0.25">
      <c r="D2342" s="35"/>
    </row>
    <row r="2343" spans="4:4" x14ac:dyDescent="0.25">
      <c r="D2343" s="63"/>
    </row>
    <row r="2344" spans="4:4" x14ac:dyDescent="0.25">
      <c r="D2344" s="64"/>
    </row>
    <row r="2345" spans="4:4" x14ac:dyDescent="0.25">
      <c r="D2345" s="35"/>
    </row>
    <row r="2346" spans="4:4" x14ac:dyDescent="0.25">
      <c r="D2346" s="63"/>
    </row>
    <row r="2347" spans="4:4" x14ac:dyDescent="0.25">
      <c r="D2347" s="64"/>
    </row>
    <row r="2348" spans="4:4" x14ac:dyDescent="0.25">
      <c r="D2348" s="35"/>
    </row>
    <row r="2349" spans="4:4" x14ac:dyDescent="0.25">
      <c r="D2349" s="63"/>
    </row>
    <row r="2350" spans="4:4" x14ac:dyDescent="0.25">
      <c r="D2350" s="64"/>
    </row>
    <row r="2351" spans="4:4" x14ac:dyDescent="0.25">
      <c r="D2351" s="35"/>
    </row>
    <row r="2352" spans="4:4" x14ac:dyDescent="0.25">
      <c r="D2352" s="63"/>
    </row>
    <row r="2353" spans="4:4" x14ac:dyDescent="0.25">
      <c r="D2353" s="64"/>
    </row>
    <row r="2354" spans="4:4" x14ac:dyDescent="0.25">
      <c r="D2354" s="35"/>
    </row>
    <row r="2355" spans="4:4" x14ac:dyDescent="0.25">
      <c r="D2355" s="63"/>
    </row>
    <row r="2356" spans="4:4" x14ac:dyDescent="0.25">
      <c r="D2356" s="64"/>
    </row>
    <row r="2357" spans="4:4" x14ac:dyDescent="0.25">
      <c r="D2357" s="35"/>
    </row>
    <row r="2358" spans="4:4" x14ac:dyDescent="0.25">
      <c r="D2358" s="63"/>
    </row>
    <row r="2359" spans="4:4" x14ac:dyDescent="0.25">
      <c r="D2359" s="64"/>
    </row>
    <row r="2360" spans="4:4" x14ac:dyDescent="0.25">
      <c r="D2360" s="35"/>
    </row>
    <row r="2361" spans="4:4" x14ac:dyDescent="0.25">
      <c r="D2361" s="63"/>
    </row>
    <row r="2362" spans="4:4" x14ac:dyDescent="0.25">
      <c r="D2362" s="64"/>
    </row>
    <row r="2363" spans="4:4" x14ac:dyDescent="0.25">
      <c r="D2363" s="35"/>
    </row>
    <row r="2364" spans="4:4" x14ac:dyDescent="0.25">
      <c r="D2364" s="63"/>
    </row>
    <row r="2365" spans="4:4" x14ac:dyDescent="0.25">
      <c r="D2365" s="64"/>
    </row>
    <row r="2366" spans="4:4" x14ac:dyDescent="0.25">
      <c r="D2366" s="35"/>
    </row>
    <row r="2367" spans="4:4" x14ac:dyDescent="0.25">
      <c r="D2367" s="63"/>
    </row>
    <row r="2368" spans="4:4" x14ac:dyDescent="0.25">
      <c r="D2368" s="64"/>
    </row>
    <row r="2369" spans="4:4" x14ac:dyDescent="0.25">
      <c r="D2369" s="35"/>
    </row>
    <row r="2370" spans="4:4" x14ac:dyDescent="0.25">
      <c r="D2370" s="63"/>
    </row>
    <row r="2371" spans="4:4" x14ac:dyDescent="0.25">
      <c r="D2371" s="64"/>
    </row>
    <row r="2372" spans="4:4" x14ac:dyDescent="0.25">
      <c r="D2372" s="35"/>
    </row>
    <row r="2373" spans="4:4" x14ac:dyDescent="0.25">
      <c r="D2373" s="63"/>
    </row>
    <row r="2374" spans="4:4" x14ac:dyDescent="0.25">
      <c r="D2374" s="64"/>
    </row>
    <row r="2375" spans="4:4" x14ac:dyDescent="0.25">
      <c r="D2375" s="35"/>
    </row>
    <row r="2376" spans="4:4" x14ac:dyDescent="0.25">
      <c r="D2376" s="63"/>
    </row>
    <row r="2377" spans="4:4" x14ac:dyDescent="0.25">
      <c r="D2377" s="64"/>
    </row>
    <row r="2378" spans="4:4" x14ac:dyDescent="0.25">
      <c r="D2378" s="35"/>
    </row>
    <row r="2379" spans="4:4" x14ac:dyDescent="0.25">
      <c r="D2379" s="63"/>
    </row>
    <row r="2380" spans="4:4" x14ac:dyDescent="0.25">
      <c r="D2380" s="64"/>
    </row>
    <row r="2381" spans="4:4" x14ac:dyDescent="0.25">
      <c r="D2381" s="35"/>
    </row>
    <row r="2382" spans="4:4" x14ac:dyDescent="0.25">
      <c r="D2382" s="63"/>
    </row>
    <row r="2383" spans="4:4" x14ac:dyDescent="0.25">
      <c r="D2383" s="64"/>
    </row>
    <row r="2384" spans="4:4" x14ac:dyDescent="0.25">
      <c r="D2384" s="35"/>
    </row>
    <row r="2385" spans="4:4" x14ac:dyDescent="0.25">
      <c r="D2385" s="63"/>
    </row>
    <row r="2386" spans="4:4" x14ac:dyDescent="0.25">
      <c r="D2386" s="64"/>
    </row>
    <row r="2387" spans="4:4" x14ac:dyDescent="0.25">
      <c r="D2387" s="35"/>
    </row>
    <row r="2388" spans="4:4" x14ac:dyDescent="0.25">
      <c r="D2388" s="63"/>
    </row>
    <row r="2389" spans="4:4" x14ac:dyDescent="0.25">
      <c r="D2389" s="64"/>
    </row>
    <row r="2390" spans="4:4" x14ac:dyDescent="0.25">
      <c r="D2390" s="35"/>
    </row>
    <row r="2391" spans="4:4" x14ac:dyDescent="0.25">
      <c r="D2391" s="63"/>
    </row>
    <row r="2392" spans="4:4" x14ac:dyDescent="0.25">
      <c r="D2392" s="64"/>
    </row>
    <row r="2393" spans="4:4" x14ac:dyDescent="0.25">
      <c r="D2393" s="35"/>
    </row>
    <row r="2394" spans="4:4" x14ac:dyDescent="0.25">
      <c r="D2394" s="63"/>
    </row>
    <row r="2395" spans="4:4" x14ac:dyDescent="0.25">
      <c r="D2395" s="64"/>
    </row>
    <row r="2396" spans="4:4" x14ac:dyDescent="0.25">
      <c r="D2396" s="35"/>
    </row>
    <row r="2397" spans="4:4" x14ac:dyDescent="0.25">
      <c r="D2397" s="63"/>
    </row>
    <row r="2398" spans="4:4" x14ac:dyDescent="0.25">
      <c r="D2398" s="64"/>
    </row>
    <row r="2399" spans="4:4" x14ac:dyDescent="0.25">
      <c r="D2399" s="35"/>
    </row>
    <row r="2400" spans="4:4" x14ac:dyDescent="0.25">
      <c r="D2400" s="63"/>
    </row>
    <row r="2401" spans="4:4" x14ac:dyDescent="0.25">
      <c r="D2401" s="64"/>
    </row>
    <row r="2402" spans="4:4" x14ac:dyDescent="0.25">
      <c r="D2402" s="35"/>
    </row>
    <row r="2403" spans="4:4" x14ac:dyDescent="0.25">
      <c r="D2403" s="63"/>
    </row>
    <row r="2404" spans="4:4" x14ac:dyDescent="0.25">
      <c r="D2404" s="64"/>
    </row>
    <row r="2405" spans="4:4" x14ac:dyDescent="0.25">
      <c r="D2405" s="35"/>
    </row>
    <row r="2406" spans="4:4" x14ac:dyDescent="0.25">
      <c r="D2406" s="63"/>
    </row>
    <row r="2407" spans="4:4" x14ac:dyDescent="0.25">
      <c r="D2407" s="64"/>
    </row>
    <row r="2408" spans="4:4" x14ac:dyDescent="0.25">
      <c r="D2408" s="35"/>
    </row>
    <row r="2409" spans="4:4" x14ac:dyDescent="0.25">
      <c r="D2409" s="63"/>
    </row>
    <row r="2410" spans="4:4" x14ac:dyDescent="0.25">
      <c r="D2410" s="64"/>
    </row>
    <row r="2411" spans="4:4" x14ac:dyDescent="0.25">
      <c r="D2411" s="35"/>
    </row>
    <row r="2412" spans="4:4" x14ac:dyDescent="0.25">
      <c r="D2412" s="63"/>
    </row>
    <row r="2413" spans="4:4" x14ac:dyDescent="0.25">
      <c r="D2413" s="64"/>
    </row>
    <row r="2414" spans="4:4" x14ac:dyDescent="0.25">
      <c r="D2414" s="35"/>
    </row>
    <row r="2415" spans="4:4" x14ac:dyDescent="0.25">
      <c r="D2415" s="64"/>
    </row>
    <row r="2416" spans="4:4" x14ac:dyDescent="0.25">
      <c r="D2416" s="35"/>
    </row>
    <row r="2417" spans="4:4" x14ac:dyDescent="0.25">
      <c r="D2417" s="63"/>
    </row>
    <row r="2418" spans="4:4" x14ac:dyDescent="0.25">
      <c r="D2418" s="64"/>
    </row>
    <row r="2419" spans="4:4" x14ac:dyDescent="0.25">
      <c r="D2419" s="35"/>
    </row>
    <row r="2420" spans="4:4" x14ac:dyDescent="0.25">
      <c r="D2420" s="63"/>
    </row>
    <row r="2421" spans="4:4" x14ac:dyDescent="0.25">
      <c r="D2421" s="64"/>
    </row>
    <row r="2422" spans="4:4" x14ac:dyDescent="0.25">
      <c r="D2422" s="35"/>
    </row>
    <row r="2423" spans="4:4" x14ac:dyDescent="0.25">
      <c r="D2423" s="63"/>
    </row>
    <row r="2424" spans="4:4" x14ac:dyDescent="0.25">
      <c r="D2424" s="64"/>
    </row>
    <row r="2425" spans="4:4" x14ac:dyDescent="0.25">
      <c r="D2425" s="35"/>
    </row>
    <row r="2426" spans="4:4" x14ac:dyDescent="0.25">
      <c r="D2426" s="63"/>
    </row>
    <row r="2427" spans="4:4" x14ac:dyDescent="0.25">
      <c r="D2427" s="64"/>
    </row>
    <row r="2428" spans="4:4" x14ac:dyDescent="0.25">
      <c r="D2428" s="35"/>
    </row>
    <row r="2429" spans="4:4" x14ac:dyDescent="0.25">
      <c r="D2429" s="63"/>
    </row>
    <row r="2430" spans="4:4" x14ac:dyDescent="0.25">
      <c r="D2430" s="64"/>
    </row>
    <row r="2431" spans="4:4" x14ac:dyDescent="0.25">
      <c r="D2431" s="35"/>
    </row>
    <row r="2432" spans="4:4" x14ac:dyDescent="0.25">
      <c r="D2432" s="63"/>
    </row>
    <row r="2433" spans="4:4" x14ac:dyDescent="0.25">
      <c r="D2433" s="64"/>
    </row>
    <row r="2434" spans="4:4" x14ac:dyDescent="0.25">
      <c r="D2434" s="35"/>
    </row>
    <row r="2435" spans="4:4" x14ac:dyDescent="0.25">
      <c r="D2435" s="63"/>
    </row>
    <row r="2436" spans="4:4" x14ac:dyDescent="0.25">
      <c r="D2436" s="64"/>
    </row>
    <row r="2437" spans="4:4" x14ac:dyDescent="0.25">
      <c r="D2437" s="35"/>
    </row>
    <row r="2438" spans="4:4" x14ac:dyDescent="0.25">
      <c r="D2438" s="63"/>
    </row>
    <row r="2439" spans="4:4" x14ac:dyDescent="0.25">
      <c r="D2439" s="64"/>
    </row>
    <row r="2440" spans="4:4" x14ac:dyDescent="0.25">
      <c r="D2440" s="35"/>
    </row>
    <row r="2441" spans="4:4" x14ac:dyDescent="0.25">
      <c r="D2441" s="63"/>
    </row>
    <row r="2442" spans="4:4" x14ac:dyDescent="0.25">
      <c r="D2442" s="64"/>
    </row>
    <row r="2443" spans="4:4" x14ac:dyDescent="0.25">
      <c r="D2443" s="35"/>
    </row>
    <row r="2444" spans="4:4" x14ac:dyDescent="0.25">
      <c r="D2444" s="63"/>
    </row>
    <row r="2445" spans="4:4" x14ac:dyDescent="0.25">
      <c r="D2445" s="64"/>
    </row>
    <row r="2446" spans="4:4" x14ac:dyDescent="0.25">
      <c r="D2446" s="35"/>
    </row>
    <row r="2447" spans="4:4" x14ac:dyDescent="0.25">
      <c r="D2447" s="63"/>
    </row>
    <row r="2448" spans="4:4" x14ac:dyDescent="0.25">
      <c r="D2448" s="64"/>
    </row>
    <row r="2449" spans="4:4" x14ac:dyDescent="0.25">
      <c r="D2449" s="35"/>
    </row>
    <row r="2450" spans="4:4" x14ac:dyDescent="0.25">
      <c r="D2450" s="63"/>
    </row>
    <row r="2451" spans="4:4" x14ac:dyDescent="0.25">
      <c r="D2451" s="64"/>
    </row>
    <row r="2452" spans="4:4" x14ac:dyDescent="0.25">
      <c r="D2452" s="35"/>
    </row>
    <row r="2453" spans="4:4" x14ac:dyDescent="0.25">
      <c r="D2453" s="63"/>
    </row>
    <row r="2454" spans="4:4" x14ac:dyDescent="0.25">
      <c r="D2454" s="64"/>
    </row>
    <row r="2455" spans="4:4" x14ac:dyDescent="0.25">
      <c r="D2455" s="35"/>
    </row>
    <row r="2456" spans="4:4" x14ac:dyDescent="0.25">
      <c r="D2456" s="63"/>
    </row>
    <row r="2457" spans="4:4" x14ac:dyDescent="0.25">
      <c r="D2457" s="64"/>
    </row>
    <row r="2458" spans="4:4" x14ac:dyDescent="0.25">
      <c r="D2458" s="35"/>
    </row>
    <row r="2459" spans="4:4" x14ac:dyDescent="0.25">
      <c r="D2459" s="63"/>
    </row>
    <row r="2460" spans="4:4" x14ac:dyDescent="0.25">
      <c r="D2460" s="64"/>
    </row>
    <row r="2461" spans="4:4" x14ac:dyDescent="0.25">
      <c r="D2461" s="35"/>
    </row>
    <row r="2462" spans="4:4" x14ac:dyDescent="0.25">
      <c r="D2462" s="63"/>
    </row>
    <row r="2463" spans="4:4" x14ac:dyDescent="0.25">
      <c r="D2463" s="64"/>
    </row>
    <row r="2464" spans="4:4" x14ac:dyDescent="0.25">
      <c r="D2464" s="35"/>
    </row>
    <row r="2465" spans="4:4" x14ac:dyDescent="0.25">
      <c r="D2465" s="63"/>
    </row>
    <row r="2466" spans="4:4" x14ac:dyDescent="0.25">
      <c r="D2466" s="64"/>
    </row>
    <row r="2467" spans="4:4" x14ac:dyDescent="0.25">
      <c r="D2467" s="35"/>
    </row>
    <row r="2468" spans="4:4" x14ac:dyDescent="0.25">
      <c r="D2468" s="63"/>
    </row>
    <row r="2469" spans="4:4" x14ac:dyDescent="0.25">
      <c r="D2469" s="64"/>
    </row>
    <row r="2470" spans="4:4" x14ac:dyDescent="0.25">
      <c r="D2470" s="35"/>
    </row>
    <row r="2471" spans="4:4" x14ac:dyDescent="0.25">
      <c r="D2471" s="63"/>
    </row>
    <row r="2472" spans="4:4" x14ac:dyDescent="0.25">
      <c r="D2472" s="64"/>
    </row>
    <row r="2473" spans="4:4" x14ac:dyDescent="0.25">
      <c r="D2473" s="35"/>
    </row>
    <row r="2474" spans="4:4" x14ac:dyDescent="0.25">
      <c r="D2474" s="63"/>
    </row>
    <row r="2475" spans="4:4" x14ac:dyDescent="0.25">
      <c r="D2475" s="64"/>
    </row>
    <row r="2476" spans="4:4" x14ac:dyDescent="0.25">
      <c r="D2476" s="35"/>
    </row>
    <row r="2477" spans="4:4" x14ac:dyDescent="0.25">
      <c r="D2477" s="63"/>
    </row>
    <row r="2478" spans="4:4" x14ac:dyDescent="0.25">
      <c r="D2478" s="64"/>
    </row>
    <row r="2479" spans="4:4" x14ac:dyDescent="0.25">
      <c r="D2479" s="35"/>
    </row>
    <row r="2480" spans="4:4" x14ac:dyDescent="0.25">
      <c r="D2480" s="63"/>
    </row>
    <row r="2481" spans="4:4" x14ac:dyDescent="0.25">
      <c r="D2481" s="64"/>
    </row>
    <row r="2482" spans="4:4" x14ac:dyDescent="0.25">
      <c r="D2482" s="35"/>
    </row>
    <row r="2483" spans="4:4" x14ac:dyDescent="0.25">
      <c r="D2483" s="63"/>
    </row>
    <row r="2484" spans="4:4" x14ac:dyDescent="0.25">
      <c r="D2484" s="64"/>
    </row>
    <row r="2485" spans="4:4" x14ac:dyDescent="0.25">
      <c r="D2485" s="35"/>
    </row>
    <row r="2486" spans="4:4" x14ac:dyDescent="0.25">
      <c r="D2486" s="63"/>
    </row>
    <row r="2487" spans="4:4" x14ac:dyDescent="0.25">
      <c r="D2487" s="64"/>
    </row>
    <row r="2488" spans="4:4" x14ac:dyDescent="0.25">
      <c r="D2488" s="35"/>
    </row>
    <row r="2489" spans="4:4" x14ac:dyDescent="0.25">
      <c r="D2489" s="63"/>
    </row>
    <row r="2490" spans="4:4" x14ac:dyDescent="0.25">
      <c r="D2490" s="64"/>
    </row>
    <row r="2491" spans="4:4" x14ac:dyDescent="0.25">
      <c r="D2491" s="35"/>
    </row>
    <row r="2492" spans="4:4" x14ac:dyDescent="0.25">
      <c r="D2492" s="63"/>
    </row>
    <row r="2493" spans="4:4" x14ac:dyDescent="0.25">
      <c r="D2493" s="64"/>
    </row>
    <row r="2494" spans="4:4" x14ac:dyDescent="0.25">
      <c r="D2494" s="35"/>
    </row>
    <row r="2495" spans="4:4" x14ac:dyDescent="0.25">
      <c r="D2495" s="63"/>
    </row>
    <row r="2496" spans="4:4" x14ac:dyDescent="0.25">
      <c r="D2496" s="64"/>
    </row>
    <row r="2497" spans="4:4" x14ac:dyDescent="0.25">
      <c r="D2497" s="35"/>
    </row>
    <row r="2498" spans="4:4" x14ac:dyDescent="0.25">
      <c r="D2498" s="63"/>
    </row>
    <row r="2499" spans="4:4" x14ac:dyDescent="0.25">
      <c r="D2499" s="64"/>
    </row>
    <row r="2500" spans="4:4" x14ac:dyDescent="0.25">
      <c r="D2500" s="35"/>
    </row>
    <row r="2501" spans="4:4" x14ac:dyDescent="0.25">
      <c r="D2501" s="63"/>
    </row>
    <row r="2502" spans="4:4" x14ac:dyDescent="0.25">
      <c r="D2502" s="64"/>
    </row>
    <row r="2503" spans="4:4" x14ac:dyDescent="0.25">
      <c r="D2503" s="35"/>
    </row>
    <row r="2504" spans="4:4" x14ac:dyDescent="0.25">
      <c r="D2504" s="63"/>
    </row>
    <row r="2505" spans="4:4" x14ac:dyDescent="0.25">
      <c r="D2505" s="64"/>
    </row>
    <row r="2506" spans="4:4" x14ac:dyDescent="0.25">
      <c r="D2506" s="35"/>
    </row>
    <row r="2507" spans="4:4" x14ac:dyDescent="0.25">
      <c r="D2507" s="63"/>
    </row>
    <row r="2508" spans="4:4" x14ac:dyDescent="0.25">
      <c r="D2508" s="64"/>
    </row>
    <row r="2509" spans="4:4" x14ac:dyDescent="0.25">
      <c r="D2509" s="35"/>
    </row>
    <row r="2510" spans="4:4" x14ac:dyDescent="0.25">
      <c r="D2510" s="64"/>
    </row>
    <row r="2511" spans="4:4" x14ac:dyDescent="0.25">
      <c r="D2511" s="35"/>
    </row>
    <row r="2512" spans="4:4" x14ac:dyDescent="0.25">
      <c r="D2512" s="63"/>
    </row>
    <row r="2513" spans="4:4" x14ac:dyDescent="0.25">
      <c r="D2513" s="64"/>
    </row>
    <row r="2514" spans="4:4" x14ac:dyDescent="0.25">
      <c r="D2514" s="35"/>
    </row>
    <row r="2515" spans="4:4" x14ac:dyDescent="0.25">
      <c r="D2515" s="63"/>
    </row>
    <row r="2516" spans="4:4" x14ac:dyDescent="0.25">
      <c r="D2516" s="64"/>
    </row>
    <row r="2517" spans="4:4" x14ac:dyDescent="0.25">
      <c r="D2517" s="35"/>
    </row>
    <row r="2518" spans="4:4" x14ac:dyDescent="0.25">
      <c r="D2518" s="63"/>
    </row>
    <row r="2519" spans="4:4" x14ac:dyDescent="0.25">
      <c r="D2519" s="64"/>
    </row>
    <row r="2520" spans="4:4" x14ac:dyDescent="0.25">
      <c r="D2520" s="35"/>
    </row>
    <row r="2521" spans="4:4" x14ac:dyDescent="0.25">
      <c r="D2521" s="63"/>
    </row>
    <row r="2522" spans="4:4" x14ac:dyDescent="0.25">
      <c r="D2522" s="64"/>
    </row>
    <row r="2523" spans="4:4" x14ac:dyDescent="0.25">
      <c r="D2523" s="35"/>
    </row>
    <row r="2524" spans="4:4" x14ac:dyDescent="0.25">
      <c r="D2524" s="63"/>
    </row>
    <row r="2525" spans="4:4" x14ac:dyDescent="0.25">
      <c r="D2525" s="64"/>
    </row>
    <row r="2526" spans="4:4" x14ac:dyDescent="0.25">
      <c r="D2526" s="35"/>
    </row>
    <row r="2527" spans="4:4" x14ac:dyDescent="0.25">
      <c r="D2527" s="63"/>
    </row>
    <row r="2528" spans="4:4" x14ac:dyDescent="0.25">
      <c r="D2528" s="64"/>
    </row>
    <row r="2529" spans="4:4" x14ac:dyDescent="0.25">
      <c r="D2529" s="35"/>
    </row>
    <row r="2530" spans="4:4" x14ac:dyDescent="0.25">
      <c r="D2530" s="63"/>
    </row>
    <row r="2531" spans="4:4" x14ac:dyDescent="0.25">
      <c r="D2531" s="64"/>
    </row>
    <row r="2532" spans="4:4" x14ac:dyDescent="0.25">
      <c r="D2532" s="35"/>
    </row>
    <row r="2533" spans="4:4" x14ac:dyDescent="0.25">
      <c r="D2533" s="63"/>
    </row>
    <row r="2534" spans="4:4" x14ac:dyDescent="0.25">
      <c r="D2534" s="64"/>
    </row>
    <row r="2535" spans="4:4" x14ac:dyDescent="0.25">
      <c r="D2535" s="35"/>
    </row>
    <row r="2536" spans="4:4" x14ac:dyDescent="0.25">
      <c r="D2536" s="63"/>
    </row>
    <row r="2537" spans="4:4" x14ac:dyDescent="0.25">
      <c r="D2537" s="64"/>
    </row>
    <row r="2538" spans="4:4" x14ac:dyDescent="0.25">
      <c r="D2538" s="35"/>
    </row>
    <row r="2539" spans="4:4" x14ac:dyDescent="0.25">
      <c r="D2539" s="63"/>
    </row>
    <row r="2540" spans="4:4" x14ac:dyDescent="0.25">
      <c r="D2540" s="64"/>
    </row>
    <row r="2541" spans="4:4" x14ac:dyDescent="0.25">
      <c r="D2541" s="35"/>
    </row>
    <row r="2542" spans="4:4" x14ac:dyDescent="0.25">
      <c r="D2542" s="63"/>
    </row>
    <row r="2543" spans="4:4" x14ac:dyDescent="0.25">
      <c r="D2543" s="64"/>
    </row>
    <row r="2544" spans="4:4" x14ac:dyDescent="0.25">
      <c r="D2544" s="35"/>
    </row>
    <row r="2545" spans="4:4" x14ac:dyDescent="0.25">
      <c r="D2545" s="63"/>
    </row>
    <row r="2546" spans="4:4" x14ac:dyDescent="0.25">
      <c r="D2546" s="64"/>
    </row>
    <row r="2547" spans="4:4" x14ac:dyDescent="0.25">
      <c r="D2547" s="35"/>
    </row>
    <row r="2548" spans="4:4" x14ac:dyDescent="0.25">
      <c r="D2548" s="63"/>
    </row>
    <row r="2549" spans="4:4" x14ac:dyDescent="0.25">
      <c r="D2549" s="64"/>
    </row>
    <row r="2550" spans="4:4" x14ac:dyDescent="0.25">
      <c r="D2550" s="35"/>
    </row>
    <row r="2551" spans="4:4" x14ac:dyDescent="0.25">
      <c r="D2551" s="63"/>
    </row>
    <row r="2552" spans="4:4" x14ac:dyDescent="0.25">
      <c r="D2552" s="64"/>
    </row>
    <row r="2553" spans="4:4" x14ac:dyDescent="0.25">
      <c r="D2553" s="35"/>
    </row>
    <row r="2554" spans="4:4" x14ac:dyDescent="0.25">
      <c r="D2554" s="63"/>
    </row>
    <row r="2555" spans="4:4" x14ac:dyDescent="0.25">
      <c r="D2555" s="64"/>
    </row>
    <row r="2556" spans="4:4" x14ac:dyDescent="0.25">
      <c r="D2556" s="35"/>
    </row>
    <row r="2557" spans="4:4" x14ac:dyDescent="0.25">
      <c r="D2557" s="63"/>
    </row>
    <row r="2558" spans="4:4" x14ac:dyDescent="0.25">
      <c r="D2558" s="64"/>
    </row>
    <row r="2559" spans="4:4" x14ac:dyDescent="0.25">
      <c r="D2559" s="35"/>
    </row>
    <row r="2560" spans="4:4" x14ac:dyDescent="0.25">
      <c r="D2560" s="63"/>
    </row>
    <row r="2561" spans="4:4" x14ac:dyDescent="0.25">
      <c r="D2561" s="64"/>
    </row>
    <row r="2562" spans="4:4" x14ac:dyDescent="0.25">
      <c r="D2562" s="35"/>
    </row>
    <row r="2563" spans="4:4" x14ac:dyDescent="0.25">
      <c r="D2563" s="63"/>
    </row>
    <row r="2564" spans="4:4" x14ac:dyDescent="0.25">
      <c r="D2564" s="64"/>
    </row>
    <row r="2565" spans="4:4" x14ac:dyDescent="0.25">
      <c r="D2565" s="35"/>
    </row>
    <row r="2566" spans="4:4" x14ac:dyDescent="0.25">
      <c r="D2566" s="63"/>
    </row>
    <row r="2567" spans="4:4" x14ac:dyDescent="0.25">
      <c r="D2567" s="64"/>
    </row>
    <row r="2568" spans="4:4" x14ac:dyDescent="0.25">
      <c r="D2568" s="35"/>
    </row>
    <row r="2569" spans="4:4" x14ac:dyDescent="0.25">
      <c r="D2569" s="63"/>
    </row>
    <row r="2570" spans="4:4" x14ac:dyDescent="0.25">
      <c r="D2570" s="64"/>
    </row>
    <row r="2571" spans="4:4" x14ac:dyDescent="0.25">
      <c r="D2571" s="35"/>
    </row>
    <row r="2572" spans="4:4" x14ac:dyDescent="0.25">
      <c r="D2572" s="63"/>
    </row>
    <row r="2573" spans="4:4" x14ac:dyDescent="0.25">
      <c r="D2573" s="64"/>
    </row>
    <row r="2574" spans="4:4" x14ac:dyDescent="0.25">
      <c r="D2574" s="35"/>
    </row>
    <row r="2575" spans="4:4" x14ac:dyDescent="0.25">
      <c r="D2575" s="63"/>
    </row>
    <row r="2576" spans="4:4" x14ac:dyDescent="0.25">
      <c r="D2576" s="64"/>
    </row>
    <row r="2577" spans="4:4" x14ac:dyDescent="0.25">
      <c r="D2577" s="35"/>
    </row>
    <row r="2578" spans="4:4" x14ac:dyDescent="0.25">
      <c r="D2578" s="63"/>
    </row>
    <row r="2579" spans="4:4" x14ac:dyDescent="0.25">
      <c r="D2579" s="64"/>
    </row>
    <row r="2580" spans="4:4" x14ac:dyDescent="0.25">
      <c r="D2580" s="35"/>
    </row>
    <row r="2581" spans="4:4" x14ac:dyDescent="0.25">
      <c r="D2581" s="63"/>
    </row>
    <row r="2582" spans="4:4" x14ac:dyDescent="0.25">
      <c r="D2582" s="64"/>
    </row>
    <row r="2583" spans="4:4" x14ac:dyDescent="0.25">
      <c r="D2583" s="35"/>
    </row>
    <row r="2584" spans="4:4" x14ac:dyDescent="0.25">
      <c r="D2584" s="63"/>
    </row>
    <row r="2585" spans="4:4" x14ac:dyDescent="0.25">
      <c r="D2585" s="64"/>
    </row>
    <row r="2586" spans="4:4" x14ac:dyDescent="0.25">
      <c r="D2586" s="35"/>
    </row>
    <row r="2587" spans="4:4" x14ac:dyDescent="0.25">
      <c r="D2587" s="63"/>
    </row>
    <row r="2588" spans="4:4" x14ac:dyDescent="0.25">
      <c r="D2588" s="64"/>
    </row>
    <row r="2589" spans="4:4" x14ac:dyDescent="0.25">
      <c r="D2589" s="35"/>
    </row>
    <row r="2590" spans="4:4" x14ac:dyDescent="0.25">
      <c r="D2590" s="63"/>
    </row>
    <row r="2591" spans="4:4" x14ac:dyDescent="0.25">
      <c r="D2591" s="64"/>
    </row>
    <row r="2592" spans="4:4" x14ac:dyDescent="0.25">
      <c r="D2592" s="35"/>
    </row>
    <row r="2593" spans="4:4" x14ac:dyDescent="0.25">
      <c r="D2593" s="63"/>
    </row>
    <row r="2594" spans="4:4" x14ac:dyDescent="0.25">
      <c r="D2594" s="64"/>
    </row>
    <row r="2595" spans="4:4" x14ac:dyDescent="0.25">
      <c r="D2595" s="35"/>
    </row>
    <row r="2596" spans="4:4" x14ac:dyDescent="0.25">
      <c r="D2596" s="63"/>
    </row>
    <row r="2597" spans="4:4" x14ac:dyDescent="0.25">
      <c r="D2597" s="64"/>
    </row>
    <row r="2598" spans="4:4" x14ac:dyDescent="0.25">
      <c r="D2598" s="35"/>
    </row>
    <row r="2599" spans="4:4" x14ac:dyDescent="0.25">
      <c r="D2599" s="63"/>
    </row>
    <row r="2600" spans="4:4" x14ac:dyDescent="0.25">
      <c r="D2600" s="64"/>
    </row>
    <row r="2601" spans="4:4" x14ac:dyDescent="0.25">
      <c r="D2601" s="35"/>
    </row>
    <row r="2602" spans="4:4" x14ac:dyDescent="0.25">
      <c r="D2602" s="63"/>
    </row>
    <row r="2603" spans="4:4" x14ac:dyDescent="0.25">
      <c r="D2603" s="64"/>
    </row>
    <row r="2604" spans="4:4" x14ac:dyDescent="0.25">
      <c r="D2604" s="35"/>
    </row>
    <row r="2605" spans="4:4" x14ac:dyDescent="0.25">
      <c r="D2605" s="63"/>
    </row>
    <row r="2606" spans="4:4" x14ac:dyDescent="0.25">
      <c r="D2606" s="64"/>
    </row>
    <row r="2607" spans="4:4" x14ac:dyDescent="0.25">
      <c r="D2607" s="35"/>
    </row>
    <row r="2608" spans="4:4" x14ac:dyDescent="0.25">
      <c r="D2608" s="63"/>
    </row>
    <row r="2609" spans="4:4" x14ac:dyDescent="0.25">
      <c r="D2609" s="64"/>
    </row>
    <row r="2610" spans="4:4" x14ac:dyDescent="0.25">
      <c r="D2610" s="35"/>
    </row>
    <row r="2611" spans="4:4" x14ac:dyDescent="0.25">
      <c r="D2611" s="63"/>
    </row>
    <row r="2612" spans="4:4" x14ac:dyDescent="0.25">
      <c r="D2612" s="64"/>
    </row>
    <row r="2613" spans="4:4" x14ac:dyDescent="0.25">
      <c r="D2613" s="35"/>
    </row>
    <row r="2614" spans="4:4" x14ac:dyDescent="0.25">
      <c r="D2614" s="63"/>
    </row>
    <row r="2615" spans="4:4" x14ac:dyDescent="0.25">
      <c r="D2615" s="64"/>
    </row>
    <row r="2616" spans="4:4" x14ac:dyDescent="0.25">
      <c r="D2616" s="35"/>
    </row>
    <row r="2617" spans="4:4" x14ac:dyDescent="0.25">
      <c r="D2617" s="63"/>
    </row>
    <row r="2618" spans="4:4" x14ac:dyDescent="0.25">
      <c r="D2618" s="64"/>
    </row>
    <row r="2619" spans="4:4" x14ac:dyDescent="0.25">
      <c r="D2619" s="35"/>
    </row>
    <row r="2620" spans="4:4" x14ac:dyDescent="0.25">
      <c r="D2620" s="63"/>
    </row>
    <row r="2621" spans="4:4" x14ac:dyDescent="0.25">
      <c r="D2621" s="64"/>
    </row>
    <row r="2622" spans="4:4" x14ac:dyDescent="0.25">
      <c r="D2622" s="35"/>
    </row>
    <row r="2623" spans="4:4" x14ac:dyDescent="0.25">
      <c r="D2623" s="63"/>
    </row>
    <row r="2624" spans="4:4" x14ac:dyDescent="0.25">
      <c r="D2624" s="64"/>
    </row>
    <row r="2625" spans="4:4" x14ac:dyDescent="0.25">
      <c r="D2625" s="35"/>
    </row>
    <row r="2626" spans="4:4" x14ac:dyDescent="0.25">
      <c r="D2626" s="63"/>
    </row>
    <row r="2627" spans="4:4" x14ac:dyDescent="0.25">
      <c r="D2627" s="64"/>
    </row>
    <row r="2628" spans="4:4" x14ac:dyDescent="0.25">
      <c r="D2628" s="35"/>
    </row>
    <row r="2629" spans="4:4" x14ac:dyDescent="0.25">
      <c r="D2629" s="63"/>
    </row>
    <row r="2630" spans="4:4" x14ac:dyDescent="0.25">
      <c r="D2630" s="64"/>
    </row>
    <row r="2631" spans="4:4" x14ac:dyDescent="0.25">
      <c r="D2631" s="35"/>
    </row>
    <row r="2632" spans="4:4" x14ac:dyDescent="0.25">
      <c r="D2632" s="63"/>
    </row>
    <row r="2633" spans="4:4" x14ac:dyDescent="0.25">
      <c r="D2633" s="64"/>
    </row>
    <row r="2634" spans="4:4" x14ac:dyDescent="0.25">
      <c r="D2634" s="35"/>
    </row>
    <row r="2635" spans="4:4" x14ac:dyDescent="0.25">
      <c r="D2635" s="63"/>
    </row>
    <row r="2636" spans="4:4" x14ac:dyDescent="0.25">
      <c r="D2636" s="64"/>
    </row>
    <row r="2637" spans="4:4" x14ac:dyDescent="0.25">
      <c r="D2637" s="35"/>
    </row>
    <row r="2638" spans="4:4" x14ac:dyDescent="0.25">
      <c r="D2638" s="63"/>
    </row>
    <row r="2639" spans="4:4" x14ac:dyDescent="0.25">
      <c r="D2639" s="64"/>
    </row>
    <row r="2640" spans="4:4" x14ac:dyDescent="0.25">
      <c r="D2640" s="35"/>
    </row>
    <row r="2641" spans="4:4" x14ac:dyDescent="0.25">
      <c r="D2641" s="63"/>
    </row>
    <row r="2642" spans="4:4" x14ac:dyDescent="0.25">
      <c r="D2642" s="64"/>
    </row>
    <row r="2643" spans="4:4" x14ac:dyDescent="0.25">
      <c r="D2643" s="35"/>
    </row>
    <row r="2644" spans="4:4" x14ac:dyDescent="0.25">
      <c r="D2644" s="63"/>
    </row>
    <row r="2645" spans="4:4" x14ac:dyDescent="0.25">
      <c r="D2645" s="64"/>
    </row>
    <row r="2646" spans="4:4" x14ac:dyDescent="0.25">
      <c r="D2646" s="35"/>
    </row>
    <row r="2647" spans="4:4" x14ac:dyDescent="0.25">
      <c r="D2647" s="63"/>
    </row>
    <row r="2648" spans="4:4" x14ac:dyDescent="0.25">
      <c r="D2648" s="64"/>
    </row>
    <row r="2649" spans="4:4" x14ac:dyDescent="0.25">
      <c r="D2649" s="35"/>
    </row>
    <row r="2650" spans="4:4" x14ac:dyDescent="0.25">
      <c r="D2650" s="63"/>
    </row>
    <row r="2651" spans="4:4" x14ac:dyDescent="0.25">
      <c r="D2651" s="64"/>
    </row>
    <row r="2652" spans="4:4" x14ac:dyDescent="0.25">
      <c r="D2652" s="35"/>
    </row>
    <row r="2653" spans="4:4" x14ac:dyDescent="0.25">
      <c r="D2653" s="63"/>
    </row>
    <row r="2654" spans="4:4" x14ac:dyDescent="0.25">
      <c r="D2654" s="64"/>
    </row>
    <row r="2655" spans="4:4" x14ac:dyDescent="0.25">
      <c r="D2655" s="35"/>
    </row>
    <row r="2656" spans="4:4" x14ac:dyDescent="0.25">
      <c r="D2656" s="63"/>
    </row>
    <row r="2657" spans="4:4" x14ac:dyDescent="0.25">
      <c r="D2657" s="64"/>
    </row>
    <row r="2658" spans="4:4" x14ac:dyDescent="0.25">
      <c r="D2658" s="35"/>
    </row>
    <row r="2659" spans="4:4" x14ac:dyDescent="0.25">
      <c r="D2659" s="63"/>
    </row>
    <row r="2660" spans="4:4" x14ac:dyDescent="0.25">
      <c r="D2660" s="64"/>
    </row>
    <row r="2661" spans="4:4" x14ac:dyDescent="0.25">
      <c r="D2661" s="35"/>
    </row>
    <row r="2662" spans="4:4" x14ac:dyDescent="0.25">
      <c r="D2662" s="63"/>
    </row>
    <row r="2663" spans="4:4" x14ac:dyDescent="0.25">
      <c r="D2663" s="64"/>
    </row>
    <row r="2664" spans="4:4" x14ac:dyDescent="0.25">
      <c r="D2664" s="35"/>
    </row>
    <row r="2665" spans="4:4" x14ac:dyDescent="0.25">
      <c r="D2665" s="63"/>
    </row>
    <row r="2666" spans="4:4" x14ac:dyDescent="0.25">
      <c r="D2666" s="64"/>
    </row>
    <row r="2667" spans="4:4" x14ac:dyDescent="0.25">
      <c r="D2667" s="35"/>
    </row>
    <row r="2668" spans="4:4" x14ac:dyDescent="0.25">
      <c r="D2668" s="63"/>
    </row>
    <row r="2669" spans="4:4" x14ac:dyDescent="0.25">
      <c r="D2669" s="64"/>
    </row>
    <row r="2670" spans="4:4" x14ac:dyDescent="0.25">
      <c r="D2670" s="35"/>
    </row>
    <row r="2671" spans="4:4" x14ac:dyDescent="0.25">
      <c r="D2671" s="63"/>
    </row>
    <row r="2672" spans="4:4" x14ac:dyDescent="0.25">
      <c r="D2672" s="64"/>
    </row>
    <row r="2673" spans="4:4" x14ac:dyDescent="0.25">
      <c r="D2673" s="35"/>
    </row>
    <row r="2674" spans="4:4" x14ac:dyDescent="0.25">
      <c r="D2674" s="63"/>
    </row>
    <row r="2675" spans="4:4" x14ac:dyDescent="0.25">
      <c r="D2675" s="64"/>
    </row>
    <row r="2676" spans="4:4" x14ac:dyDescent="0.25">
      <c r="D2676" s="35"/>
    </row>
    <row r="2677" spans="4:4" x14ac:dyDescent="0.25">
      <c r="D2677" s="63"/>
    </row>
    <row r="2678" spans="4:4" x14ac:dyDescent="0.25">
      <c r="D2678" s="64"/>
    </row>
    <row r="2679" spans="4:4" x14ac:dyDescent="0.25">
      <c r="D2679" s="35"/>
    </row>
    <row r="2680" spans="4:4" x14ac:dyDescent="0.25">
      <c r="D2680" s="63"/>
    </row>
    <row r="2681" spans="4:4" x14ac:dyDescent="0.25">
      <c r="D2681" s="64"/>
    </row>
    <row r="2682" spans="4:4" x14ac:dyDescent="0.25">
      <c r="D2682" s="35"/>
    </row>
    <row r="2683" spans="4:4" x14ac:dyDescent="0.25">
      <c r="D2683" s="63"/>
    </row>
    <row r="2684" spans="4:4" x14ac:dyDescent="0.25">
      <c r="D2684" s="64"/>
    </row>
    <row r="2685" spans="4:4" x14ac:dyDescent="0.25">
      <c r="D2685" s="35"/>
    </row>
    <row r="2686" spans="4:4" x14ac:dyDescent="0.25">
      <c r="D2686" s="63"/>
    </row>
    <row r="2687" spans="4:4" x14ac:dyDescent="0.25">
      <c r="D2687" s="64"/>
    </row>
    <row r="2688" spans="4:4" x14ac:dyDescent="0.25">
      <c r="D2688" s="35"/>
    </row>
    <row r="2689" spans="4:4" x14ac:dyDescent="0.25">
      <c r="D2689" s="63"/>
    </row>
    <row r="2690" spans="4:4" x14ac:dyDescent="0.25">
      <c r="D2690" s="64"/>
    </row>
    <row r="2691" spans="4:4" x14ac:dyDescent="0.25">
      <c r="D2691" s="35"/>
    </row>
    <row r="2692" spans="4:4" x14ac:dyDescent="0.25">
      <c r="D2692" s="63"/>
    </row>
    <row r="2693" spans="4:4" x14ac:dyDescent="0.25">
      <c r="D2693" s="64"/>
    </row>
    <row r="2694" spans="4:4" x14ac:dyDescent="0.25">
      <c r="D2694" s="35"/>
    </row>
    <row r="2695" spans="4:4" x14ac:dyDescent="0.25">
      <c r="D2695" s="63"/>
    </row>
    <row r="2696" spans="4:4" x14ac:dyDescent="0.25">
      <c r="D2696" s="64"/>
    </row>
    <row r="2697" spans="4:4" x14ac:dyDescent="0.25">
      <c r="D2697" s="35"/>
    </row>
    <row r="2698" spans="4:4" x14ac:dyDescent="0.25">
      <c r="D2698" s="63"/>
    </row>
    <row r="2699" spans="4:4" x14ac:dyDescent="0.25">
      <c r="D2699" s="64"/>
    </row>
    <row r="2700" spans="4:4" x14ac:dyDescent="0.25">
      <c r="D2700" s="35"/>
    </row>
    <row r="2701" spans="4:4" x14ac:dyDescent="0.25">
      <c r="D2701" s="63"/>
    </row>
    <row r="2702" spans="4:4" x14ac:dyDescent="0.25">
      <c r="D2702" s="64"/>
    </row>
    <row r="2703" spans="4:4" x14ac:dyDescent="0.25">
      <c r="D2703" s="35"/>
    </row>
    <row r="2704" spans="4:4" x14ac:dyDescent="0.25">
      <c r="D2704" s="63"/>
    </row>
    <row r="2705" spans="4:4" x14ac:dyDescent="0.25">
      <c r="D2705" s="64"/>
    </row>
    <row r="2706" spans="4:4" x14ac:dyDescent="0.25">
      <c r="D2706" s="35"/>
    </row>
    <row r="2707" spans="4:4" x14ac:dyDescent="0.25">
      <c r="D2707" s="63"/>
    </row>
    <row r="2708" spans="4:4" x14ac:dyDescent="0.25">
      <c r="D2708" s="64"/>
    </row>
    <row r="2709" spans="4:4" x14ac:dyDescent="0.25">
      <c r="D2709" s="35"/>
    </row>
    <row r="2710" spans="4:4" x14ac:dyDescent="0.25">
      <c r="D2710" s="63"/>
    </row>
    <row r="2711" spans="4:4" x14ac:dyDescent="0.25">
      <c r="D2711" s="64"/>
    </row>
    <row r="2712" spans="4:4" x14ac:dyDescent="0.25">
      <c r="D2712" s="35"/>
    </row>
    <row r="2713" spans="4:4" x14ac:dyDescent="0.25">
      <c r="D2713" s="63"/>
    </row>
    <row r="2714" spans="4:4" x14ac:dyDescent="0.25">
      <c r="D2714" s="64"/>
    </row>
    <row r="2715" spans="4:4" x14ac:dyDescent="0.25">
      <c r="D2715" s="35"/>
    </row>
    <row r="2716" spans="4:4" x14ac:dyDescent="0.25">
      <c r="D2716" s="63"/>
    </row>
    <row r="2717" spans="4:4" x14ac:dyDescent="0.25">
      <c r="D2717" s="64"/>
    </row>
    <row r="2718" spans="4:4" x14ac:dyDescent="0.25">
      <c r="D2718" s="35"/>
    </row>
    <row r="2719" spans="4:4" x14ac:dyDescent="0.25">
      <c r="D2719" s="63"/>
    </row>
    <row r="2720" spans="4:4" x14ac:dyDescent="0.25">
      <c r="D2720" s="64"/>
    </row>
    <row r="2721" spans="4:4" x14ac:dyDescent="0.25">
      <c r="D2721" s="35"/>
    </row>
    <row r="2722" spans="4:4" x14ac:dyDescent="0.25">
      <c r="D2722" s="63"/>
    </row>
    <row r="2723" spans="4:4" x14ac:dyDescent="0.25">
      <c r="D2723" s="64"/>
    </row>
    <row r="2724" spans="4:4" x14ac:dyDescent="0.25">
      <c r="D2724" s="35"/>
    </row>
    <row r="2725" spans="4:4" x14ac:dyDescent="0.25">
      <c r="D2725" s="63"/>
    </row>
    <row r="2726" spans="4:4" x14ac:dyDescent="0.25">
      <c r="D2726" s="64"/>
    </row>
    <row r="2727" spans="4:4" x14ac:dyDescent="0.25">
      <c r="D2727" s="35"/>
    </row>
    <row r="2728" spans="4:4" x14ac:dyDescent="0.25">
      <c r="D2728" s="63"/>
    </row>
    <row r="2729" spans="4:4" x14ac:dyDescent="0.25">
      <c r="D2729" s="64"/>
    </row>
    <row r="2730" spans="4:4" x14ac:dyDescent="0.25">
      <c r="D2730" s="35"/>
    </row>
    <row r="2731" spans="4:4" x14ac:dyDescent="0.25">
      <c r="D2731" s="63"/>
    </row>
    <row r="2732" spans="4:4" x14ac:dyDescent="0.25">
      <c r="D2732" s="64"/>
    </row>
    <row r="2733" spans="4:4" x14ac:dyDescent="0.25">
      <c r="D2733" s="35"/>
    </row>
    <row r="2734" spans="4:4" x14ac:dyDescent="0.25">
      <c r="D2734" s="63"/>
    </row>
    <row r="2735" spans="4:4" x14ac:dyDescent="0.25">
      <c r="D2735" s="64"/>
    </row>
    <row r="2736" spans="4:4" x14ac:dyDescent="0.25">
      <c r="D2736" s="35"/>
    </row>
    <row r="2737" spans="4:4" x14ac:dyDescent="0.25">
      <c r="D2737" s="63"/>
    </row>
    <row r="2738" spans="4:4" x14ac:dyDescent="0.25">
      <c r="D2738" s="64"/>
    </row>
    <row r="2739" spans="4:4" x14ac:dyDescent="0.25">
      <c r="D2739" s="35"/>
    </row>
    <row r="2740" spans="4:4" x14ac:dyDescent="0.25">
      <c r="D2740" s="63"/>
    </row>
    <row r="2741" spans="4:4" x14ac:dyDescent="0.25">
      <c r="D2741" s="64"/>
    </row>
    <row r="2742" spans="4:4" x14ac:dyDescent="0.25">
      <c r="D2742" s="35"/>
    </row>
    <row r="2743" spans="4:4" x14ac:dyDescent="0.25">
      <c r="D2743" s="63"/>
    </row>
    <row r="2744" spans="4:4" x14ac:dyDescent="0.25">
      <c r="D2744" s="64"/>
    </row>
    <row r="2745" spans="4:4" x14ac:dyDescent="0.25">
      <c r="D2745" s="35"/>
    </row>
    <row r="2746" spans="4:4" x14ac:dyDescent="0.25">
      <c r="D2746" s="63"/>
    </row>
    <row r="2747" spans="4:4" x14ac:dyDescent="0.25">
      <c r="D2747" s="64"/>
    </row>
    <row r="2748" spans="4:4" x14ac:dyDescent="0.25">
      <c r="D2748" s="35"/>
    </row>
    <row r="2749" spans="4:4" x14ac:dyDescent="0.25">
      <c r="D2749" s="63"/>
    </row>
    <row r="2750" spans="4:4" x14ac:dyDescent="0.25">
      <c r="D2750" s="64"/>
    </row>
    <row r="2751" spans="4:4" x14ac:dyDescent="0.25">
      <c r="D2751" s="35"/>
    </row>
    <row r="2752" spans="4:4" x14ac:dyDescent="0.25">
      <c r="D2752" s="63"/>
    </row>
    <row r="2753" spans="4:4" x14ac:dyDescent="0.25">
      <c r="D2753" s="64"/>
    </row>
    <row r="2754" spans="4:4" x14ac:dyDescent="0.25">
      <c r="D2754" s="35"/>
    </row>
    <row r="2755" spans="4:4" x14ac:dyDescent="0.25">
      <c r="D2755" s="63"/>
    </row>
    <row r="2756" spans="4:4" x14ac:dyDescent="0.25">
      <c r="D2756" s="64"/>
    </row>
    <row r="2757" spans="4:4" x14ac:dyDescent="0.25">
      <c r="D2757" s="35"/>
    </row>
    <row r="2758" spans="4:4" x14ac:dyDescent="0.25">
      <c r="D2758" s="63"/>
    </row>
    <row r="2759" spans="4:4" x14ac:dyDescent="0.25">
      <c r="D2759" s="64"/>
    </row>
    <row r="2760" spans="4:4" x14ac:dyDescent="0.25">
      <c r="D2760" s="35"/>
    </row>
    <row r="2761" spans="4:4" x14ac:dyDescent="0.25">
      <c r="D2761" s="63"/>
    </row>
    <row r="2762" spans="4:4" x14ac:dyDescent="0.25">
      <c r="D2762" s="64"/>
    </row>
    <row r="2763" spans="4:4" x14ac:dyDescent="0.25">
      <c r="D2763" s="35"/>
    </row>
    <row r="2764" spans="4:4" x14ac:dyDescent="0.25">
      <c r="D2764" s="63"/>
    </row>
    <row r="2765" spans="4:4" x14ac:dyDescent="0.25">
      <c r="D2765" s="64"/>
    </row>
    <row r="2766" spans="4:4" x14ac:dyDescent="0.25">
      <c r="D2766" s="35"/>
    </row>
    <row r="2767" spans="4:4" x14ac:dyDescent="0.25">
      <c r="D2767" s="63"/>
    </row>
    <row r="2768" spans="4:4" x14ac:dyDescent="0.25">
      <c r="D2768" s="64"/>
    </row>
    <row r="2769" spans="4:4" x14ac:dyDescent="0.25">
      <c r="D2769" s="35"/>
    </row>
    <row r="2770" spans="4:4" x14ac:dyDescent="0.25">
      <c r="D2770" s="63"/>
    </row>
    <row r="2771" spans="4:4" x14ac:dyDescent="0.25">
      <c r="D2771" s="64"/>
    </row>
    <row r="2772" spans="4:4" x14ac:dyDescent="0.25">
      <c r="D2772" s="35"/>
    </row>
    <row r="2773" spans="4:4" x14ac:dyDescent="0.25">
      <c r="D2773" s="63"/>
    </row>
    <row r="2774" spans="4:4" x14ac:dyDescent="0.25">
      <c r="D2774" s="64"/>
    </row>
    <row r="2775" spans="4:4" x14ac:dyDescent="0.25">
      <c r="D2775" s="35"/>
    </row>
    <row r="2776" spans="4:4" x14ac:dyDescent="0.25">
      <c r="D2776" s="63"/>
    </row>
    <row r="2777" spans="4:4" x14ac:dyDescent="0.25">
      <c r="D2777" s="64"/>
    </row>
    <row r="2778" spans="4:4" x14ac:dyDescent="0.25">
      <c r="D2778" s="35"/>
    </row>
    <row r="2779" spans="4:4" x14ac:dyDescent="0.25">
      <c r="D2779" s="63"/>
    </row>
    <row r="2780" spans="4:4" x14ac:dyDescent="0.25">
      <c r="D2780" s="64"/>
    </row>
    <row r="2781" spans="4:4" x14ac:dyDescent="0.25">
      <c r="D2781" s="35"/>
    </row>
    <row r="2782" spans="4:4" x14ac:dyDescent="0.25">
      <c r="D2782" s="63"/>
    </row>
    <row r="2783" spans="4:4" x14ac:dyDescent="0.25">
      <c r="D2783" s="64"/>
    </row>
    <row r="2784" spans="4:4" x14ac:dyDescent="0.25">
      <c r="D2784" s="35"/>
    </row>
    <row r="2785" spans="4:4" x14ac:dyDescent="0.25">
      <c r="D2785" s="63"/>
    </row>
    <row r="2786" spans="4:4" x14ac:dyDescent="0.25">
      <c r="D2786" s="64"/>
    </row>
    <row r="2787" spans="4:4" x14ac:dyDescent="0.25">
      <c r="D2787" s="35"/>
    </row>
    <row r="2788" spans="4:4" x14ac:dyDescent="0.25">
      <c r="D2788" s="63"/>
    </row>
    <row r="2789" spans="4:4" x14ac:dyDescent="0.25">
      <c r="D2789" s="64"/>
    </row>
    <row r="2790" spans="4:4" x14ac:dyDescent="0.25">
      <c r="D2790" s="35"/>
    </row>
    <row r="2791" spans="4:4" x14ac:dyDescent="0.25">
      <c r="D2791" s="63"/>
    </row>
    <row r="2792" spans="4:4" x14ac:dyDescent="0.25">
      <c r="D2792" s="64"/>
    </row>
    <row r="2793" spans="4:4" x14ac:dyDescent="0.25">
      <c r="D2793" s="35"/>
    </row>
    <row r="2794" spans="4:4" x14ac:dyDescent="0.25">
      <c r="D2794" s="63"/>
    </row>
    <row r="2795" spans="4:4" x14ac:dyDescent="0.25">
      <c r="D2795" s="64"/>
    </row>
    <row r="2796" spans="4:4" x14ac:dyDescent="0.25">
      <c r="D2796" s="35"/>
    </row>
    <row r="2797" spans="4:4" x14ac:dyDescent="0.25">
      <c r="D2797" s="63"/>
    </row>
    <row r="2798" spans="4:4" x14ac:dyDescent="0.25">
      <c r="D2798" s="64"/>
    </row>
    <row r="2799" spans="4:4" x14ac:dyDescent="0.25">
      <c r="D2799" s="35"/>
    </row>
    <row r="2800" spans="4:4" x14ac:dyDescent="0.25">
      <c r="D2800" s="63"/>
    </row>
    <row r="2801" spans="4:4" x14ac:dyDescent="0.25">
      <c r="D2801" s="64"/>
    </row>
    <row r="2802" spans="4:4" x14ac:dyDescent="0.25">
      <c r="D2802" s="35"/>
    </row>
    <row r="2803" spans="4:4" x14ac:dyDescent="0.25">
      <c r="D2803" s="63"/>
    </row>
    <row r="2804" spans="4:4" x14ac:dyDescent="0.25">
      <c r="D2804" s="64"/>
    </row>
    <row r="2805" spans="4:4" x14ac:dyDescent="0.25">
      <c r="D2805" s="35"/>
    </row>
    <row r="2806" spans="4:4" x14ac:dyDescent="0.25">
      <c r="D2806" s="63"/>
    </row>
    <row r="2807" spans="4:4" x14ac:dyDescent="0.25">
      <c r="D2807" s="64"/>
    </row>
    <row r="2808" spans="4:4" x14ac:dyDescent="0.25">
      <c r="D2808" s="35"/>
    </row>
    <row r="2809" spans="4:4" x14ac:dyDescent="0.25">
      <c r="D2809" s="63"/>
    </row>
    <row r="2810" spans="4:4" x14ac:dyDescent="0.25">
      <c r="D2810" s="64"/>
    </row>
    <row r="2811" spans="4:4" x14ac:dyDescent="0.25">
      <c r="D2811" s="35"/>
    </row>
    <row r="2812" spans="4:4" x14ac:dyDescent="0.25">
      <c r="D2812" s="63"/>
    </row>
    <row r="2813" spans="4:4" x14ac:dyDescent="0.25">
      <c r="D2813" s="64"/>
    </row>
    <row r="2814" spans="4:4" x14ac:dyDescent="0.25">
      <c r="D2814" s="35"/>
    </row>
    <row r="2815" spans="4:4" x14ac:dyDescent="0.25">
      <c r="D2815" s="63"/>
    </row>
    <row r="2816" spans="4:4" x14ac:dyDescent="0.25">
      <c r="D2816" s="64"/>
    </row>
    <row r="2817" spans="4:4" x14ac:dyDescent="0.25">
      <c r="D2817" s="35"/>
    </row>
    <row r="2818" spans="4:4" x14ac:dyDescent="0.25">
      <c r="D2818" s="63"/>
    </row>
    <row r="2819" spans="4:4" x14ac:dyDescent="0.25">
      <c r="D2819" s="64"/>
    </row>
    <row r="2820" spans="4:4" x14ac:dyDescent="0.25">
      <c r="D2820" s="35"/>
    </row>
    <row r="2821" spans="4:4" x14ac:dyDescent="0.25">
      <c r="D2821" s="63"/>
    </row>
    <row r="2822" spans="4:4" x14ac:dyDescent="0.25">
      <c r="D2822" s="64"/>
    </row>
    <row r="2823" spans="4:4" x14ac:dyDescent="0.25">
      <c r="D2823" s="35"/>
    </row>
    <row r="2824" spans="4:4" x14ac:dyDescent="0.25">
      <c r="D2824" s="63"/>
    </row>
    <row r="2825" spans="4:4" x14ac:dyDescent="0.25">
      <c r="D2825" s="64"/>
    </row>
    <row r="2826" spans="4:4" x14ac:dyDescent="0.25">
      <c r="D2826" s="35"/>
    </row>
    <row r="2827" spans="4:4" x14ac:dyDescent="0.25">
      <c r="D2827" s="63"/>
    </row>
    <row r="2828" spans="4:4" x14ac:dyDescent="0.25">
      <c r="D2828" s="64"/>
    </row>
    <row r="2829" spans="4:4" x14ac:dyDescent="0.25">
      <c r="D2829" s="35"/>
    </row>
    <row r="2830" spans="4:4" x14ac:dyDescent="0.25">
      <c r="D2830" s="63"/>
    </row>
    <row r="2831" spans="4:4" x14ac:dyDescent="0.25">
      <c r="D2831" s="64"/>
    </row>
    <row r="2832" spans="4:4" x14ac:dyDescent="0.25">
      <c r="D2832" s="35"/>
    </row>
    <row r="2833" spans="4:4" x14ac:dyDescent="0.25">
      <c r="D2833" s="63"/>
    </row>
    <row r="2834" spans="4:4" x14ac:dyDescent="0.25">
      <c r="D2834" s="64"/>
    </row>
    <row r="2835" spans="4:4" x14ac:dyDescent="0.25">
      <c r="D2835" s="35"/>
    </row>
    <row r="2836" spans="4:4" x14ac:dyDescent="0.25">
      <c r="D2836" s="63"/>
    </row>
    <row r="2837" spans="4:4" x14ac:dyDescent="0.25">
      <c r="D2837" s="64"/>
    </row>
    <row r="2838" spans="4:4" x14ac:dyDescent="0.25">
      <c r="D2838" s="35"/>
    </row>
    <row r="2839" spans="4:4" x14ac:dyDescent="0.25">
      <c r="D2839" s="63"/>
    </row>
    <row r="2840" spans="4:4" x14ac:dyDescent="0.25">
      <c r="D2840" s="64"/>
    </row>
    <row r="2841" spans="4:4" x14ac:dyDescent="0.25">
      <c r="D2841" s="35"/>
    </row>
    <row r="2842" spans="4:4" x14ac:dyDescent="0.25">
      <c r="D2842" s="63"/>
    </row>
    <row r="2843" spans="4:4" x14ac:dyDescent="0.25">
      <c r="D2843" s="64"/>
    </row>
    <row r="2844" spans="4:4" x14ac:dyDescent="0.25">
      <c r="D2844" s="35"/>
    </row>
    <row r="2845" spans="4:4" x14ac:dyDescent="0.25">
      <c r="D2845" s="63"/>
    </row>
    <row r="2846" spans="4:4" x14ac:dyDescent="0.25">
      <c r="D2846" s="64"/>
    </row>
    <row r="2847" spans="4:4" x14ac:dyDescent="0.25">
      <c r="D2847" s="35"/>
    </row>
    <row r="2848" spans="4:4" x14ac:dyDescent="0.25">
      <c r="D2848" s="63"/>
    </row>
    <row r="2849" spans="4:4" x14ac:dyDescent="0.25">
      <c r="D2849" s="64"/>
    </row>
    <row r="2850" spans="4:4" x14ac:dyDescent="0.25">
      <c r="D2850" s="35"/>
    </row>
    <row r="2851" spans="4:4" x14ac:dyDescent="0.25">
      <c r="D2851" s="63"/>
    </row>
    <row r="2852" spans="4:4" x14ac:dyDescent="0.25">
      <c r="D2852" s="64"/>
    </row>
    <row r="2853" spans="4:4" x14ac:dyDescent="0.25">
      <c r="D2853" s="35"/>
    </row>
    <row r="2854" spans="4:4" x14ac:dyDescent="0.25">
      <c r="D2854" s="63"/>
    </row>
    <row r="2855" spans="4:4" x14ac:dyDescent="0.25">
      <c r="D2855" s="64"/>
    </row>
    <row r="2856" spans="4:4" x14ac:dyDescent="0.25">
      <c r="D2856" s="35"/>
    </row>
    <row r="2857" spans="4:4" x14ac:dyDescent="0.25">
      <c r="D2857" s="63"/>
    </row>
    <row r="2858" spans="4:4" x14ac:dyDescent="0.25">
      <c r="D2858" s="64"/>
    </row>
    <row r="2859" spans="4:4" x14ac:dyDescent="0.25">
      <c r="D2859" s="35"/>
    </row>
    <row r="2860" spans="4:4" x14ac:dyDescent="0.25">
      <c r="D2860" s="63"/>
    </row>
    <row r="2861" spans="4:4" x14ac:dyDescent="0.25">
      <c r="D2861" s="64"/>
    </row>
    <row r="2862" spans="4:4" x14ac:dyDescent="0.25">
      <c r="D2862" s="35"/>
    </row>
    <row r="2863" spans="4:4" x14ac:dyDescent="0.25">
      <c r="D2863" s="63"/>
    </row>
    <row r="2864" spans="4:4" x14ac:dyDescent="0.25">
      <c r="D2864" s="64"/>
    </row>
    <row r="2865" spans="4:4" x14ac:dyDescent="0.25">
      <c r="D2865" s="35"/>
    </row>
    <row r="2866" spans="4:4" x14ac:dyDescent="0.25">
      <c r="D2866" s="63"/>
    </row>
    <row r="2867" spans="4:4" x14ac:dyDescent="0.25">
      <c r="D2867" s="64"/>
    </row>
    <row r="2868" spans="4:4" x14ac:dyDescent="0.25">
      <c r="D2868" s="35"/>
    </row>
    <row r="2869" spans="4:4" x14ac:dyDescent="0.25">
      <c r="D2869" s="63"/>
    </row>
    <row r="2870" spans="4:4" x14ac:dyDescent="0.25">
      <c r="D2870" s="64"/>
    </row>
    <row r="2871" spans="4:4" x14ac:dyDescent="0.25">
      <c r="D2871" s="35"/>
    </row>
    <row r="2872" spans="4:4" x14ac:dyDescent="0.25">
      <c r="D2872" s="63"/>
    </row>
    <row r="2873" spans="4:4" x14ac:dyDescent="0.25">
      <c r="D2873" s="64"/>
    </row>
    <row r="2874" spans="4:4" x14ac:dyDescent="0.25">
      <c r="D2874" s="35"/>
    </row>
    <row r="2875" spans="4:4" x14ac:dyDescent="0.25">
      <c r="D2875" s="63"/>
    </row>
    <row r="2876" spans="4:4" x14ac:dyDescent="0.25">
      <c r="D2876" s="64"/>
    </row>
    <row r="2877" spans="4:4" x14ac:dyDescent="0.25">
      <c r="D2877" s="35"/>
    </row>
    <row r="2878" spans="4:4" x14ac:dyDescent="0.25">
      <c r="D2878" s="63"/>
    </row>
    <row r="2879" spans="4:4" x14ac:dyDescent="0.25">
      <c r="D2879" s="64"/>
    </row>
    <row r="2880" spans="4:4" x14ac:dyDescent="0.25">
      <c r="D2880" s="35"/>
    </row>
    <row r="2881" spans="4:4" x14ac:dyDescent="0.25">
      <c r="D2881" s="63"/>
    </row>
    <row r="2882" spans="4:4" x14ac:dyDescent="0.25">
      <c r="D2882" s="64"/>
    </row>
    <row r="2883" spans="4:4" x14ac:dyDescent="0.25">
      <c r="D2883" s="35"/>
    </row>
    <row r="2884" spans="4:4" x14ac:dyDescent="0.25">
      <c r="D2884" s="63"/>
    </row>
    <row r="2885" spans="4:4" x14ac:dyDescent="0.25">
      <c r="D2885" s="64"/>
    </row>
    <row r="2886" spans="4:4" x14ac:dyDescent="0.25">
      <c r="D2886" s="35"/>
    </row>
    <row r="2887" spans="4:4" x14ac:dyDescent="0.25">
      <c r="D2887" s="63"/>
    </row>
    <row r="2888" spans="4:4" x14ac:dyDescent="0.25">
      <c r="D2888" s="64"/>
    </row>
    <row r="2889" spans="4:4" x14ac:dyDescent="0.25">
      <c r="D2889" s="35"/>
    </row>
    <row r="2890" spans="4:4" x14ac:dyDescent="0.25">
      <c r="D2890" s="63"/>
    </row>
    <row r="2891" spans="4:4" x14ac:dyDescent="0.25">
      <c r="D2891" s="64"/>
    </row>
    <row r="2892" spans="4:4" x14ac:dyDescent="0.25">
      <c r="D2892" s="35"/>
    </row>
    <row r="2893" spans="4:4" x14ac:dyDescent="0.25">
      <c r="D2893" s="63"/>
    </row>
    <row r="2894" spans="4:4" x14ac:dyDescent="0.25">
      <c r="D2894" s="64"/>
    </row>
    <row r="2895" spans="4:4" x14ac:dyDescent="0.25">
      <c r="D2895" s="35"/>
    </row>
    <row r="2896" spans="4:4" x14ac:dyDescent="0.25">
      <c r="D2896" s="63"/>
    </row>
    <row r="2897" spans="4:4" x14ac:dyDescent="0.25">
      <c r="D2897" s="64"/>
    </row>
    <row r="2898" spans="4:4" x14ac:dyDescent="0.25">
      <c r="D2898" s="35"/>
    </row>
    <row r="2899" spans="4:4" x14ac:dyDescent="0.25">
      <c r="D2899" s="63"/>
    </row>
    <row r="2900" spans="4:4" x14ac:dyDescent="0.25">
      <c r="D2900" s="64"/>
    </row>
    <row r="2901" spans="4:4" x14ac:dyDescent="0.25">
      <c r="D2901" s="35"/>
    </row>
    <row r="2902" spans="4:4" x14ac:dyDescent="0.25">
      <c r="D2902" s="63"/>
    </row>
    <row r="2903" spans="4:4" x14ac:dyDescent="0.25">
      <c r="D2903" s="64"/>
    </row>
    <row r="2904" spans="4:4" x14ac:dyDescent="0.25">
      <c r="D2904" s="35"/>
    </row>
    <row r="2905" spans="4:4" x14ac:dyDescent="0.25">
      <c r="D2905" s="63"/>
    </row>
    <row r="2906" spans="4:4" x14ac:dyDescent="0.25">
      <c r="D2906" s="64"/>
    </row>
    <row r="2907" spans="4:4" x14ac:dyDescent="0.25">
      <c r="D2907" s="35"/>
    </row>
    <row r="2908" spans="4:4" x14ac:dyDescent="0.25">
      <c r="D2908" s="63"/>
    </row>
    <row r="2909" spans="4:4" x14ac:dyDescent="0.25">
      <c r="D2909" s="64"/>
    </row>
    <row r="2910" spans="4:4" x14ac:dyDescent="0.25">
      <c r="D2910" s="35"/>
    </row>
    <row r="2911" spans="4:4" x14ac:dyDescent="0.25">
      <c r="D2911" s="63"/>
    </row>
    <row r="2912" spans="4:4" x14ac:dyDescent="0.25">
      <c r="D2912" s="64"/>
    </row>
    <row r="2913" spans="4:4" x14ac:dyDescent="0.25">
      <c r="D2913" s="35"/>
    </row>
    <row r="2914" spans="4:4" x14ac:dyDescent="0.25">
      <c r="D2914" s="63"/>
    </row>
    <row r="2915" spans="4:4" x14ac:dyDescent="0.25">
      <c r="D2915" s="64"/>
    </row>
    <row r="2916" spans="4:4" x14ac:dyDescent="0.25">
      <c r="D2916" s="35"/>
    </row>
    <row r="2917" spans="4:4" x14ac:dyDescent="0.25">
      <c r="D2917" s="63"/>
    </row>
    <row r="2918" spans="4:4" x14ac:dyDescent="0.25">
      <c r="D2918" s="64"/>
    </row>
    <row r="2919" spans="4:4" x14ac:dyDescent="0.25">
      <c r="D2919" s="35"/>
    </row>
    <row r="2920" spans="4:4" x14ac:dyDescent="0.25">
      <c r="D2920" s="63"/>
    </row>
    <row r="2921" spans="4:4" x14ac:dyDescent="0.25">
      <c r="D2921" s="64"/>
    </row>
    <row r="2922" spans="4:4" x14ac:dyDescent="0.25">
      <c r="D2922" s="35"/>
    </row>
    <row r="2923" spans="4:4" x14ac:dyDescent="0.25">
      <c r="D2923" s="63"/>
    </row>
    <row r="2924" spans="4:4" x14ac:dyDescent="0.25">
      <c r="D2924" s="64"/>
    </row>
    <row r="2925" spans="4:4" x14ac:dyDescent="0.25">
      <c r="D2925" s="35"/>
    </row>
    <row r="2926" spans="4:4" x14ac:dyDescent="0.25">
      <c r="D2926" s="63"/>
    </row>
    <row r="2927" spans="4:4" x14ac:dyDescent="0.25">
      <c r="D2927" s="64"/>
    </row>
    <row r="2928" spans="4:4" x14ac:dyDescent="0.25">
      <c r="D2928" s="35"/>
    </row>
    <row r="2929" spans="4:4" x14ac:dyDescent="0.25">
      <c r="D2929" s="63"/>
    </row>
    <row r="2930" spans="4:4" x14ac:dyDescent="0.25">
      <c r="D2930" s="64"/>
    </row>
    <row r="2931" spans="4:4" x14ac:dyDescent="0.25">
      <c r="D2931" s="35"/>
    </row>
    <row r="2932" spans="4:4" x14ac:dyDescent="0.25">
      <c r="D2932" s="63"/>
    </row>
    <row r="2933" spans="4:4" x14ac:dyDescent="0.25">
      <c r="D2933" s="64"/>
    </row>
    <row r="2934" spans="4:4" x14ac:dyDescent="0.25">
      <c r="D2934" s="35"/>
    </row>
    <row r="2935" spans="4:4" x14ac:dyDescent="0.25">
      <c r="D2935" s="63"/>
    </row>
    <row r="2936" spans="4:4" x14ac:dyDescent="0.25">
      <c r="D2936" s="64"/>
    </row>
    <row r="2937" spans="4:4" x14ac:dyDescent="0.25">
      <c r="D2937" s="35"/>
    </row>
    <row r="2938" spans="4:4" x14ac:dyDescent="0.25">
      <c r="D2938" s="63"/>
    </row>
    <row r="2939" spans="4:4" x14ac:dyDescent="0.25">
      <c r="D2939" s="64"/>
    </row>
    <row r="2940" spans="4:4" x14ac:dyDescent="0.25">
      <c r="D2940" s="35"/>
    </row>
    <row r="2941" spans="4:4" x14ac:dyDescent="0.25">
      <c r="D2941" s="63"/>
    </row>
    <row r="2942" spans="4:4" x14ac:dyDescent="0.25">
      <c r="D2942" s="64"/>
    </row>
    <row r="2943" spans="4:4" x14ac:dyDescent="0.25">
      <c r="D2943" s="35"/>
    </row>
    <row r="2944" spans="4:4" x14ac:dyDescent="0.25">
      <c r="D2944" s="63"/>
    </row>
    <row r="2945" spans="4:4" x14ac:dyDescent="0.25">
      <c r="D2945" s="64"/>
    </row>
    <row r="2946" spans="4:4" x14ac:dyDescent="0.25">
      <c r="D2946" s="35"/>
    </row>
    <row r="2947" spans="4:4" x14ac:dyDescent="0.25">
      <c r="D2947" s="63"/>
    </row>
    <row r="2948" spans="4:4" x14ac:dyDescent="0.25">
      <c r="D2948" s="64"/>
    </row>
    <row r="2949" spans="4:4" x14ac:dyDescent="0.25">
      <c r="D2949" s="35"/>
    </row>
    <row r="2950" spans="4:4" x14ac:dyDescent="0.25">
      <c r="D2950" s="63"/>
    </row>
    <row r="2951" spans="4:4" x14ac:dyDescent="0.25">
      <c r="D2951" s="64"/>
    </row>
    <row r="2952" spans="4:4" x14ac:dyDescent="0.25">
      <c r="D2952" s="35"/>
    </row>
    <row r="2953" spans="4:4" x14ac:dyDescent="0.25">
      <c r="D2953" s="63"/>
    </row>
    <row r="2954" spans="4:4" x14ac:dyDescent="0.25">
      <c r="D2954" s="64"/>
    </row>
    <row r="2955" spans="4:4" x14ac:dyDescent="0.25">
      <c r="D2955" s="35"/>
    </row>
    <row r="2956" spans="4:4" x14ac:dyDescent="0.25">
      <c r="D2956" s="63"/>
    </row>
    <row r="2957" spans="4:4" x14ac:dyDescent="0.25">
      <c r="D2957" s="64"/>
    </row>
    <row r="2958" spans="4:4" x14ac:dyDescent="0.25">
      <c r="D2958" s="35"/>
    </row>
    <row r="2959" spans="4:4" x14ac:dyDescent="0.25">
      <c r="D2959" s="63"/>
    </row>
    <row r="2960" spans="4:4" x14ac:dyDescent="0.25">
      <c r="D2960" s="64"/>
    </row>
    <row r="2961" spans="4:4" x14ac:dyDescent="0.25">
      <c r="D2961" s="35"/>
    </row>
    <row r="2962" spans="4:4" x14ac:dyDescent="0.25">
      <c r="D2962" s="63"/>
    </row>
    <row r="2963" spans="4:4" x14ac:dyDescent="0.25">
      <c r="D2963" s="64"/>
    </row>
    <row r="2964" spans="4:4" x14ac:dyDescent="0.25">
      <c r="D2964" s="35"/>
    </row>
    <row r="2965" spans="4:4" x14ac:dyDescent="0.25">
      <c r="D2965" s="63"/>
    </row>
    <row r="2966" spans="4:4" x14ac:dyDescent="0.25">
      <c r="D2966" s="64"/>
    </row>
    <row r="2967" spans="4:4" x14ac:dyDescent="0.25">
      <c r="D2967" s="35"/>
    </row>
    <row r="2968" spans="4:4" x14ac:dyDescent="0.25">
      <c r="D2968" s="63"/>
    </row>
    <row r="2969" spans="4:4" x14ac:dyDescent="0.25">
      <c r="D2969" s="64"/>
    </row>
    <row r="2970" spans="4:4" x14ac:dyDescent="0.25">
      <c r="D2970" s="35"/>
    </row>
    <row r="2971" spans="4:4" x14ac:dyDescent="0.25">
      <c r="D2971" s="63"/>
    </row>
    <row r="2972" spans="4:4" x14ac:dyDescent="0.25">
      <c r="D2972" s="64"/>
    </row>
    <row r="2973" spans="4:4" x14ac:dyDescent="0.25">
      <c r="D2973" s="35"/>
    </row>
    <row r="2974" spans="4:4" x14ac:dyDescent="0.25">
      <c r="D2974" s="63"/>
    </row>
    <row r="2975" spans="4:4" x14ac:dyDescent="0.25">
      <c r="D2975" s="64"/>
    </row>
    <row r="2976" spans="4:4" x14ac:dyDescent="0.25">
      <c r="D2976" s="35"/>
    </row>
    <row r="2977" spans="4:4" x14ac:dyDescent="0.25">
      <c r="D2977" s="63"/>
    </row>
    <row r="2978" spans="4:4" x14ac:dyDescent="0.25">
      <c r="D2978" s="64"/>
    </row>
    <row r="2979" spans="4:4" x14ac:dyDescent="0.25">
      <c r="D2979" s="35"/>
    </row>
    <row r="2980" spans="4:4" x14ac:dyDescent="0.25">
      <c r="D2980" s="63"/>
    </row>
    <row r="2981" spans="4:4" x14ac:dyDescent="0.25">
      <c r="D2981" s="64"/>
    </row>
    <row r="2982" spans="4:4" x14ac:dyDescent="0.25">
      <c r="D2982" s="35"/>
    </row>
    <row r="2983" spans="4:4" x14ac:dyDescent="0.25">
      <c r="D2983" s="63"/>
    </row>
    <row r="2984" spans="4:4" x14ac:dyDescent="0.25">
      <c r="D2984" s="64"/>
    </row>
    <row r="2985" spans="4:4" x14ac:dyDescent="0.25">
      <c r="D2985" s="35"/>
    </row>
    <row r="2986" spans="4:4" x14ac:dyDescent="0.25">
      <c r="D2986" s="63"/>
    </row>
    <row r="2987" spans="4:4" x14ac:dyDescent="0.25">
      <c r="D2987" s="64"/>
    </row>
    <row r="2988" spans="4:4" x14ac:dyDescent="0.25">
      <c r="D2988" s="35"/>
    </row>
    <row r="2989" spans="4:4" x14ac:dyDescent="0.25">
      <c r="D2989" s="63"/>
    </row>
    <row r="2990" spans="4:4" x14ac:dyDescent="0.25">
      <c r="D2990" s="64"/>
    </row>
    <row r="2991" spans="4:4" x14ac:dyDescent="0.25">
      <c r="D2991" s="35"/>
    </row>
    <row r="2992" spans="4:4" x14ac:dyDescent="0.25">
      <c r="D2992" s="63"/>
    </row>
    <row r="2993" spans="4:4" x14ac:dyDescent="0.25">
      <c r="D2993" s="64"/>
    </row>
    <row r="2994" spans="4:4" x14ac:dyDescent="0.25">
      <c r="D2994" s="35"/>
    </row>
    <row r="2995" spans="4:4" x14ac:dyDescent="0.25">
      <c r="D2995" s="63"/>
    </row>
    <row r="2996" spans="4:4" x14ac:dyDescent="0.25">
      <c r="D2996" s="64"/>
    </row>
    <row r="2997" spans="4:4" x14ac:dyDescent="0.25">
      <c r="D2997" s="35"/>
    </row>
    <row r="2998" spans="4:4" x14ac:dyDescent="0.25">
      <c r="D2998" s="63"/>
    </row>
    <row r="2999" spans="4:4" x14ac:dyDescent="0.25">
      <c r="D2999" s="64"/>
    </row>
    <row r="3000" spans="4:4" x14ac:dyDescent="0.25">
      <c r="D3000" s="35"/>
    </row>
    <row r="3001" spans="4:4" x14ac:dyDescent="0.25">
      <c r="D3001" s="63"/>
    </row>
    <row r="3002" spans="4:4" x14ac:dyDescent="0.25">
      <c r="D3002" s="64"/>
    </row>
    <row r="3003" spans="4:4" x14ac:dyDescent="0.25">
      <c r="D3003" s="35"/>
    </row>
    <row r="3004" spans="4:4" x14ac:dyDescent="0.25">
      <c r="D3004" s="63"/>
    </row>
    <row r="3005" spans="4:4" x14ac:dyDescent="0.25">
      <c r="D3005" s="64"/>
    </row>
    <row r="3006" spans="4:4" x14ac:dyDescent="0.25">
      <c r="D3006" s="35"/>
    </row>
    <row r="3007" spans="4:4" x14ac:dyDescent="0.25">
      <c r="D3007" s="63"/>
    </row>
    <row r="3008" spans="4:4" x14ac:dyDescent="0.25">
      <c r="D3008" s="64"/>
    </row>
    <row r="3009" spans="4:4" x14ac:dyDescent="0.25">
      <c r="D3009" s="35"/>
    </row>
    <row r="3010" spans="4:4" x14ac:dyDescent="0.25">
      <c r="D3010" s="63"/>
    </row>
    <row r="3011" spans="4:4" x14ac:dyDescent="0.25">
      <c r="D3011" s="64"/>
    </row>
    <row r="3012" spans="4:4" x14ac:dyDescent="0.25">
      <c r="D3012" s="35"/>
    </row>
    <row r="3013" spans="4:4" x14ac:dyDescent="0.25">
      <c r="D3013" s="63"/>
    </row>
    <row r="3014" spans="4:4" x14ac:dyDescent="0.25">
      <c r="D3014" s="64"/>
    </row>
    <row r="3015" spans="4:4" x14ac:dyDescent="0.25">
      <c r="D3015" s="35"/>
    </row>
    <row r="3016" spans="4:4" x14ac:dyDescent="0.25">
      <c r="D3016" s="63"/>
    </row>
    <row r="3017" spans="4:4" x14ac:dyDescent="0.25">
      <c r="D3017" s="64"/>
    </row>
    <row r="3018" spans="4:4" x14ac:dyDescent="0.25">
      <c r="D3018" s="35"/>
    </row>
    <row r="3019" spans="4:4" x14ac:dyDescent="0.25">
      <c r="D3019" s="63"/>
    </row>
    <row r="3020" spans="4:4" x14ac:dyDescent="0.25">
      <c r="D3020" s="64"/>
    </row>
    <row r="3021" spans="4:4" x14ac:dyDescent="0.25">
      <c r="D3021" s="35"/>
    </row>
    <row r="3022" spans="4:4" x14ac:dyDescent="0.25">
      <c r="D3022" s="63"/>
    </row>
    <row r="3023" spans="4:4" x14ac:dyDescent="0.25">
      <c r="D3023" s="64"/>
    </row>
    <row r="3024" spans="4:4" x14ac:dyDescent="0.25">
      <c r="D3024" s="35"/>
    </row>
    <row r="3025" spans="4:4" x14ac:dyDescent="0.25">
      <c r="D3025" s="63"/>
    </row>
    <row r="3026" spans="4:4" x14ac:dyDescent="0.25">
      <c r="D3026" s="64"/>
    </row>
    <row r="3027" spans="4:4" x14ac:dyDescent="0.25">
      <c r="D3027" s="35"/>
    </row>
    <row r="3028" spans="4:4" x14ac:dyDescent="0.25">
      <c r="D3028" s="63"/>
    </row>
    <row r="3029" spans="4:4" x14ac:dyDescent="0.25">
      <c r="D3029" s="64"/>
    </row>
    <row r="3030" spans="4:4" x14ac:dyDescent="0.25">
      <c r="D3030" s="35"/>
    </row>
    <row r="3031" spans="4:4" x14ac:dyDescent="0.25">
      <c r="D3031" s="63"/>
    </row>
    <row r="3032" spans="4:4" x14ac:dyDescent="0.25">
      <c r="D3032" s="64"/>
    </row>
    <row r="3033" spans="4:4" x14ac:dyDescent="0.25">
      <c r="D3033" s="35"/>
    </row>
    <row r="3034" spans="4:4" x14ac:dyDescent="0.25">
      <c r="D3034" s="63"/>
    </row>
    <row r="3035" spans="4:4" x14ac:dyDescent="0.25">
      <c r="D3035" s="64"/>
    </row>
    <row r="3036" spans="4:4" x14ac:dyDescent="0.25">
      <c r="D3036" s="35"/>
    </row>
    <row r="3037" spans="4:4" x14ac:dyDescent="0.25">
      <c r="D3037" s="63"/>
    </row>
    <row r="3038" spans="4:4" x14ac:dyDescent="0.25">
      <c r="D3038" s="64"/>
    </row>
    <row r="3039" spans="4:4" x14ac:dyDescent="0.25">
      <c r="D3039" s="35"/>
    </row>
    <row r="3040" spans="4:4" x14ac:dyDescent="0.25">
      <c r="D3040" s="63"/>
    </row>
    <row r="3041" spans="4:4" x14ac:dyDescent="0.25">
      <c r="D3041" s="64"/>
    </row>
    <row r="3042" spans="4:4" x14ac:dyDescent="0.25">
      <c r="D3042" s="35"/>
    </row>
    <row r="3043" spans="4:4" x14ac:dyDescent="0.25">
      <c r="D3043" s="63"/>
    </row>
    <row r="3044" spans="4:4" x14ac:dyDescent="0.25">
      <c r="D3044" s="64"/>
    </row>
    <row r="3045" spans="4:4" x14ac:dyDescent="0.25">
      <c r="D3045" s="35"/>
    </row>
    <row r="3046" spans="4:4" x14ac:dyDescent="0.25">
      <c r="D3046" s="63"/>
    </row>
    <row r="3047" spans="4:4" x14ac:dyDescent="0.25">
      <c r="D3047" s="64"/>
    </row>
    <row r="3048" spans="4:4" x14ac:dyDescent="0.25">
      <c r="D3048" s="35"/>
    </row>
    <row r="3049" spans="4:4" x14ac:dyDescent="0.25">
      <c r="D3049" s="63"/>
    </row>
    <row r="3050" spans="4:4" x14ac:dyDescent="0.25">
      <c r="D3050" s="64"/>
    </row>
    <row r="3051" spans="4:4" x14ac:dyDescent="0.25">
      <c r="D3051" s="35"/>
    </row>
    <row r="3052" spans="4:4" x14ac:dyDescent="0.25">
      <c r="D3052" s="63"/>
    </row>
    <row r="3053" spans="4:4" x14ac:dyDescent="0.25">
      <c r="D3053" s="64"/>
    </row>
    <row r="3054" spans="4:4" x14ac:dyDescent="0.25">
      <c r="D3054" s="35"/>
    </row>
    <row r="3055" spans="4:4" x14ac:dyDescent="0.25">
      <c r="D3055" s="63"/>
    </row>
    <row r="3056" spans="4:4" x14ac:dyDescent="0.25">
      <c r="D3056" s="64"/>
    </row>
    <row r="3057" spans="4:4" x14ac:dyDescent="0.25">
      <c r="D3057" s="35"/>
    </row>
    <row r="3058" spans="4:4" x14ac:dyDescent="0.25">
      <c r="D3058" s="63"/>
    </row>
    <row r="3059" spans="4:4" x14ac:dyDescent="0.25">
      <c r="D3059" s="64"/>
    </row>
    <row r="3060" spans="4:4" x14ac:dyDescent="0.25">
      <c r="D3060" s="35"/>
    </row>
    <row r="3061" spans="4:4" x14ac:dyDescent="0.25">
      <c r="D3061" s="63"/>
    </row>
    <row r="3062" spans="4:4" x14ac:dyDescent="0.25">
      <c r="D3062" s="64"/>
    </row>
    <row r="3063" spans="4:4" x14ac:dyDescent="0.25">
      <c r="D3063" s="35"/>
    </row>
    <row r="3064" spans="4:4" x14ac:dyDescent="0.25">
      <c r="D3064" s="63"/>
    </row>
    <row r="3065" spans="4:4" x14ac:dyDescent="0.25">
      <c r="D3065" s="64"/>
    </row>
    <row r="3066" spans="4:4" x14ac:dyDescent="0.25">
      <c r="D3066" s="35"/>
    </row>
    <row r="3067" spans="4:4" x14ac:dyDescent="0.25">
      <c r="D3067" s="63"/>
    </row>
    <row r="3068" spans="4:4" x14ac:dyDescent="0.25">
      <c r="D3068" s="64"/>
    </row>
    <row r="3069" spans="4:4" x14ac:dyDescent="0.25">
      <c r="D3069" s="35"/>
    </row>
    <row r="3070" spans="4:4" x14ac:dyDescent="0.25">
      <c r="D3070" s="63"/>
    </row>
    <row r="3071" spans="4:4" x14ac:dyDescent="0.25">
      <c r="D3071" s="64"/>
    </row>
    <row r="3072" spans="4:4" x14ac:dyDescent="0.25">
      <c r="D3072" s="35"/>
    </row>
    <row r="3073" spans="4:4" x14ac:dyDescent="0.25">
      <c r="D3073" s="63"/>
    </row>
    <row r="3074" spans="4:4" x14ac:dyDescent="0.25">
      <c r="D3074" s="64"/>
    </row>
    <row r="3075" spans="4:4" x14ac:dyDescent="0.25">
      <c r="D3075" s="35"/>
    </row>
    <row r="3076" spans="4:4" x14ac:dyDescent="0.25">
      <c r="D3076" s="63"/>
    </row>
    <row r="3077" spans="4:4" x14ac:dyDescent="0.25">
      <c r="D3077" s="64"/>
    </row>
    <row r="3078" spans="4:4" x14ac:dyDescent="0.25">
      <c r="D3078" s="35"/>
    </row>
    <row r="3079" spans="4:4" x14ac:dyDescent="0.25">
      <c r="D3079" s="63"/>
    </row>
    <row r="3080" spans="4:4" x14ac:dyDescent="0.25">
      <c r="D3080" s="64"/>
    </row>
    <row r="3081" spans="4:4" x14ac:dyDescent="0.25">
      <c r="D3081" s="35"/>
    </row>
    <row r="3082" spans="4:4" x14ac:dyDescent="0.25">
      <c r="D3082" s="63"/>
    </row>
    <row r="3083" spans="4:4" x14ac:dyDescent="0.25">
      <c r="D3083" s="64"/>
    </row>
    <row r="3084" spans="4:4" x14ac:dyDescent="0.25">
      <c r="D3084" s="35"/>
    </row>
    <row r="3085" spans="4:4" x14ac:dyDescent="0.25">
      <c r="D3085" s="63"/>
    </row>
    <row r="3086" spans="4:4" x14ac:dyDescent="0.25">
      <c r="D3086" s="64"/>
    </row>
    <row r="3087" spans="4:4" x14ac:dyDescent="0.25">
      <c r="D3087" s="35"/>
    </row>
    <row r="3088" spans="4:4" x14ac:dyDescent="0.25">
      <c r="D3088" s="63"/>
    </row>
    <row r="3089" spans="4:4" x14ac:dyDescent="0.25">
      <c r="D3089" s="64"/>
    </row>
    <row r="3090" spans="4:4" x14ac:dyDescent="0.25">
      <c r="D3090" s="35"/>
    </row>
    <row r="3091" spans="4:4" x14ac:dyDescent="0.25">
      <c r="D3091" s="63"/>
    </row>
    <row r="3092" spans="4:4" x14ac:dyDescent="0.25">
      <c r="D3092" s="64"/>
    </row>
    <row r="3093" spans="4:4" x14ac:dyDescent="0.25">
      <c r="D3093" s="35"/>
    </row>
    <row r="3094" spans="4:4" x14ac:dyDescent="0.25">
      <c r="D3094" s="63"/>
    </row>
    <row r="3095" spans="4:4" x14ac:dyDescent="0.25">
      <c r="D3095" s="64"/>
    </row>
    <row r="3096" spans="4:4" x14ac:dyDescent="0.25">
      <c r="D3096" s="35"/>
    </row>
    <row r="3097" spans="4:4" x14ac:dyDescent="0.25">
      <c r="D3097" s="63"/>
    </row>
    <row r="3098" spans="4:4" x14ac:dyDescent="0.25">
      <c r="D3098" s="64"/>
    </row>
    <row r="3099" spans="4:4" x14ac:dyDescent="0.25">
      <c r="D3099" s="35"/>
    </row>
    <row r="3100" spans="4:4" x14ac:dyDescent="0.25">
      <c r="D3100" s="63"/>
    </row>
    <row r="3101" spans="4:4" x14ac:dyDescent="0.25">
      <c r="D3101" s="64"/>
    </row>
    <row r="3102" spans="4:4" x14ac:dyDescent="0.25">
      <c r="D3102" s="35"/>
    </row>
    <row r="3103" spans="4:4" x14ac:dyDescent="0.25">
      <c r="D3103" s="63"/>
    </row>
    <row r="3104" spans="4:4" x14ac:dyDescent="0.25">
      <c r="D3104" s="64"/>
    </row>
    <row r="3105" spans="4:4" x14ac:dyDescent="0.25">
      <c r="D3105" s="35"/>
    </row>
    <row r="3106" spans="4:4" x14ac:dyDescent="0.25">
      <c r="D3106" s="63"/>
    </row>
    <row r="3107" spans="4:4" x14ac:dyDescent="0.25">
      <c r="D3107" s="64"/>
    </row>
    <row r="3108" spans="4:4" x14ac:dyDescent="0.25">
      <c r="D3108" s="35"/>
    </row>
    <row r="3109" spans="4:4" x14ac:dyDescent="0.25">
      <c r="D3109" s="63"/>
    </row>
    <row r="3110" spans="4:4" x14ac:dyDescent="0.25">
      <c r="D3110" s="64"/>
    </row>
    <row r="3111" spans="4:4" x14ac:dyDescent="0.25">
      <c r="D3111" s="35"/>
    </row>
    <row r="3112" spans="4:4" x14ac:dyDescent="0.25">
      <c r="D3112" s="63"/>
    </row>
    <row r="3113" spans="4:4" x14ac:dyDescent="0.25">
      <c r="D3113" s="64"/>
    </row>
    <row r="3114" spans="4:4" x14ac:dyDescent="0.25">
      <c r="D3114" s="35"/>
    </row>
    <row r="3115" spans="4:4" x14ac:dyDescent="0.25">
      <c r="D3115" s="63"/>
    </row>
    <row r="3116" spans="4:4" x14ac:dyDescent="0.25">
      <c r="D3116" s="64"/>
    </row>
    <row r="3117" spans="4:4" x14ac:dyDescent="0.25">
      <c r="D3117" s="35"/>
    </row>
    <row r="3118" spans="4:4" x14ac:dyDescent="0.25">
      <c r="D3118" s="63"/>
    </row>
    <row r="3119" spans="4:4" x14ac:dyDescent="0.25">
      <c r="D3119" s="64"/>
    </row>
    <row r="3120" spans="4:4" x14ac:dyDescent="0.25">
      <c r="D3120" s="35"/>
    </row>
    <row r="3121" spans="4:4" x14ac:dyDescent="0.25">
      <c r="D3121" s="63"/>
    </row>
    <row r="3122" spans="4:4" x14ac:dyDescent="0.25">
      <c r="D3122" s="64"/>
    </row>
    <row r="3123" spans="4:4" x14ac:dyDescent="0.25">
      <c r="D3123" s="35"/>
    </row>
    <row r="3124" spans="4:4" x14ac:dyDescent="0.25">
      <c r="D3124" s="63"/>
    </row>
    <row r="3125" spans="4:4" x14ac:dyDescent="0.25">
      <c r="D3125" s="64"/>
    </row>
    <row r="3126" spans="4:4" x14ac:dyDescent="0.25">
      <c r="D3126" s="35"/>
    </row>
    <row r="3127" spans="4:4" x14ac:dyDescent="0.25">
      <c r="D3127" s="63"/>
    </row>
    <row r="3128" spans="4:4" x14ac:dyDescent="0.25">
      <c r="D3128" s="64"/>
    </row>
    <row r="3129" spans="4:4" x14ac:dyDescent="0.25">
      <c r="D3129" s="35"/>
    </row>
    <row r="3130" spans="4:4" x14ac:dyDescent="0.25">
      <c r="D3130" s="63"/>
    </row>
    <row r="3131" spans="4:4" x14ac:dyDescent="0.25">
      <c r="D3131" s="64"/>
    </row>
    <row r="3132" spans="4:4" x14ac:dyDescent="0.25">
      <c r="D3132" s="35"/>
    </row>
    <row r="3133" spans="4:4" x14ac:dyDescent="0.25">
      <c r="D3133" s="63"/>
    </row>
    <row r="3134" spans="4:4" x14ac:dyDescent="0.25">
      <c r="D3134" s="64"/>
    </row>
    <row r="3135" spans="4:4" x14ac:dyDescent="0.25">
      <c r="D3135" s="35"/>
    </row>
    <row r="3136" spans="4:4" x14ac:dyDescent="0.25">
      <c r="D3136" s="63"/>
    </row>
    <row r="3137" spans="4:4" x14ac:dyDescent="0.25">
      <c r="D3137" s="64"/>
    </row>
    <row r="3138" spans="4:4" x14ac:dyDescent="0.25">
      <c r="D3138" s="35"/>
    </row>
    <row r="3139" spans="4:4" x14ac:dyDescent="0.25">
      <c r="D3139" s="63"/>
    </row>
    <row r="3140" spans="4:4" x14ac:dyDescent="0.25">
      <c r="D3140" s="64"/>
    </row>
    <row r="3141" spans="4:4" x14ac:dyDescent="0.25">
      <c r="D3141" s="35"/>
    </row>
    <row r="3142" spans="4:4" x14ac:dyDescent="0.25">
      <c r="D3142" s="63"/>
    </row>
    <row r="3143" spans="4:4" x14ac:dyDescent="0.25">
      <c r="D3143" s="64"/>
    </row>
    <row r="3144" spans="4:4" x14ac:dyDescent="0.25">
      <c r="D3144" s="35"/>
    </row>
    <row r="3145" spans="4:4" x14ac:dyDescent="0.25">
      <c r="D3145" s="63"/>
    </row>
    <row r="3146" spans="4:4" x14ac:dyDescent="0.25">
      <c r="D3146" s="64"/>
    </row>
    <row r="3147" spans="4:4" x14ac:dyDescent="0.25">
      <c r="D3147" s="35"/>
    </row>
    <row r="3148" spans="4:4" x14ac:dyDescent="0.25">
      <c r="D3148" s="63"/>
    </row>
    <row r="3149" spans="4:4" x14ac:dyDescent="0.25">
      <c r="D3149" s="64"/>
    </row>
    <row r="3150" spans="4:4" x14ac:dyDescent="0.25">
      <c r="D3150" s="35"/>
    </row>
    <row r="3151" spans="4:4" x14ac:dyDescent="0.25">
      <c r="D3151" s="63"/>
    </row>
    <row r="3152" spans="4:4" x14ac:dyDescent="0.25">
      <c r="D3152" s="64"/>
    </row>
    <row r="3153" spans="4:4" x14ac:dyDescent="0.25">
      <c r="D3153" s="35"/>
    </row>
    <row r="3154" spans="4:4" x14ac:dyDescent="0.25">
      <c r="D3154" s="63"/>
    </row>
    <row r="3155" spans="4:4" x14ac:dyDescent="0.25">
      <c r="D3155" s="64"/>
    </row>
    <row r="3156" spans="4:4" x14ac:dyDescent="0.25">
      <c r="D3156" s="35"/>
    </row>
    <row r="3157" spans="4:4" x14ac:dyDescent="0.25">
      <c r="D3157" s="63"/>
    </row>
    <row r="3158" spans="4:4" x14ac:dyDescent="0.25">
      <c r="D3158" s="64"/>
    </row>
    <row r="3159" spans="4:4" x14ac:dyDescent="0.25">
      <c r="D3159" s="35"/>
    </row>
    <row r="3160" spans="4:4" x14ac:dyDescent="0.25">
      <c r="D3160" s="63"/>
    </row>
    <row r="3161" spans="4:4" x14ac:dyDescent="0.25">
      <c r="D3161" s="64"/>
    </row>
    <row r="3162" spans="4:4" x14ac:dyDescent="0.25">
      <c r="D3162" s="35"/>
    </row>
    <row r="3163" spans="4:4" x14ac:dyDescent="0.25">
      <c r="D3163" s="63"/>
    </row>
    <row r="3164" spans="4:4" x14ac:dyDescent="0.25">
      <c r="D3164" s="64"/>
    </row>
    <row r="3165" spans="4:4" x14ac:dyDescent="0.25">
      <c r="D3165" s="35"/>
    </row>
    <row r="3166" spans="4:4" x14ac:dyDescent="0.25">
      <c r="D3166" s="63"/>
    </row>
    <row r="3167" spans="4:4" x14ac:dyDescent="0.25">
      <c r="D3167" s="64"/>
    </row>
    <row r="3168" spans="4:4" x14ac:dyDescent="0.25">
      <c r="D3168" s="35"/>
    </row>
    <row r="3169" spans="4:4" x14ac:dyDescent="0.25">
      <c r="D3169" s="63"/>
    </row>
    <row r="3170" spans="4:4" x14ac:dyDescent="0.25">
      <c r="D3170" s="64"/>
    </row>
    <row r="3171" spans="4:4" x14ac:dyDescent="0.25">
      <c r="D3171" s="35"/>
    </row>
    <row r="3172" spans="4:4" x14ac:dyDescent="0.25">
      <c r="D3172" s="63"/>
    </row>
    <row r="3173" spans="4:4" x14ac:dyDescent="0.25">
      <c r="D3173" s="64"/>
    </row>
    <row r="3174" spans="4:4" x14ac:dyDescent="0.25">
      <c r="D3174" s="35"/>
    </row>
    <row r="3175" spans="4:4" x14ac:dyDescent="0.25">
      <c r="D3175" s="63"/>
    </row>
    <row r="3176" spans="4:4" x14ac:dyDescent="0.25">
      <c r="D3176" s="64"/>
    </row>
    <row r="3177" spans="4:4" x14ac:dyDescent="0.25">
      <c r="D3177" s="35"/>
    </row>
    <row r="3178" spans="4:4" x14ac:dyDescent="0.25">
      <c r="D3178" s="63"/>
    </row>
    <row r="3179" spans="4:4" x14ac:dyDescent="0.25">
      <c r="D3179" s="64"/>
    </row>
    <row r="3180" spans="4:4" x14ac:dyDescent="0.25">
      <c r="D3180" s="35"/>
    </row>
    <row r="3181" spans="4:4" x14ac:dyDescent="0.25">
      <c r="D3181" s="63"/>
    </row>
    <row r="3182" spans="4:4" x14ac:dyDescent="0.25">
      <c r="D3182" s="64"/>
    </row>
    <row r="3183" spans="4:4" x14ac:dyDescent="0.25">
      <c r="D3183" s="35"/>
    </row>
    <row r="3184" spans="4:4" x14ac:dyDescent="0.25">
      <c r="D3184" s="63"/>
    </row>
    <row r="3185" spans="4:4" x14ac:dyDescent="0.25">
      <c r="D3185" s="64"/>
    </row>
    <row r="3186" spans="4:4" x14ac:dyDescent="0.25">
      <c r="D3186" s="35"/>
    </row>
    <row r="3187" spans="4:4" x14ac:dyDescent="0.25">
      <c r="D3187" s="63"/>
    </row>
    <row r="3188" spans="4:4" x14ac:dyDescent="0.25">
      <c r="D3188" s="64"/>
    </row>
    <row r="3189" spans="4:4" x14ac:dyDescent="0.25">
      <c r="D3189" s="35"/>
    </row>
    <row r="3190" spans="4:4" x14ac:dyDescent="0.25">
      <c r="D3190" s="63"/>
    </row>
    <row r="3191" spans="4:4" x14ac:dyDescent="0.25">
      <c r="D3191" s="64"/>
    </row>
    <row r="3192" spans="4:4" x14ac:dyDescent="0.25">
      <c r="D3192" s="35"/>
    </row>
    <row r="3193" spans="4:4" x14ac:dyDescent="0.25">
      <c r="D3193" s="63"/>
    </row>
    <row r="3194" spans="4:4" x14ac:dyDescent="0.25">
      <c r="D3194" s="64"/>
    </row>
    <row r="3195" spans="4:4" x14ac:dyDescent="0.25">
      <c r="D3195" s="35"/>
    </row>
    <row r="3196" spans="4:4" x14ac:dyDescent="0.25">
      <c r="D3196" s="63"/>
    </row>
    <row r="3197" spans="4:4" x14ac:dyDescent="0.25">
      <c r="D3197" s="64"/>
    </row>
    <row r="3198" spans="4:4" x14ac:dyDescent="0.25">
      <c r="D3198" s="35"/>
    </row>
    <row r="3199" spans="4:4" x14ac:dyDescent="0.25">
      <c r="D3199" s="63"/>
    </row>
    <row r="3200" spans="4:4" x14ac:dyDescent="0.25">
      <c r="D3200" s="64"/>
    </row>
    <row r="3201" spans="4:4" x14ac:dyDescent="0.25">
      <c r="D3201" s="35"/>
    </row>
    <row r="3202" spans="4:4" x14ac:dyDescent="0.25">
      <c r="D3202" s="63"/>
    </row>
    <row r="3203" spans="4:4" x14ac:dyDescent="0.25">
      <c r="D3203" s="64"/>
    </row>
    <row r="3204" spans="4:4" x14ac:dyDescent="0.25">
      <c r="D3204" s="35"/>
    </row>
    <row r="3205" spans="4:4" x14ac:dyDescent="0.25">
      <c r="D3205" s="63"/>
    </row>
    <row r="3206" spans="4:4" x14ac:dyDescent="0.25">
      <c r="D3206" s="64"/>
    </row>
    <row r="3207" spans="4:4" x14ac:dyDescent="0.25">
      <c r="D3207" s="35"/>
    </row>
    <row r="3208" spans="4:4" x14ac:dyDescent="0.25">
      <c r="D3208" s="63"/>
    </row>
    <row r="3209" spans="4:4" x14ac:dyDescent="0.25">
      <c r="D3209" s="64"/>
    </row>
    <row r="3210" spans="4:4" x14ac:dyDescent="0.25">
      <c r="D3210" s="35"/>
    </row>
    <row r="3211" spans="4:4" x14ac:dyDescent="0.25">
      <c r="D3211" s="63"/>
    </row>
    <row r="3212" spans="4:4" x14ac:dyDescent="0.25">
      <c r="D3212" s="64"/>
    </row>
    <row r="3213" spans="4:4" x14ac:dyDescent="0.25">
      <c r="D3213" s="35"/>
    </row>
    <row r="3214" spans="4:4" x14ac:dyDescent="0.25">
      <c r="D3214" s="63"/>
    </row>
    <row r="3215" spans="4:4" x14ac:dyDescent="0.25">
      <c r="D3215" s="64"/>
    </row>
    <row r="3216" spans="4:4" x14ac:dyDescent="0.25">
      <c r="D3216" s="35"/>
    </row>
    <row r="3217" spans="4:4" x14ac:dyDescent="0.25">
      <c r="D3217" s="63"/>
    </row>
    <row r="3218" spans="4:4" x14ac:dyDescent="0.25">
      <c r="D3218" s="64"/>
    </row>
    <row r="3219" spans="4:4" x14ac:dyDescent="0.25">
      <c r="D3219" s="35"/>
    </row>
    <row r="3220" spans="4:4" x14ac:dyDescent="0.25">
      <c r="D3220" s="63"/>
    </row>
    <row r="3221" spans="4:4" x14ac:dyDescent="0.25">
      <c r="D3221" s="64"/>
    </row>
    <row r="3222" spans="4:4" x14ac:dyDescent="0.25">
      <c r="D3222" s="35"/>
    </row>
    <row r="3223" spans="4:4" x14ac:dyDescent="0.25">
      <c r="D3223" s="63"/>
    </row>
    <row r="3224" spans="4:4" x14ac:dyDescent="0.25">
      <c r="D3224" s="64"/>
    </row>
    <row r="3225" spans="4:4" x14ac:dyDescent="0.25">
      <c r="D3225" s="35"/>
    </row>
    <row r="3226" spans="4:4" x14ac:dyDescent="0.25">
      <c r="D3226" s="63"/>
    </row>
    <row r="3227" spans="4:4" x14ac:dyDescent="0.25">
      <c r="D3227" s="64"/>
    </row>
    <row r="3228" spans="4:4" x14ac:dyDescent="0.25">
      <c r="D3228" s="35"/>
    </row>
    <row r="3229" spans="4:4" x14ac:dyDescent="0.25">
      <c r="D3229" s="63"/>
    </row>
    <row r="3230" spans="4:4" x14ac:dyDescent="0.25">
      <c r="D3230" s="64"/>
    </row>
    <row r="3231" spans="4:4" x14ac:dyDescent="0.25">
      <c r="D3231" s="35"/>
    </row>
    <row r="3232" spans="4:4" x14ac:dyDescent="0.25">
      <c r="D3232" s="63"/>
    </row>
    <row r="3233" spans="4:4" x14ac:dyDescent="0.25">
      <c r="D3233" s="64"/>
    </row>
    <row r="3234" spans="4:4" x14ac:dyDescent="0.25">
      <c r="D3234" s="35"/>
    </row>
    <row r="3235" spans="4:4" x14ac:dyDescent="0.25">
      <c r="D3235" s="63"/>
    </row>
    <row r="3236" spans="4:4" x14ac:dyDescent="0.25">
      <c r="D3236" s="64"/>
    </row>
    <row r="3237" spans="4:4" x14ac:dyDescent="0.25">
      <c r="D3237" s="35"/>
    </row>
    <row r="3238" spans="4:4" x14ac:dyDescent="0.25">
      <c r="D3238" s="63"/>
    </row>
    <row r="3239" spans="4:4" x14ac:dyDescent="0.25">
      <c r="D3239" s="64"/>
    </row>
    <row r="3240" spans="4:4" x14ac:dyDescent="0.25">
      <c r="D3240" s="35"/>
    </row>
    <row r="3241" spans="4:4" x14ac:dyDescent="0.25">
      <c r="D3241" s="63"/>
    </row>
    <row r="3242" spans="4:4" x14ac:dyDescent="0.25">
      <c r="D3242" s="64"/>
    </row>
    <row r="3243" spans="4:4" x14ac:dyDescent="0.25">
      <c r="D3243" s="35"/>
    </row>
    <row r="3244" spans="4:4" x14ac:dyDescent="0.25">
      <c r="D3244" s="63"/>
    </row>
    <row r="3245" spans="4:4" x14ac:dyDescent="0.25">
      <c r="D3245" s="64"/>
    </row>
    <row r="3246" spans="4:4" x14ac:dyDescent="0.25">
      <c r="D3246" s="35"/>
    </row>
    <row r="3247" spans="4:4" x14ac:dyDescent="0.25">
      <c r="D3247" s="63"/>
    </row>
    <row r="3248" spans="4:4" x14ac:dyDescent="0.25">
      <c r="D3248" s="64"/>
    </row>
    <row r="3249" spans="4:4" x14ac:dyDescent="0.25">
      <c r="D3249" s="35"/>
    </row>
    <row r="3250" spans="4:4" x14ac:dyDescent="0.25">
      <c r="D3250" s="63"/>
    </row>
    <row r="3251" spans="4:4" x14ac:dyDescent="0.25">
      <c r="D3251" s="64"/>
    </row>
    <row r="3252" spans="4:4" x14ac:dyDescent="0.25">
      <c r="D3252" s="35"/>
    </row>
    <row r="3253" spans="4:4" x14ac:dyDescent="0.25">
      <c r="D3253" s="63"/>
    </row>
    <row r="3254" spans="4:4" x14ac:dyDescent="0.25">
      <c r="D3254" s="64"/>
    </row>
    <row r="3255" spans="4:4" x14ac:dyDescent="0.25">
      <c r="D3255" s="35"/>
    </row>
    <row r="3256" spans="4:4" x14ac:dyDescent="0.25">
      <c r="D3256" s="63"/>
    </row>
    <row r="3257" spans="4:4" x14ac:dyDescent="0.25">
      <c r="D3257" s="64"/>
    </row>
    <row r="3258" spans="4:4" x14ac:dyDescent="0.25">
      <c r="D3258" s="35"/>
    </row>
    <row r="3259" spans="4:4" x14ac:dyDescent="0.25">
      <c r="D3259" s="63"/>
    </row>
    <row r="3260" spans="4:4" x14ac:dyDescent="0.25">
      <c r="D3260" s="64"/>
    </row>
    <row r="3261" spans="4:4" x14ac:dyDescent="0.25">
      <c r="D3261" s="35"/>
    </row>
    <row r="3262" spans="4:4" x14ac:dyDescent="0.25">
      <c r="D3262" s="63"/>
    </row>
    <row r="3263" spans="4:4" x14ac:dyDescent="0.25">
      <c r="D3263" s="64"/>
    </row>
    <row r="3264" spans="4:4" x14ac:dyDescent="0.25">
      <c r="D3264" s="35"/>
    </row>
    <row r="3265" spans="4:4" x14ac:dyDescent="0.25">
      <c r="D3265" s="63"/>
    </row>
    <row r="3266" spans="4:4" x14ac:dyDescent="0.25">
      <c r="D3266" s="64"/>
    </row>
    <row r="3267" spans="4:4" x14ac:dyDescent="0.25">
      <c r="D3267" s="35"/>
    </row>
    <row r="3268" spans="4:4" x14ac:dyDescent="0.25">
      <c r="D3268" s="63"/>
    </row>
    <row r="3269" spans="4:4" x14ac:dyDescent="0.25">
      <c r="D3269" s="64"/>
    </row>
    <row r="3270" spans="4:4" x14ac:dyDescent="0.25">
      <c r="D3270" s="35"/>
    </row>
    <row r="3271" spans="4:4" x14ac:dyDescent="0.25">
      <c r="D3271" s="63"/>
    </row>
    <row r="3272" spans="4:4" x14ac:dyDescent="0.25">
      <c r="D3272" s="64"/>
    </row>
    <row r="3273" spans="4:4" x14ac:dyDescent="0.25">
      <c r="D3273" s="35"/>
    </row>
    <row r="3274" spans="4:4" x14ac:dyDescent="0.25">
      <c r="D3274" s="63"/>
    </row>
    <row r="3275" spans="4:4" x14ac:dyDescent="0.25">
      <c r="D3275" s="64"/>
    </row>
    <row r="3276" spans="4:4" x14ac:dyDescent="0.25">
      <c r="D3276" s="35"/>
    </row>
    <row r="3277" spans="4:4" x14ac:dyDescent="0.25">
      <c r="D3277" s="63"/>
    </row>
    <row r="3278" spans="4:4" x14ac:dyDescent="0.25">
      <c r="D3278" s="64"/>
    </row>
    <row r="3279" spans="4:4" x14ac:dyDescent="0.25">
      <c r="D3279" s="35"/>
    </row>
    <row r="3280" spans="4:4" x14ac:dyDescent="0.25">
      <c r="D3280" s="63"/>
    </row>
    <row r="3281" spans="4:4" x14ac:dyDescent="0.25">
      <c r="D3281" s="64"/>
    </row>
    <row r="3282" spans="4:4" x14ac:dyDescent="0.25">
      <c r="D3282" s="35"/>
    </row>
    <row r="3283" spans="4:4" x14ac:dyDescent="0.25">
      <c r="D3283" s="63"/>
    </row>
    <row r="3284" spans="4:4" x14ac:dyDescent="0.25">
      <c r="D3284" s="64"/>
    </row>
    <row r="3285" spans="4:4" x14ac:dyDescent="0.25">
      <c r="D3285" s="35"/>
    </row>
    <row r="3286" spans="4:4" x14ac:dyDescent="0.25">
      <c r="D3286" s="63"/>
    </row>
    <row r="3287" spans="4:4" x14ac:dyDescent="0.25">
      <c r="D3287" s="64"/>
    </row>
    <row r="3288" spans="4:4" x14ac:dyDescent="0.25">
      <c r="D3288" s="35"/>
    </row>
    <row r="3289" spans="4:4" x14ac:dyDescent="0.25">
      <c r="D3289" s="63"/>
    </row>
    <row r="3290" spans="4:4" x14ac:dyDescent="0.25">
      <c r="D3290" s="64"/>
    </row>
    <row r="3291" spans="4:4" x14ac:dyDescent="0.25">
      <c r="D3291" s="35"/>
    </row>
    <row r="3292" spans="4:4" x14ac:dyDescent="0.25">
      <c r="D3292" s="63"/>
    </row>
    <row r="3293" spans="4:4" x14ac:dyDescent="0.25">
      <c r="D3293" s="64"/>
    </row>
    <row r="3294" spans="4:4" x14ac:dyDescent="0.25">
      <c r="D3294" s="35"/>
    </row>
    <row r="3295" spans="4:4" x14ac:dyDescent="0.25">
      <c r="D3295" s="63"/>
    </row>
    <row r="3296" spans="4:4" x14ac:dyDescent="0.25">
      <c r="D3296" s="64"/>
    </row>
    <row r="3297" spans="4:4" x14ac:dyDescent="0.25">
      <c r="D3297" s="35"/>
    </row>
    <row r="3298" spans="4:4" x14ac:dyDescent="0.25">
      <c r="D3298" s="63"/>
    </row>
    <row r="3299" spans="4:4" x14ac:dyDescent="0.25">
      <c r="D3299" s="64"/>
    </row>
    <row r="3300" spans="4:4" x14ac:dyDescent="0.25">
      <c r="D3300" s="35"/>
    </row>
    <row r="3301" spans="4:4" x14ac:dyDescent="0.25">
      <c r="D3301" s="63"/>
    </row>
    <row r="3302" spans="4:4" x14ac:dyDescent="0.25">
      <c r="D3302" s="64"/>
    </row>
    <row r="3303" spans="4:4" x14ac:dyDescent="0.25">
      <c r="D3303" s="35"/>
    </row>
    <row r="3304" spans="4:4" x14ac:dyDescent="0.25">
      <c r="D3304" s="63"/>
    </row>
    <row r="3305" spans="4:4" x14ac:dyDescent="0.25">
      <c r="D3305" s="64"/>
    </row>
    <row r="3306" spans="4:4" x14ac:dyDescent="0.25">
      <c r="D3306" s="35"/>
    </row>
    <row r="3307" spans="4:4" x14ac:dyDescent="0.25">
      <c r="D3307" s="63"/>
    </row>
    <row r="3308" spans="4:4" x14ac:dyDescent="0.25">
      <c r="D3308" s="64"/>
    </row>
    <row r="3309" spans="4:4" x14ac:dyDescent="0.25">
      <c r="D3309" s="35"/>
    </row>
    <row r="3310" spans="4:4" x14ac:dyDescent="0.25">
      <c r="D3310" s="63"/>
    </row>
    <row r="3311" spans="4:4" x14ac:dyDescent="0.25">
      <c r="D3311" s="64"/>
    </row>
    <row r="3312" spans="4:4" x14ac:dyDescent="0.25">
      <c r="D3312" s="35"/>
    </row>
    <row r="3313" spans="4:4" x14ac:dyDescent="0.25">
      <c r="D3313" s="63"/>
    </row>
    <row r="3314" spans="4:4" x14ac:dyDescent="0.25">
      <c r="D3314" s="64"/>
    </row>
    <row r="3315" spans="4:4" x14ac:dyDescent="0.25">
      <c r="D3315" s="35"/>
    </row>
    <row r="3316" spans="4:4" x14ac:dyDescent="0.25">
      <c r="D3316" s="63"/>
    </row>
    <row r="3317" spans="4:4" x14ac:dyDescent="0.25">
      <c r="D3317" s="64"/>
    </row>
    <row r="3318" spans="4:4" x14ac:dyDescent="0.25">
      <c r="D3318" s="35"/>
    </row>
    <row r="3319" spans="4:4" x14ac:dyDescent="0.25">
      <c r="D3319" s="63"/>
    </row>
    <row r="3320" spans="4:4" x14ac:dyDescent="0.25">
      <c r="D3320" s="64"/>
    </row>
    <row r="3321" spans="4:4" x14ac:dyDescent="0.25">
      <c r="D3321" s="35"/>
    </row>
    <row r="3322" spans="4:4" x14ac:dyDescent="0.25">
      <c r="D3322" s="63"/>
    </row>
    <row r="3323" spans="4:4" x14ac:dyDescent="0.25">
      <c r="D3323" s="64"/>
    </row>
    <row r="3324" spans="4:4" x14ac:dyDescent="0.25">
      <c r="D3324" s="35"/>
    </row>
    <row r="3325" spans="4:4" x14ac:dyDescent="0.25">
      <c r="D3325" s="63"/>
    </row>
    <row r="3326" spans="4:4" x14ac:dyDescent="0.25">
      <c r="D3326" s="64"/>
    </row>
    <row r="3327" spans="4:4" x14ac:dyDescent="0.25">
      <c r="D3327" s="35"/>
    </row>
    <row r="3328" spans="4:4" x14ac:dyDescent="0.25">
      <c r="D3328" s="63"/>
    </row>
    <row r="3329" spans="4:4" x14ac:dyDescent="0.25">
      <c r="D3329" s="64"/>
    </row>
    <row r="3330" spans="4:4" x14ac:dyDescent="0.25">
      <c r="D3330" s="35"/>
    </row>
    <row r="3331" spans="4:4" x14ac:dyDescent="0.25">
      <c r="D3331" s="63"/>
    </row>
    <row r="3332" spans="4:4" x14ac:dyDescent="0.25">
      <c r="D3332" s="64"/>
    </row>
    <row r="3333" spans="4:4" x14ac:dyDescent="0.25">
      <c r="D3333" s="35"/>
    </row>
    <row r="3334" spans="4:4" x14ac:dyDescent="0.25">
      <c r="D3334" s="63"/>
    </row>
    <row r="3335" spans="4:4" x14ac:dyDescent="0.25">
      <c r="D3335" s="64"/>
    </row>
    <row r="3336" spans="4:4" x14ac:dyDescent="0.25">
      <c r="D3336" s="35"/>
    </row>
    <row r="3337" spans="4:4" x14ac:dyDescent="0.25">
      <c r="D3337" s="63"/>
    </row>
    <row r="3338" spans="4:4" x14ac:dyDescent="0.25">
      <c r="D3338" s="64"/>
    </row>
    <row r="3339" spans="4:4" x14ac:dyDescent="0.25">
      <c r="D3339" s="35"/>
    </row>
    <row r="3340" spans="4:4" x14ac:dyDescent="0.25">
      <c r="D3340" s="63"/>
    </row>
    <row r="3341" spans="4:4" x14ac:dyDescent="0.25">
      <c r="D3341" s="64"/>
    </row>
    <row r="3342" spans="4:4" x14ac:dyDescent="0.25">
      <c r="D3342" s="35"/>
    </row>
    <row r="3343" spans="4:4" x14ac:dyDescent="0.25">
      <c r="D3343" s="63"/>
    </row>
    <row r="3344" spans="4:4" x14ac:dyDescent="0.25">
      <c r="D3344" s="64"/>
    </row>
    <row r="3345" spans="4:4" x14ac:dyDescent="0.25">
      <c r="D3345" s="35"/>
    </row>
    <row r="3346" spans="4:4" x14ac:dyDescent="0.25">
      <c r="D3346" s="63"/>
    </row>
    <row r="3347" spans="4:4" x14ac:dyDescent="0.25">
      <c r="D3347" s="64"/>
    </row>
    <row r="3348" spans="4:4" x14ac:dyDescent="0.25">
      <c r="D3348" s="35"/>
    </row>
    <row r="3349" spans="4:4" x14ac:dyDescent="0.25">
      <c r="D3349" s="63"/>
    </row>
    <row r="3350" spans="4:4" x14ac:dyDescent="0.25">
      <c r="D3350" s="64"/>
    </row>
    <row r="3351" spans="4:4" x14ac:dyDescent="0.25">
      <c r="D3351" s="35"/>
    </row>
    <row r="3352" spans="4:4" x14ac:dyDescent="0.25">
      <c r="D3352" s="63"/>
    </row>
    <row r="3353" spans="4:4" x14ac:dyDescent="0.25">
      <c r="D3353" s="64"/>
    </row>
    <row r="3354" spans="4:4" x14ac:dyDescent="0.25">
      <c r="D3354" s="35"/>
    </row>
    <row r="3355" spans="4:4" x14ac:dyDescent="0.25">
      <c r="D3355" s="63"/>
    </row>
    <row r="3356" spans="4:4" x14ac:dyDescent="0.25">
      <c r="D3356" s="64"/>
    </row>
    <row r="3357" spans="4:4" x14ac:dyDescent="0.25">
      <c r="D3357" s="35"/>
    </row>
    <row r="3358" spans="4:4" x14ac:dyDescent="0.25">
      <c r="D3358" s="63"/>
    </row>
    <row r="3359" spans="4:4" x14ac:dyDescent="0.25">
      <c r="D3359" s="64"/>
    </row>
    <row r="3360" spans="4:4" x14ac:dyDescent="0.25">
      <c r="D3360" s="35"/>
    </row>
    <row r="3361" spans="4:4" x14ac:dyDescent="0.25">
      <c r="D3361" s="63"/>
    </row>
    <row r="3362" spans="4:4" x14ac:dyDescent="0.25">
      <c r="D3362" s="64"/>
    </row>
    <row r="3363" spans="4:4" x14ac:dyDescent="0.25">
      <c r="D3363" s="35"/>
    </row>
    <row r="3364" spans="4:4" x14ac:dyDescent="0.25">
      <c r="D3364" s="63"/>
    </row>
    <row r="3365" spans="4:4" x14ac:dyDescent="0.25">
      <c r="D3365" s="64"/>
    </row>
    <row r="3366" spans="4:4" x14ac:dyDescent="0.25">
      <c r="D3366" s="35"/>
    </row>
    <row r="3367" spans="4:4" x14ac:dyDescent="0.25">
      <c r="D3367" s="63"/>
    </row>
    <row r="3368" spans="4:4" x14ac:dyDescent="0.25">
      <c r="D3368" s="64"/>
    </row>
    <row r="3369" spans="4:4" x14ac:dyDescent="0.25">
      <c r="D3369" s="35"/>
    </row>
    <row r="3370" spans="4:4" x14ac:dyDescent="0.25">
      <c r="D3370" s="63"/>
    </row>
    <row r="3371" spans="4:4" x14ac:dyDescent="0.25">
      <c r="D3371" s="64"/>
    </row>
    <row r="3372" spans="4:4" x14ac:dyDescent="0.25">
      <c r="D3372" s="35"/>
    </row>
    <row r="3373" spans="4:4" x14ac:dyDescent="0.25">
      <c r="D3373" s="63"/>
    </row>
    <row r="3374" spans="4:4" x14ac:dyDescent="0.25">
      <c r="D3374" s="64"/>
    </row>
    <row r="3375" spans="4:4" x14ac:dyDescent="0.25">
      <c r="D3375" s="35"/>
    </row>
    <row r="3376" spans="4:4" x14ac:dyDescent="0.25">
      <c r="D3376" s="63"/>
    </row>
    <row r="3377" spans="4:4" x14ac:dyDescent="0.25">
      <c r="D3377" s="64"/>
    </row>
    <row r="3378" spans="4:4" x14ac:dyDescent="0.25">
      <c r="D3378" s="35"/>
    </row>
    <row r="3379" spans="4:4" x14ac:dyDescent="0.25">
      <c r="D3379" s="63"/>
    </row>
    <row r="3380" spans="4:4" x14ac:dyDescent="0.25">
      <c r="D3380" s="64"/>
    </row>
    <row r="3381" spans="4:4" x14ac:dyDescent="0.25">
      <c r="D3381" s="35"/>
    </row>
    <row r="3382" spans="4:4" x14ac:dyDescent="0.25">
      <c r="D3382" s="63"/>
    </row>
    <row r="3383" spans="4:4" x14ac:dyDescent="0.25">
      <c r="D3383" s="64"/>
    </row>
    <row r="3384" spans="4:4" x14ac:dyDescent="0.25">
      <c r="D3384" s="35"/>
    </row>
    <row r="3385" spans="4:4" x14ac:dyDescent="0.25">
      <c r="D3385" s="63"/>
    </row>
    <row r="3386" spans="4:4" x14ac:dyDescent="0.25">
      <c r="D3386" s="64"/>
    </row>
    <row r="3387" spans="4:4" x14ac:dyDescent="0.25">
      <c r="D3387" s="35"/>
    </row>
    <row r="3388" spans="4:4" x14ac:dyDescent="0.25">
      <c r="D3388" s="63"/>
    </row>
    <row r="3389" spans="4:4" x14ac:dyDescent="0.25">
      <c r="D3389" s="64"/>
    </row>
    <row r="3390" spans="4:4" x14ac:dyDescent="0.25">
      <c r="D3390" s="35"/>
    </row>
    <row r="3391" spans="4:4" x14ac:dyDescent="0.25">
      <c r="D3391" s="63"/>
    </row>
    <row r="3392" spans="4:4" x14ac:dyDescent="0.25">
      <c r="D3392" s="64"/>
    </row>
    <row r="3393" spans="4:4" x14ac:dyDescent="0.25">
      <c r="D3393" s="35"/>
    </row>
    <row r="3394" spans="4:4" x14ac:dyDescent="0.25">
      <c r="D3394" s="63"/>
    </row>
    <row r="3395" spans="4:4" x14ac:dyDescent="0.25">
      <c r="D3395" s="64"/>
    </row>
    <row r="3396" spans="4:4" x14ac:dyDescent="0.25">
      <c r="D3396" s="35"/>
    </row>
    <row r="3397" spans="4:4" x14ac:dyDescent="0.25">
      <c r="D3397" s="63"/>
    </row>
    <row r="3398" spans="4:4" x14ac:dyDescent="0.25">
      <c r="D3398" s="64"/>
    </row>
    <row r="3399" spans="4:4" x14ac:dyDescent="0.25">
      <c r="D3399" s="35"/>
    </row>
    <row r="3400" spans="4:4" x14ac:dyDescent="0.25">
      <c r="D3400" s="63"/>
    </row>
    <row r="3401" spans="4:4" x14ac:dyDescent="0.25">
      <c r="D3401" s="64"/>
    </row>
    <row r="3402" spans="4:4" x14ac:dyDescent="0.25">
      <c r="D3402" s="35"/>
    </row>
    <row r="3403" spans="4:4" x14ac:dyDescent="0.25">
      <c r="D3403" s="63"/>
    </row>
    <row r="3404" spans="4:4" x14ac:dyDescent="0.25">
      <c r="D3404" s="64"/>
    </row>
    <row r="3405" spans="4:4" x14ac:dyDescent="0.25">
      <c r="D3405" s="35"/>
    </row>
    <row r="3406" spans="4:4" x14ac:dyDescent="0.25">
      <c r="D3406" s="63"/>
    </row>
    <row r="3407" spans="4:4" x14ac:dyDescent="0.25">
      <c r="D3407" s="64"/>
    </row>
    <row r="3408" spans="4:4" x14ac:dyDescent="0.25">
      <c r="D3408" s="35"/>
    </row>
    <row r="3409" spans="4:4" x14ac:dyDescent="0.25">
      <c r="D3409" s="63"/>
    </row>
    <row r="3410" spans="4:4" x14ac:dyDescent="0.25">
      <c r="D3410" s="64"/>
    </row>
    <row r="3411" spans="4:4" x14ac:dyDescent="0.25">
      <c r="D3411" s="35"/>
    </row>
    <row r="3412" spans="4:4" x14ac:dyDescent="0.25">
      <c r="D3412" s="63"/>
    </row>
    <row r="3413" spans="4:4" x14ac:dyDescent="0.25">
      <c r="D3413" s="64"/>
    </row>
    <row r="3414" spans="4:4" x14ac:dyDescent="0.25">
      <c r="D3414" s="35"/>
    </row>
    <row r="3415" spans="4:4" x14ac:dyDescent="0.25">
      <c r="D3415" s="63"/>
    </row>
    <row r="3416" spans="4:4" x14ac:dyDescent="0.25">
      <c r="D3416" s="64"/>
    </row>
    <row r="3417" spans="4:4" x14ac:dyDescent="0.25">
      <c r="D3417" s="35"/>
    </row>
    <row r="3418" spans="4:4" x14ac:dyDescent="0.25">
      <c r="D3418" s="63"/>
    </row>
    <row r="3419" spans="4:4" x14ac:dyDescent="0.25">
      <c r="D3419" s="64"/>
    </row>
    <row r="3420" spans="4:4" x14ac:dyDescent="0.25">
      <c r="D3420" s="35"/>
    </row>
    <row r="3421" spans="4:4" x14ac:dyDescent="0.25">
      <c r="D3421" s="63"/>
    </row>
    <row r="3422" spans="4:4" x14ac:dyDescent="0.25">
      <c r="D3422" s="64"/>
    </row>
    <row r="3423" spans="4:4" x14ac:dyDescent="0.25">
      <c r="D3423" s="35"/>
    </row>
    <row r="3424" spans="4:4" x14ac:dyDescent="0.25">
      <c r="D3424" s="63"/>
    </row>
    <row r="3425" spans="4:4" x14ac:dyDescent="0.25">
      <c r="D3425" s="64"/>
    </row>
    <row r="3426" spans="4:4" x14ac:dyDescent="0.25">
      <c r="D3426" s="35"/>
    </row>
    <row r="3427" spans="4:4" x14ac:dyDescent="0.25">
      <c r="D3427" s="63"/>
    </row>
    <row r="3428" spans="4:4" x14ac:dyDescent="0.25">
      <c r="D3428" s="64"/>
    </row>
    <row r="3429" spans="4:4" x14ac:dyDescent="0.25">
      <c r="D3429" s="35"/>
    </row>
    <row r="3430" spans="4:4" x14ac:dyDescent="0.25">
      <c r="D3430" s="63"/>
    </row>
    <row r="3431" spans="4:4" x14ac:dyDescent="0.25">
      <c r="D3431" s="64"/>
    </row>
    <row r="3432" spans="4:4" x14ac:dyDescent="0.25">
      <c r="D3432" s="35"/>
    </row>
    <row r="3433" spans="4:4" x14ac:dyDescent="0.25">
      <c r="D3433" s="63"/>
    </row>
    <row r="3434" spans="4:4" x14ac:dyDescent="0.25">
      <c r="D3434" s="64"/>
    </row>
    <row r="3435" spans="4:4" x14ac:dyDescent="0.25">
      <c r="D3435" s="35"/>
    </row>
    <row r="3436" spans="4:4" x14ac:dyDescent="0.25">
      <c r="D3436" s="63"/>
    </row>
    <row r="3437" spans="4:4" x14ac:dyDescent="0.25">
      <c r="D3437" s="64"/>
    </row>
    <row r="3438" spans="4:4" x14ac:dyDescent="0.25">
      <c r="D3438" s="35"/>
    </row>
    <row r="3439" spans="4:4" x14ac:dyDescent="0.25">
      <c r="D3439" s="63"/>
    </row>
    <row r="3440" spans="4:4" x14ac:dyDescent="0.25">
      <c r="D3440" s="64"/>
    </row>
    <row r="3441" spans="4:4" x14ac:dyDescent="0.25">
      <c r="D3441" s="35"/>
    </row>
    <row r="3442" spans="4:4" x14ac:dyDescent="0.25">
      <c r="D3442" s="63"/>
    </row>
    <row r="3443" spans="4:4" x14ac:dyDescent="0.25">
      <c r="D3443" s="64"/>
    </row>
    <row r="3444" spans="4:4" x14ac:dyDescent="0.25">
      <c r="D3444" s="35"/>
    </row>
    <row r="3445" spans="4:4" x14ac:dyDescent="0.25">
      <c r="D3445" s="63"/>
    </row>
    <row r="3446" spans="4:4" x14ac:dyDescent="0.25">
      <c r="D3446" s="64"/>
    </row>
    <row r="3447" spans="4:4" x14ac:dyDescent="0.25">
      <c r="D3447" s="35"/>
    </row>
    <row r="3448" spans="4:4" x14ac:dyDescent="0.25">
      <c r="D3448" s="63"/>
    </row>
    <row r="3449" spans="4:4" x14ac:dyDescent="0.25">
      <c r="D3449" s="64"/>
    </row>
    <row r="3450" spans="4:4" x14ac:dyDescent="0.25">
      <c r="D3450" s="35"/>
    </row>
    <row r="3451" spans="4:4" x14ac:dyDescent="0.25">
      <c r="D3451" s="63"/>
    </row>
    <row r="3452" spans="4:4" x14ac:dyDescent="0.25">
      <c r="D3452" s="64"/>
    </row>
    <row r="3453" spans="4:4" x14ac:dyDescent="0.25">
      <c r="D3453" s="35"/>
    </row>
    <row r="3454" spans="4:4" x14ac:dyDescent="0.25">
      <c r="D3454" s="63"/>
    </row>
    <row r="3455" spans="4:4" x14ac:dyDescent="0.25">
      <c r="D3455" s="64"/>
    </row>
    <row r="3456" spans="4:4" x14ac:dyDescent="0.25">
      <c r="D3456" s="35"/>
    </row>
    <row r="3457" spans="4:4" x14ac:dyDescent="0.25">
      <c r="D3457" s="63"/>
    </row>
    <row r="3458" spans="4:4" x14ac:dyDescent="0.25">
      <c r="D3458" s="64"/>
    </row>
    <row r="3459" spans="4:4" x14ac:dyDescent="0.25">
      <c r="D3459" s="35"/>
    </row>
    <row r="3460" spans="4:4" x14ac:dyDescent="0.25">
      <c r="D3460" s="63"/>
    </row>
    <row r="3461" spans="4:4" x14ac:dyDescent="0.25">
      <c r="D3461" s="64"/>
    </row>
    <row r="3462" spans="4:4" x14ac:dyDescent="0.25">
      <c r="D3462" s="35"/>
    </row>
    <row r="3463" spans="4:4" x14ac:dyDescent="0.25">
      <c r="D3463" s="63"/>
    </row>
    <row r="3464" spans="4:4" x14ac:dyDescent="0.25">
      <c r="D3464" s="64"/>
    </row>
    <row r="3465" spans="4:4" x14ac:dyDescent="0.25">
      <c r="D3465" s="35"/>
    </row>
    <row r="3466" spans="4:4" x14ac:dyDescent="0.25">
      <c r="D3466" s="63"/>
    </row>
    <row r="3467" spans="4:4" x14ac:dyDescent="0.25">
      <c r="D3467" s="64"/>
    </row>
    <row r="3468" spans="4:4" x14ac:dyDescent="0.25">
      <c r="D3468" s="35"/>
    </row>
    <row r="3469" spans="4:4" x14ac:dyDescent="0.25">
      <c r="D3469" s="63"/>
    </row>
    <row r="3470" spans="4:4" x14ac:dyDescent="0.25">
      <c r="D3470" s="64"/>
    </row>
    <row r="3471" spans="4:4" x14ac:dyDescent="0.25">
      <c r="D3471" s="35"/>
    </row>
    <row r="3472" spans="4:4" x14ac:dyDescent="0.25">
      <c r="D3472" s="63"/>
    </row>
    <row r="3473" spans="4:4" x14ac:dyDescent="0.25">
      <c r="D3473" s="64"/>
    </row>
    <row r="3474" spans="4:4" x14ac:dyDescent="0.25">
      <c r="D3474" s="35"/>
    </row>
    <row r="3475" spans="4:4" x14ac:dyDescent="0.25">
      <c r="D3475" s="63"/>
    </row>
    <row r="3476" spans="4:4" x14ac:dyDescent="0.25">
      <c r="D3476" s="64"/>
    </row>
    <row r="3477" spans="4:4" x14ac:dyDescent="0.25">
      <c r="D3477" s="35"/>
    </row>
    <row r="3478" spans="4:4" x14ac:dyDescent="0.25">
      <c r="D3478" s="63"/>
    </row>
    <row r="3479" spans="4:4" x14ac:dyDescent="0.25">
      <c r="D3479" s="64"/>
    </row>
    <row r="3480" spans="4:4" x14ac:dyDescent="0.25">
      <c r="D3480" s="35"/>
    </row>
    <row r="3481" spans="4:4" x14ac:dyDescent="0.25">
      <c r="D3481" s="63"/>
    </row>
    <row r="3482" spans="4:4" x14ac:dyDescent="0.25">
      <c r="D3482" s="64"/>
    </row>
    <row r="3483" spans="4:4" x14ac:dyDescent="0.25">
      <c r="D3483" s="35"/>
    </row>
    <row r="3484" spans="4:4" x14ac:dyDescent="0.25">
      <c r="D3484" s="63"/>
    </row>
    <row r="3485" spans="4:4" x14ac:dyDescent="0.25">
      <c r="D3485" s="64"/>
    </row>
    <row r="3486" spans="4:4" x14ac:dyDescent="0.25">
      <c r="D3486" s="35"/>
    </row>
    <row r="3487" spans="4:4" x14ac:dyDescent="0.25">
      <c r="D3487" s="63"/>
    </row>
    <row r="3488" spans="4:4" x14ac:dyDescent="0.25">
      <c r="D3488" s="64"/>
    </row>
    <row r="3489" spans="4:4" x14ac:dyDescent="0.25">
      <c r="D3489" s="35"/>
    </row>
    <row r="3490" spans="4:4" x14ac:dyDescent="0.25">
      <c r="D3490" s="63"/>
    </row>
    <row r="3491" spans="4:4" x14ac:dyDescent="0.25">
      <c r="D3491" s="64"/>
    </row>
    <row r="3492" spans="4:4" x14ac:dyDescent="0.25">
      <c r="D3492" s="35"/>
    </row>
    <row r="3493" spans="4:4" x14ac:dyDescent="0.25">
      <c r="D3493" s="63"/>
    </row>
    <row r="3494" spans="4:4" x14ac:dyDescent="0.25">
      <c r="D3494" s="64"/>
    </row>
    <row r="3495" spans="4:4" x14ac:dyDescent="0.25">
      <c r="D3495" s="35"/>
    </row>
    <row r="3496" spans="4:4" x14ac:dyDescent="0.25">
      <c r="D3496" s="63"/>
    </row>
    <row r="3497" spans="4:4" x14ac:dyDescent="0.25">
      <c r="D3497" s="64"/>
    </row>
    <row r="3498" spans="4:4" x14ac:dyDescent="0.25">
      <c r="D3498" s="35"/>
    </row>
    <row r="3499" spans="4:4" x14ac:dyDescent="0.25">
      <c r="D3499" s="63"/>
    </row>
    <row r="3500" spans="4:4" x14ac:dyDescent="0.25">
      <c r="D3500" s="64"/>
    </row>
    <row r="3501" spans="4:4" x14ac:dyDescent="0.25">
      <c r="D3501" s="35"/>
    </row>
    <row r="3502" spans="4:4" x14ac:dyDescent="0.25">
      <c r="D3502" s="63"/>
    </row>
    <row r="3503" spans="4:4" x14ac:dyDescent="0.25">
      <c r="D3503" s="64"/>
    </row>
    <row r="3504" spans="4:4" x14ac:dyDescent="0.25">
      <c r="D3504" s="35"/>
    </row>
    <row r="3505" spans="4:4" x14ac:dyDescent="0.25">
      <c r="D3505" s="63"/>
    </row>
    <row r="3506" spans="4:4" x14ac:dyDescent="0.25">
      <c r="D3506" s="64"/>
    </row>
    <row r="3507" spans="4:4" x14ac:dyDescent="0.25">
      <c r="D3507" s="35"/>
    </row>
    <row r="3508" spans="4:4" x14ac:dyDescent="0.25">
      <c r="D3508" s="63"/>
    </row>
    <row r="3509" spans="4:4" x14ac:dyDescent="0.25">
      <c r="D3509" s="64"/>
    </row>
    <row r="3510" spans="4:4" x14ac:dyDescent="0.25">
      <c r="D3510" s="35"/>
    </row>
    <row r="3511" spans="4:4" x14ac:dyDescent="0.25">
      <c r="D3511" s="63"/>
    </row>
    <row r="3512" spans="4:4" x14ac:dyDescent="0.25">
      <c r="D3512" s="64"/>
    </row>
    <row r="3513" spans="4:4" x14ac:dyDescent="0.25">
      <c r="D3513" s="35"/>
    </row>
    <row r="3514" spans="4:4" x14ac:dyDescent="0.25">
      <c r="D3514" s="63"/>
    </row>
    <row r="3515" spans="4:4" x14ac:dyDescent="0.25">
      <c r="D3515" s="64"/>
    </row>
    <row r="3516" spans="4:4" x14ac:dyDescent="0.25">
      <c r="D3516" s="35"/>
    </row>
    <row r="3517" spans="4:4" x14ac:dyDescent="0.25">
      <c r="D3517" s="63"/>
    </row>
    <row r="3518" spans="4:4" x14ac:dyDescent="0.25">
      <c r="D3518" s="64"/>
    </row>
    <row r="3519" spans="4:4" x14ac:dyDescent="0.25">
      <c r="D3519" s="35"/>
    </row>
    <row r="3520" spans="4:4" x14ac:dyDescent="0.25">
      <c r="D3520" s="63"/>
    </row>
    <row r="3521" spans="4:4" x14ac:dyDescent="0.25">
      <c r="D3521" s="64"/>
    </row>
    <row r="3522" spans="4:4" x14ac:dyDescent="0.25">
      <c r="D3522" s="35"/>
    </row>
    <row r="3523" spans="4:4" x14ac:dyDescent="0.25">
      <c r="D3523" s="63"/>
    </row>
    <row r="3524" spans="4:4" x14ac:dyDescent="0.25">
      <c r="D3524" s="64"/>
    </row>
    <row r="3525" spans="4:4" x14ac:dyDescent="0.25">
      <c r="D3525" s="35"/>
    </row>
    <row r="3526" spans="4:4" x14ac:dyDescent="0.25">
      <c r="D3526" s="63"/>
    </row>
    <row r="3527" spans="4:4" x14ac:dyDescent="0.25">
      <c r="D3527" s="64"/>
    </row>
    <row r="3528" spans="4:4" x14ac:dyDescent="0.25">
      <c r="D3528" s="35"/>
    </row>
    <row r="3529" spans="4:4" x14ac:dyDescent="0.25">
      <c r="D3529" s="63"/>
    </row>
    <row r="3530" spans="4:4" x14ac:dyDescent="0.25">
      <c r="D3530" s="64"/>
    </row>
    <row r="3531" spans="4:4" x14ac:dyDescent="0.25">
      <c r="D3531" s="35"/>
    </row>
    <row r="3532" spans="4:4" x14ac:dyDescent="0.25">
      <c r="D3532" s="63"/>
    </row>
    <row r="3533" spans="4:4" x14ac:dyDescent="0.25">
      <c r="D3533" s="64"/>
    </row>
    <row r="3534" spans="4:4" x14ac:dyDescent="0.25">
      <c r="D3534" s="35"/>
    </row>
    <row r="3535" spans="4:4" x14ac:dyDescent="0.25">
      <c r="D3535" s="63"/>
    </row>
    <row r="3536" spans="4:4" x14ac:dyDescent="0.25">
      <c r="D3536" s="64"/>
    </row>
    <row r="3537" spans="4:4" x14ac:dyDescent="0.25">
      <c r="D3537" s="35"/>
    </row>
    <row r="3538" spans="4:4" x14ac:dyDescent="0.25">
      <c r="D3538" s="63"/>
    </row>
    <row r="3539" spans="4:4" x14ac:dyDescent="0.25">
      <c r="D3539" s="64"/>
    </row>
    <row r="3540" spans="4:4" x14ac:dyDescent="0.25">
      <c r="D3540" s="35"/>
    </row>
    <row r="3541" spans="4:4" x14ac:dyDescent="0.25">
      <c r="D3541" s="63"/>
    </row>
    <row r="3542" spans="4:4" x14ac:dyDescent="0.25">
      <c r="D3542" s="64"/>
    </row>
    <row r="3543" spans="4:4" x14ac:dyDescent="0.25">
      <c r="D3543" s="35"/>
    </row>
    <row r="3544" spans="4:4" x14ac:dyDescent="0.25">
      <c r="D3544" s="63"/>
    </row>
    <row r="3545" spans="4:4" x14ac:dyDescent="0.25">
      <c r="D3545" s="64"/>
    </row>
    <row r="3546" spans="4:4" x14ac:dyDescent="0.25">
      <c r="D3546" s="35"/>
    </row>
    <row r="3547" spans="4:4" x14ac:dyDescent="0.25">
      <c r="D3547" s="63"/>
    </row>
    <row r="3548" spans="4:4" x14ac:dyDescent="0.25">
      <c r="D3548" s="64"/>
    </row>
    <row r="3549" spans="4:4" x14ac:dyDescent="0.25">
      <c r="D3549" s="35"/>
    </row>
    <row r="3550" spans="4:4" x14ac:dyDescent="0.25">
      <c r="D3550" s="63"/>
    </row>
    <row r="3551" spans="4:4" x14ac:dyDescent="0.25">
      <c r="D3551" s="64"/>
    </row>
    <row r="3552" spans="4:4" x14ac:dyDescent="0.25">
      <c r="D3552" s="35"/>
    </row>
    <row r="3553" spans="4:4" x14ac:dyDescent="0.25">
      <c r="D3553" s="63"/>
    </row>
    <row r="3554" spans="4:4" x14ac:dyDescent="0.25">
      <c r="D3554" s="64"/>
    </row>
    <row r="3555" spans="4:4" x14ac:dyDescent="0.25">
      <c r="D3555" s="35"/>
    </row>
    <row r="3556" spans="4:4" x14ac:dyDescent="0.25">
      <c r="D3556" s="63"/>
    </row>
    <row r="3557" spans="4:4" x14ac:dyDescent="0.25">
      <c r="D3557" s="64"/>
    </row>
    <row r="3558" spans="4:4" x14ac:dyDescent="0.25">
      <c r="D3558" s="35"/>
    </row>
    <row r="3559" spans="4:4" x14ac:dyDescent="0.25">
      <c r="D3559" s="63"/>
    </row>
    <row r="3560" spans="4:4" x14ac:dyDescent="0.25">
      <c r="D3560" s="64"/>
    </row>
    <row r="3561" spans="4:4" x14ac:dyDescent="0.25">
      <c r="D3561" s="35"/>
    </row>
    <row r="3562" spans="4:4" x14ac:dyDescent="0.25">
      <c r="D3562" s="63"/>
    </row>
    <row r="3563" spans="4:4" x14ac:dyDescent="0.25">
      <c r="D3563" s="64"/>
    </row>
    <row r="3564" spans="4:4" x14ac:dyDescent="0.25">
      <c r="D3564" s="35"/>
    </row>
    <row r="3565" spans="4:4" x14ac:dyDescent="0.25">
      <c r="D3565" s="63"/>
    </row>
    <row r="3566" spans="4:4" x14ac:dyDescent="0.25">
      <c r="D3566" s="64"/>
    </row>
    <row r="3567" spans="4:4" x14ac:dyDescent="0.25">
      <c r="D3567" s="35"/>
    </row>
    <row r="3568" spans="4:4" x14ac:dyDescent="0.25">
      <c r="D3568" s="63"/>
    </row>
    <row r="3569" spans="4:4" x14ac:dyDescent="0.25">
      <c r="D3569" s="64"/>
    </row>
    <row r="3570" spans="4:4" x14ac:dyDescent="0.25">
      <c r="D3570" s="35"/>
    </row>
    <row r="3571" spans="4:4" x14ac:dyDescent="0.25">
      <c r="D3571" s="63"/>
    </row>
    <row r="3572" spans="4:4" x14ac:dyDescent="0.25">
      <c r="D3572" s="64"/>
    </row>
    <row r="3573" spans="4:4" x14ac:dyDescent="0.25">
      <c r="D3573" s="35"/>
    </row>
    <row r="3574" spans="4:4" x14ac:dyDescent="0.25">
      <c r="D3574" s="63"/>
    </row>
    <row r="3575" spans="4:4" x14ac:dyDescent="0.25">
      <c r="D3575" s="64"/>
    </row>
    <row r="3576" spans="4:4" x14ac:dyDescent="0.25">
      <c r="D3576" s="35"/>
    </row>
    <row r="3577" spans="4:4" x14ac:dyDescent="0.25">
      <c r="D3577" s="63"/>
    </row>
    <row r="3578" spans="4:4" x14ac:dyDescent="0.25">
      <c r="D3578" s="64"/>
    </row>
    <row r="3579" spans="4:4" x14ac:dyDescent="0.25">
      <c r="D3579" s="35"/>
    </row>
    <row r="3580" spans="4:4" x14ac:dyDescent="0.25">
      <c r="D3580" s="63"/>
    </row>
    <row r="3581" spans="4:4" x14ac:dyDescent="0.25">
      <c r="D3581" s="64"/>
    </row>
    <row r="3582" spans="4:4" x14ac:dyDescent="0.25">
      <c r="D3582" s="35"/>
    </row>
    <row r="3583" spans="4:4" x14ac:dyDescent="0.25">
      <c r="D3583" s="63"/>
    </row>
    <row r="3584" spans="4:4" x14ac:dyDescent="0.25">
      <c r="D3584" s="64"/>
    </row>
    <row r="3585" spans="4:4" x14ac:dyDescent="0.25">
      <c r="D3585" s="35"/>
    </row>
    <row r="3586" spans="4:4" x14ac:dyDescent="0.25">
      <c r="D3586" s="63"/>
    </row>
    <row r="3587" spans="4:4" x14ac:dyDescent="0.25">
      <c r="D3587" s="64"/>
    </row>
    <row r="3588" spans="4:4" x14ac:dyDescent="0.25">
      <c r="D3588" s="35"/>
    </row>
    <row r="3589" spans="4:4" x14ac:dyDescent="0.25">
      <c r="D3589" s="63"/>
    </row>
    <row r="3590" spans="4:4" x14ac:dyDescent="0.25">
      <c r="D3590" s="64"/>
    </row>
    <row r="3591" spans="4:4" x14ac:dyDescent="0.25">
      <c r="D3591" s="35"/>
    </row>
    <row r="3592" spans="4:4" x14ac:dyDescent="0.25">
      <c r="D3592" s="63"/>
    </row>
    <row r="3593" spans="4:4" x14ac:dyDescent="0.25">
      <c r="D3593" s="64"/>
    </row>
    <row r="3594" spans="4:4" x14ac:dyDescent="0.25">
      <c r="D3594" s="35"/>
    </row>
    <row r="3595" spans="4:4" x14ac:dyDescent="0.25">
      <c r="D3595" s="63"/>
    </row>
    <row r="3596" spans="4:4" x14ac:dyDescent="0.25">
      <c r="D3596" s="64"/>
    </row>
    <row r="3597" spans="4:4" x14ac:dyDescent="0.25">
      <c r="D3597" s="35"/>
    </row>
    <row r="3598" spans="4:4" x14ac:dyDescent="0.25">
      <c r="D3598" s="63"/>
    </row>
    <row r="3599" spans="4:4" x14ac:dyDescent="0.25">
      <c r="D3599" s="64"/>
    </row>
    <row r="3600" spans="4:4" x14ac:dyDescent="0.25">
      <c r="D3600" s="35"/>
    </row>
    <row r="3601" spans="4:4" x14ac:dyDescent="0.25">
      <c r="D3601" s="63"/>
    </row>
    <row r="3602" spans="4:4" x14ac:dyDescent="0.25">
      <c r="D3602" s="64"/>
    </row>
    <row r="3603" spans="4:4" x14ac:dyDescent="0.25">
      <c r="D3603" s="35"/>
    </row>
    <row r="3604" spans="4:4" x14ac:dyDescent="0.25">
      <c r="D3604" s="63"/>
    </row>
    <row r="3605" spans="4:4" x14ac:dyDescent="0.25">
      <c r="D3605" s="64"/>
    </row>
    <row r="3606" spans="4:4" x14ac:dyDescent="0.25">
      <c r="D3606" s="35"/>
    </row>
    <row r="3607" spans="4:4" x14ac:dyDescent="0.25">
      <c r="D3607" s="63"/>
    </row>
    <row r="3608" spans="4:4" x14ac:dyDescent="0.25">
      <c r="D3608" s="64"/>
    </row>
    <row r="3609" spans="4:4" x14ac:dyDescent="0.25">
      <c r="D3609" s="35"/>
    </row>
    <row r="3610" spans="4:4" x14ac:dyDescent="0.25">
      <c r="D3610" s="63"/>
    </row>
    <row r="3611" spans="4:4" x14ac:dyDescent="0.25">
      <c r="D3611" s="64"/>
    </row>
    <row r="3612" spans="4:4" x14ac:dyDescent="0.25">
      <c r="D3612" s="35"/>
    </row>
    <row r="3613" spans="4:4" x14ac:dyDescent="0.25">
      <c r="D3613" s="63"/>
    </row>
    <row r="3614" spans="4:4" x14ac:dyDescent="0.25">
      <c r="D3614" s="64"/>
    </row>
    <row r="3615" spans="4:4" x14ac:dyDescent="0.25">
      <c r="D3615" s="35"/>
    </row>
    <row r="3616" spans="4:4" x14ac:dyDescent="0.25">
      <c r="D3616" s="63"/>
    </row>
    <row r="3617" spans="4:4" x14ac:dyDescent="0.25">
      <c r="D3617" s="64"/>
    </row>
    <row r="3618" spans="4:4" x14ac:dyDescent="0.25">
      <c r="D3618" s="35"/>
    </row>
    <row r="3619" spans="4:4" x14ac:dyDescent="0.25">
      <c r="D3619" s="63"/>
    </row>
    <row r="3620" spans="4:4" x14ac:dyDescent="0.25">
      <c r="D3620" s="64"/>
    </row>
    <row r="3621" spans="4:4" x14ac:dyDescent="0.25">
      <c r="D3621" s="35"/>
    </row>
    <row r="3622" spans="4:4" x14ac:dyDescent="0.25">
      <c r="D3622" s="63"/>
    </row>
    <row r="3623" spans="4:4" x14ac:dyDescent="0.25">
      <c r="D3623" s="64"/>
    </row>
    <row r="3624" spans="4:4" x14ac:dyDescent="0.25">
      <c r="D3624" s="35"/>
    </row>
    <row r="3625" spans="4:4" x14ac:dyDescent="0.25">
      <c r="D3625" s="63"/>
    </row>
    <row r="3626" spans="4:4" x14ac:dyDescent="0.25">
      <c r="D3626" s="64"/>
    </row>
    <row r="3627" spans="4:4" x14ac:dyDescent="0.25">
      <c r="D3627" s="35"/>
    </row>
    <row r="3628" spans="4:4" x14ac:dyDescent="0.25">
      <c r="D3628" s="63"/>
    </row>
    <row r="3629" spans="4:4" x14ac:dyDescent="0.25">
      <c r="D3629" s="64"/>
    </row>
    <row r="3630" spans="4:4" x14ac:dyDescent="0.25">
      <c r="D3630" s="35"/>
    </row>
    <row r="3631" spans="4:4" x14ac:dyDescent="0.25">
      <c r="D3631" s="63"/>
    </row>
    <row r="3632" spans="4:4" x14ac:dyDescent="0.25">
      <c r="D3632" s="64"/>
    </row>
    <row r="3633" spans="4:4" x14ac:dyDescent="0.25">
      <c r="D3633" s="35"/>
    </row>
    <row r="3634" spans="4:4" x14ac:dyDescent="0.25">
      <c r="D3634" s="63"/>
    </row>
    <row r="3635" spans="4:4" x14ac:dyDescent="0.25">
      <c r="D3635" s="64"/>
    </row>
    <row r="3636" spans="4:4" x14ac:dyDescent="0.25">
      <c r="D3636" s="35"/>
    </row>
    <row r="3637" spans="4:4" x14ac:dyDescent="0.25">
      <c r="D3637" s="63"/>
    </row>
    <row r="3638" spans="4:4" x14ac:dyDescent="0.25">
      <c r="D3638" s="64"/>
    </row>
    <row r="3639" spans="4:4" x14ac:dyDescent="0.25">
      <c r="D3639" s="35"/>
    </row>
    <row r="3640" spans="4:4" x14ac:dyDescent="0.25">
      <c r="D3640" s="63"/>
    </row>
    <row r="3641" spans="4:4" x14ac:dyDescent="0.25">
      <c r="D3641" s="64"/>
    </row>
    <row r="3642" spans="4:4" x14ac:dyDescent="0.25">
      <c r="D3642" s="35"/>
    </row>
    <row r="3643" spans="4:4" x14ac:dyDescent="0.25">
      <c r="D3643" s="63"/>
    </row>
    <row r="3644" spans="4:4" x14ac:dyDescent="0.25">
      <c r="D3644" s="64"/>
    </row>
    <row r="3645" spans="4:4" x14ac:dyDescent="0.25">
      <c r="D3645" s="35"/>
    </row>
    <row r="3646" spans="4:4" x14ac:dyDescent="0.25">
      <c r="D3646" s="63"/>
    </row>
    <row r="3647" spans="4:4" x14ac:dyDescent="0.25">
      <c r="D3647" s="64"/>
    </row>
    <row r="3648" spans="4:4" x14ac:dyDescent="0.25">
      <c r="D3648" s="35"/>
    </row>
    <row r="3649" spans="4:4" x14ac:dyDescent="0.25">
      <c r="D3649" s="63"/>
    </row>
    <row r="3650" spans="4:4" x14ac:dyDescent="0.25">
      <c r="D3650" s="64"/>
    </row>
    <row r="3651" spans="4:4" x14ac:dyDescent="0.25">
      <c r="D3651" s="35"/>
    </row>
    <row r="3652" spans="4:4" x14ac:dyDescent="0.25">
      <c r="D3652" s="63"/>
    </row>
    <row r="3653" spans="4:4" x14ac:dyDescent="0.25">
      <c r="D3653" s="64"/>
    </row>
    <row r="3654" spans="4:4" x14ac:dyDescent="0.25">
      <c r="D3654" s="35"/>
    </row>
    <row r="3655" spans="4:4" x14ac:dyDescent="0.25">
      <c r="D3655" s="63"/>
    </row>
    <row r="3656" spans="4:4" x14ac:dyDescent="0.25">
      <c r="D3656" s="64"/>
    </row>
    <row r="3657" spans="4:4" x14ac:dyDescent="0.25">
      <c r="D3657" s="35"/>
    </row>
    <row r="3658" spans="4:4" x14ac:dyDescent="0.25">
      <c r="D3658" s="63"/>
    </row>
    <row r="3659" spans="4:4" x14ac:dyDescent="0.25">
      <c r="D3659" s="64"/>
    </row>
    <row r="3660" spans="4:4" x14ac:dyDescent="0.25">
      <c r="D3660" s="35"/>
    </row>
    <row r="3661" spans="4:4" x14ac:dyDescent="0.25">
      <c r="D3661" s="63"/>
    </row>
    <row r="3662" spans="4:4" x14ac:dyDescent="0.25">
      <c r="D3662" s="64"/>
    </row>
    <row r="3663" spans="4:4" x14ac:dyDescent="0.25">
      <c r="D3663" s="35"/>
    </row>
    <row r="3664" spans="4:4" x14ac:dyDescent="0.25">
      <c r="D3664" s="63"/>
    </row>
    <row r="3665" spans="4:4" x14ac:dyDescent="0.25">
      <c r="D3665" s="64"/>
    </row>
    <row r="3666" spans="4:4" x14ac:dyDescent="0.25">
      <c r="D3666" s="35"/>
    </row>
    <row r="3667" spans="4:4" x14ac:dyDescent="0.25">
      <c r="D3667" s="63"/>
    </row>
    <row r="3668" spans="4:4" x14ac:dyDescent="0.25">
      <c r="D3668" s="64"/>
    </row>
    <row r="3669" spans="4:4" x14ac:dyDescent="0.25">
      <c r="D3669" s="35"/>
    </row>
    <row r="3670" spans="4:4" x14ac:dyDescent="0.25">
      <c r="D3670" s="63"/>
    </row>
    <row r="3671" spans="4:4" x14ac:dyDescent="0.25">
      <c r="D3671" s="64"/>
    </row>
    <row r="3672" spans="4:4" x14ac:dyDescent="0.25">
      <c r="D3672" s="35"/>
    </row>
    <row r="3673" spans="4:4" x14ac:dyDescent="0.25">
      <c r="D3673" s="63"/>
    </row>
    <row r="3674" spans="4:4" x14ac:dyDescent="0.25">
      <c r="D3674" s="64"/>
    </row>
    <row r="3675" spans="4:4" x14ac:dyDescent="0.25">
      <c r="D3675" s="35"/>
    </row>
    <row r="3676" spans="4:4" x14ac:dyDescent="0.25">
      <c r="D3676" s="63"/>
    </row>
    <row r="3677" spans="4:4" x14ac:dyDescent="0.25">
      <c r="D3677" s="64"/>
    </row>
    <row r="3678" spans="4:4" x14ac:dyDescent="0.25">
      <c r="D3678" s="35"/>
    </row>
    <row r="3679" spans="4:4" x14ac:dyDescent="0.25">
      <c r="D3679" s="63"/>
    </row>
    <row r="3680" spans="4:4" x14ac:dyDescent="0.25">
      <c r="D3680" s="64"/>
    </row>
    <row r="3681" spans="4:4" x14ac:dyDescent="0.25">
      <c r="D3681" s="35"/>
    </row>
    <row r="3682" spans="4:4" x14ac:dyDescent="0.25">
      <c r="D3682" s="63"/>
    </row>
    <row r="3683" spans="4:4" x14ac:dyDescent="0.25">
      <c r="D3683" s="64"/>
    </row>
    <row r="3684" spans="4:4" x14ac:dyDescent="0.25">
      <c r="D3684" s="35"/>
    </row>
    <row r="3685" spans="4:4" x14ac:dyDescent="0.25">
      <c r="D3685" s="63"/>
    </row>
    <row r="3686" spans="4:4" x14ac:dyDescent="0.25">
      <c r="D3686" s="64"/>
    </row>
    <row r="3687" spans="4:4" x14ac:dyDescent="0.25">
      <c r="D3687" s="35"/>
    </row>
    <row r="3688" spans="4:4" x14ac:dyDescent="0.25">
      <c r="D3688" s="63"/>
    </row>
    <row r="3689" spans="4:4" x14ac:dyDescent="0.25">
      <c r="D3689" s="64"/>
    </row>
    <row r="3690" spans="4:4" x14ac:dyDescent="0.25">
      <c r="D3690" s="35"/>
    </row>
    <row r="3691" spans="4:4" x14ac:dyDescent="0.25">
      <c r="D3691" s="63"/>
    </row>
    <row r="3692" spans="4:4" x14ac:dyDescent="0.25">
      <c r="D3692" s="64"/>
    </row>
    <row r="3693" spans="4:4" x14ac:dyDescent="0.25">
      <c r="D3693" s="35"/>
    </row>
    <row r="3694" spans="4:4" x14ac:dyDescent="0.25">
      <c r="D3694" s="63"/>
    </row>
    <row r="3695" spans="4:4" x14ac:dyDescent="0.25">
      <c r="D3695" s="64"/>
    </row>
    <row r="3696" spans="4:4" x14ac:dyDescent="0.25">
      <c r="D3696" s="35"/>
    </row>
    <row r="3697" spans="4:4" x14ac:dyDescent="0.25">
      <c r="D3697" s="63"/>
    </row>
    <row r="3698" spans="4:4" x14ac:dyDescent="0.25">
      <c r="D3698" s="64"/>
    </row>
    <row r="3699" spans="4:4" x14ac:dyDescent="0.25">
      <c r="D3699" s="35"/>
    </row>
    <row r="3700" spans="4:4" x14ac:dyDescent="0.25">
      <c r="D3700" s="63"/>
    </row>
    <row r="3701" spans="4:4" x14ac:dyDescent="0.25">
      <c r="D3701" s="64"/>
    </row>
    <row r="3702" spans="4:4" x14ac:dyDescent="0.25">
      <c r="D3702" s="35"/>
    </row>
    <row r="3703" spans="4:4" x14ac:dyDescent="0.25">
      <c r="D3703" s="63"/>
    </row>
    <row r="3704" spans="4:4" x14ac:dyDescent="0.25">
      <c r="D3704" s="64"/>
    </row>
    <row r="3705" spans="4:4" x14ac:dyDescent="0.25">
      <c r="D3705" s="35"/>
    </row>
    <row r="3706" spans="4:4" x14ac:dyDescent="0.25">
      <c r="D3706" s="63"/>
    </row>
    <row r="3707" spans="4:4" x14ac:dyDescent="0.25">
      <c r="D3707" s="64"/>
    </row>
    <row r="3708" spans="4:4" x14ac:dyDescent="0.25">
      <c r="D3708" s="35"/>
    </row>
    <row r="3709" spans="4:4" x14ac:dyDescent="0.25">
      <c r="D3709" s="63"/>
    </row>
    <row r="3710" spans="4:4" x14ac:dyDescent="0.25">
      <c r="D3710" s="64"/>
    </row>
    <row r="3711" spans="4:4" x14ac:dyDescent="0.25">
      <c r="D3711" s="35"/>
    </row>
    <row r="3712" spans="4:4" x14ac:dyDescent="0.25">
      <c r="D3712" s="63"/>
    </row>
    <row r="3713" spans="4:4" x14ac:dyDescent="0.25">
      <c r="D3713" s="64"/>
    </row>
    <row r="3714" spans="4:4" x14ac:dyDescent="0.25">
      <c r="D3714" s="35"/>
    </row>
    <row r="3715" spans="4:4" x14ac:dyDescent="0.25">
      <c r="D3715" s="63"/>
    </row>
    <row r="3716" spans="4:4" x14ac:dyDescent="0.25">
      <c r="D3716" s="64"/>
    </row>
    <row r="3717" spans="4:4" x14ac:dyDescent="0.25">
      <c r="D3717" s="35"/>
    </row>
    <row r="3718" spans="4:4" x14ac:dyDescent="0.25">
      <c r="D3718" s="63"/>
    </row>
    <row r="3719" spans="4:4" x14ac:dyDescent="0.25">
      <c r="D3719" s="64"/>
    </row>
    <row r="3720" spans="4:4" x14ac:dyDescent="0.25">
      <c r="D3720" s="35"/>
    </row>
    <row r="3721" spans="4:4" x14ac:dyDescent="0.25">
      <c r="D3721" s="63"/>
    </row>
    <row r="3722" spans="4:4" x14ac:dyDescent="0.25">
      <c r="D3722" s="64"/>
    </row>
    <row r="3723" spans="4:4" x14ac:dyDescent="0.25">
      <c r="D3723" s="35"/>
    </row>
    <row r="3724" spans="4:4" x14ac:dyDescent="0.25">
      <c r="D3724" s="63"/>
    </row>
    <row r="3725" spans="4:4" x14ac:dyDescent="0.25">
      <c r="D3725" s="64"/>
    </row>
    <row r="3726" spans="4:4" x14ac:dyDescent="0.25">
      <c r="D3726" s="35"/>
    </row>
    <row r="3727" spans="4:4" x14ac:dyDescent="0.25">
      <c r="D3727" s="63"/>
    </row>
    <row r="3728" spans="4:4" x14ac:dyDescent="0.25">
      <c r="D3728" s="64"/>
    </row>
    <row r="3729" spans="4:4" x14ac:dyDescent="0.25">
      <c r="D3729" s="35"/>
    </row>
    <row r="3730" spans="4:4" x14ac:dyDescent="0.25">
      <c r="D3730" s="63"/>
    </row>
    <row r="3731" spans="4:4" x14ac:dyDescent="0.25">
      <c r="D3731" s="64"/>
    </row>
    <row r="3732" spans="4:4" x14ac:dyDescent="0.25">
      <c r="D3732" s="35"/>
    </row>
    <row r="3733" spans="4:4" x14ac:dyDescent="0.25">
      <c r="D3733" s="63"/>
    </row>
    <row r="3734" spans="4:4" x14ac:dyDescent="0.25">
      <c r="D3734" s="64"/>
    </row>
    <row r="3735" spans="4:4" x14ac:dyDescent="0.25">
      <c r="D3735" s="35"/>
    </row>
    <row r="3736" spans="4:4" x14ac:dyDescent="0.25">
      <c r="D3736" s="63"/>
    </row>
    <row r="3737" spans="4:4" x14ac:dyDescent="0.25">
      <c r="D3737" s="64"/>
    </row>
    <row r="3738" spans="4:4" x14ac:dyDescent="0.25">
      <c r="D3738" s="35"/>
    </row>
    <row r="3739" spans="4:4" x14ac:dyDescent="0.25">
      <c r="D3739" s="63"/>
    </row>
    <row r="3740" spans="4:4" x14ac:dyDescent="0.25">
      <c r="D3740" s="64"/>
    </row>
    <row r="3741" spans="4:4" x14ac:dyDescent="0.25">
      <c r="D3741" s="35"/>
    </row>
    <row r="3742" spans="4:4" x14ac:dyDescent="0.25">
      <c r="D3742" s="63"/>
    </row>
    <row r="3743" spans="4:4" x14ac:dyDescent="0.25">
      <c r="D3743" s="64"/>
    </row>
    <row r="3744" spans="4:4" x14ac:dyDescent="0.25">
      <c r="D3744" s="35"/>
    </row>
    <row r="3745" spans="4:4" x14ac:dyDescent="0.25">
      <c r="D3745" s="63"/>
    </row>
    <row r="3746" spans="4:4" x14ac:dyDescent="0.25">
      <c r="D3746" s="64"/>
    </row>
    <row r="3747" spans="4:4" x14ac:dyDescent="0.25">
      <c r="D3747" s="35"/>
    </row>
    <row r="3748" spans="4:4" x14ac:dyDescent="0.25">
      <c r="D3748" s="63"/>
    </row>
    <row r="3749" spans="4:4" x14ac:dyDescent="0.25">
      <c r="D3749" s="64"/>
    </row>
    <row r="3750" spans="4:4" x14ac:dyDescent="0.25">
      <c r="D3750" s="35"/>
    </row>
    <row r="3751" spans="4:4" x14ac:dyDescent="0.25">
      <c r="D3751" s="63"/>
    </row>
    <row r="3752" spans="4:4" x14ac:dyDescent="0.25">
      <c r="D3752" s="64"/>
    </row>
    <row r="3753" spans="4:4" x14ac:dyDescent="0.25">
      <c r="D3753" s="35"/>
    </row>
    <row r="3754" spans="4:4" x14ac:dyDescent="0.25">
      <c r="D3754" s="63"/>
    </row>
    <row r="3755" spans="4:4" x14ac:dyDescent="0.25">
      <c r="D3755" s="64"/>
    </row>
    <row r="3756" spans="4:4" x14ac:dyDescent="0.25">
      <c r="D3756" s="35"/>
    </row>
    <row r="3757" spans="4:4" x14ac:dyDescent="0.25">
      <c r="D3757" s="63"/>
    </row>
    <row r="3758" spans="4:4" x14ac:dyDescent="0.25">
      <c r="D3758" s="64"/>
    </row>
    <row r="3759" spans="4:4" x14ac:dyDescent="0.25">
      <c r="D3759" s="35"/>
    </row>
    <row r="3760" spans="4:4" x14ac:dyDescent="0.25">
      <c r="D3760" s="63"/>
    </row>
    <row r="3761" spans="4:4" x14ac:dyDescent="0.25">
      <c r="D3761" s="64"/>
    </row>
    <row r="3762" spans="4:4" x14ac:dyDescent="0.25">
      <c r="D3762" s="35"/>
    </row>
    <row r="3763" spans="4:4" x14ac:dyDescent="0.25">
      <c r="D3763" s="63"/>
    </row>
    <row r="3764" spans="4:4" x14ac:dyDescent="0.25">
      <c r="D3764" s="64"/>
    </row>
    <row r="3765" spans="4:4" x14ac:dyDescent="0.25">
      <c r="D3765" s="35"/>
    </row>
    <row r="3766" spans="4:4" x14ac:dyDescent="0.25">
      <c r="D3766" s="63"/>
    </row>
    <row r="3767" spans="4:4" x14ac:dyDescent="0.25">
      <c r="D3767" s="64"/>
    </row>
    <row r="3768" spans="4:4" x14ac:dyDescent="0.25">
      <c r="D3768" s="35"/>
    </row>
    <row r="3769" spans="4:4" x14ac:dyDescent="0.25">
      <c r="D3769" s="63"/>
    </row>
    <row r="3770" spans="4:4" x14ac:dyDescent="0.25">
      <c r="D3770" s="64"/>
    </row>
    <row r="3771" spans="4:4" x14ac:dyDescent="0.25">
      <c r="D3771" s="35"/>
    </row>
    <row r="3772" spans="4:4" x14ac:dyDescent="0.25">
      <c r="D3772" s="63"/>
    </row>
    <row r="3773" spans="4:4" x14ac:dyDescent="0.25">
      <c r="D3773" s="64"/>
    </row>
    <row r="3774" spans="4:4" x14ac:dyDescent="0.25">
      <c r="D3774" s="35"/>
    </row>
    <row r="3775" spans="4:4" x14ac:dyDescent="0.25">
      <c r="D3775" s="63"/>
    </row>
    <row r="3776" spans="4:4" x14ac:dyDescent="0.25">
      <c r="D3776" s="64"/>
    </row>
    <row r="3777" spans="4:4" x14ac:dyDescent="0.25">
      <c r="D3777" s="35"/>
    </row>
    <row r="3778" spans="4:4" x14ac:dyDescent="0.25">
      <c r="D3778" s="63"/>
    </row>
    <row r="3779" spans="4:4" x14ac:dyDescent="0.25">
      <c r="D3779" s="64"/>
    </row>
    <row r="3780" spans="4:4" x14ac:dyDescent="0.25">
      <c r="D3780" s="35"/>
    </row>
    <row r="3781" spans="4:4" x14ac:dyDescent="0.25">
      <c r="D3781" s="63"/>
    </row>
    <row r="3782" spans="4:4" x14ac:dyDescent="0.25">
      <c r="D3782" s="64"/>
    </row>
    <row r="3783" spans="4:4" x14ac:dyDescent="0.25">
      <c r="D3783" s="35"/>
    </row>
    <row r="3784" spans="4:4" x14ac:dyDescent="0.25">
      <c r="D3784" s="63"/>
    </row>
    <row r="3785" spans="4:4" x14ac:dyDescent="0.25">
      <c r="D3785" s="64"/>
    </row>
    <row r="3786" spans="4:4" x14ac:dyDescent="0.25">
      <c r="D3786" s="35"/>
    </row>
    <row r="3787" spans="4:4" x14ac:dyDescent="0.25">
      <c r="D3787" s="63"/>
    </row>
    <row r="3788" spans="4:4" x14ac:dyDescent="0.25">
      <c r="D3788" s="64"/>
    </row>
    <row r="3789" spans="4:4" x14ac:dyDescent="0.25">
      <c r="D3789" s="35"/>
    </row>
    <row r="3790" spans="4:4" x14ac:dyDescent="0.25">
      <c r="D3790" s="63"/>
    </row>
    <row r="3791" spans="4:4" x14ac:dyDescent="0.25">
      <c r="D3791" s="64"/>
    </row>
    <row r="3792" spans="4:4" x14ac:dyDescent="0.25">
      <c r="D3792" s="35"/>
    </row>
    <row r="3793" spans="4:4" x14ac:dyDescent="0.25">
      <c r="D3793" s="63"/>
    </row>
    <row r="3794" spans="4:4" x14ac:dyDescent="0.25">
      <c r="D3794" s="64"/>
    </row>
    <row r="3795" spans="4:4" x14ac:dyDescent="0.25">
      <c r="D3795" s="35"/>
    </row>
    <row r="3796" spans="4:4" x14ac:dyDescent="0.25">
      <c r="D3796" s="63"/>
    </row>
    <row r="3797" spans="4:4" x14ac:dyDescent="0.25">
      <c r="D3797" s="64"/>
    </row>
    <row r="3798" spans="4:4" x14ac:dyDescent="0.25">
      <c r="D3798" s="35"/>
    </row>
    <row r="3799" spans="4:4" x14ac:dyDescent="0.25">
      <c r="D3799" s="63"/>
    </row>
    <row r="3800" spans="4:4" x14ac:dyDescent="0.25">
      <c r="D3800" s="64"/>
    </row>
    <row r="3801" spans="4:4" x14ac:dyDescent="0.25">
      <c r="D3801" s="35"/>
    </row>
    <row r="3802" spans="4:4" x14ac:dyDescent="0.25">
      <c r="D3802" s="63"/>
    </row>
    <row r="3803" spans="4:4" x14ac:dyDescent="0.25">
      <c r="D3803" s="64"/>
    </row>
    <row r="3804" spans="4:4" x14ac:dyDescent="0.25">
      <c r="D3804" s="35"/>
    </row>
    <row r="3805" spans="4:4" x14ac:dyDescent="0.25">
      <c r="D3805" s="63"/>
    </row>
    <row r="3806" spans="4:4" x14ac:dyDescent="0.25">
      <c r="D3806" s="64"/>
    </row>
    <row r="3807" spans="4:4" x14ac:dyDescent="0.25">
      <c r="D3807" s="35"/>
    </row>
    <row r="3808" spans="4:4" x14ac:dyDescent="0.25">
      <c r="D3808" s="63"/>
    </row>
    <row r="3809" spans="4:4" x14ac:dyDescent="0.25">
      <c r="D3809" s="64"/>
    </row>
    <row r="3810" spans="4:4" x14ac:dyDescent="0.25">
      <c r="D3810" s="35"/>
    </row>
    <row r="3811" spans="4:4" x14ac:dyDescent="0.25">
      <c r="D3811" s="63"/>
    </row>
    <row r="3812" spans="4:4" x14ac:dyDescent="0.25">
      <c r="D3812" s="64"/>
    </row>
    <row r="3813" spans="4:4" x14ac:dyDescent="0.25">
      <c r="D3813" s="35"/>
    </row>
    <row r="3814" spans="4:4" x14ac:dyDescent="0.25">
      <c r="D3814" s="63"/>
    </row>
    <row r="3815" spans="4:4" x14ac:dyDescent="0.25">
      <c r="D3815" s="64"/>
    </row>
    <row r="3816" spans="4:4" x14ac:dyDescent="0.25">
      <c r="D3816" s="35"/>
    </row>
    <row r="3817" spans="4:4" x14ac:dyDescent="0.25">
      <c r="D3817" s="63"/>
    </row>
    <row r="3818" spans="4:4" x14ac:dyDescent="0.25">
      <c r="D3818" s="64"/>
    </row>
    <row r="3819" spans="4:4" x14ac:dyDescent="0.25">
      <c r="D3819" s="35"/>
    </row>
    <row r="3820" spans="4:4" x14ac:dyDescent="0.25">
      <c r="D3820" s="63"/>
    </row>
    <row r="3821" spans="4:4" x14ac:dyDescent="0.25">
      <c r="D3821" s="64"/>
    </row>
    <row r="3822" spans="4:4" x14ac:dyDescent="0.25">
      <c r="D3822" s="35"/>
    </row>
    <row r="3823" spans="4:4" x14ac:dyDescent="0.25">
      <c r="D3823" s="63"/>
    </row>
    <row r="3824" spans="4:4" x14ac:dyDescent="0.25">
      <c r="D3824" s="64"/>
    </row>
    <row r="3825" spans="4:4" x14ac:dyDescent="0.25">
      <c r="D3825" s="35"/>
    </row>
    <row r="3826" spans="4:4" x14ac:dyDescent="0.25">
      <c r="D3826" s="63"/>
    </row>
    <row r="3827" spans="4:4" x14ac:dyDescent="0.25">
      <c r="D3827" s="64"/>
    </row>
    <row r="3828" spans="4:4" x14ac:dyDescent="0.25">
      <c r="D3828" s="35"/>
    </row>
    <row r="3829" spans="4:4" x14ac:dyDescent="0.25">
      <c r="D3829" s="63"/>
    </row>
    <row r="3830" spans="4:4" x14ac:dyDescent="0.25">
      <c r="D3830" s="64"/>
    </row>
    <row r="3831" spans="4:4" x14ac:dyDescent="0.25">
      <c r="D3831" s="35"/>
    </row>
    <row r="3832" spans="4:4" x14ac:dyDescent="0.25">
      <c r="D3832" s="63"/>
    </row>
    <row r="3833" spans="4:4" x14ac:dyDescent="0.25">
      <c r="D3833" s="64"/>
    </row>
    <row r="3834" spans="4:4" x14ac:dyDescent="0.25">
      <c r="D3834" s="35"/>
    </row>
    <row r="3835" spans="4:4" x14ac:dyDescent="0.25">
      <c r="D3835" s="63"/>
    </row>
    <row r="3836" spans="4:4" x14ac:dyDescent="0.25">
      <c r="D3836" s="64"/>
    </row>
    <row r="3837" spans="4:4" x14ac:dyDescent="0.25">
      <c r="D3837" s="35"/>
    </row>
    <row r="3838" spans="4:4" x14ac:dyDescent="0.25">
      <c r="D3838" s="63"/>
    </row>
    <row r="3839" spans="4:4" x14ac:dyDescent="0.25">
      <c r="D3839" s="64"/>
    </row>
    <row r="3840" spans="4:4" x14ac:dyDescent="0.25">
      <c r="D3840" s="35"/>
    </row>
    <row r="3841" spans="4:4" x14ac:dyDescent="0.25">
      <c r="D3841" s="63"/>
    </row>
    <row r="3842" spans="4:4" x14ac:dyDescent="0.25">
      <c r="D3842" s="64"/>
    </row>
    <row r="3843" spans="4:4" x14ac:dyDescent="0.25">
      <c r="D3843" s="35"/>
    </row>
    <row r="3844" spans="4:4" x14ac:dyDescent="0.25">
      <c r="D3844" s="63"/>
    </row>
    <row r="3845" spans="4:4" x14ac:dyDescent="0.25">
      <c r="D3845" s="64"/>
    </row>
    <row r="3846" spans="4:4" x14ac:dyDescent="0.25">
      <c r="D3846" s="35"/>
    </row>
    <row r="3847" spans="4:4" x14ac:dyDescent="0.25">
      <c r="D3847" s="63"/>
    </row>
    <row r="3848" spans="4:4" x14ac:dyDescent="0.25">
      <c r="D3848" s="64"/>
    </row>
    <row r="3849" spans="4:4" x14ac:dyDescent="0.25">
      <c r="D3849" s="35"/>
    </row>
    <row r="3850" spans="4:4" x14ac:dyDescent="0.25">
      <c r="D3850" s="63"/>
    </row>
    <row r="3851" spans="4:4" x14ac:dyDescent="0.25">
      <c r="D3851" s="64"/>
    </row>
    <row r="3852" spans="4:4" x14ac:dyDescent="0.25">
      <c r="D3852" s="35"/>
    </row>
    <row r="3853" spans="4:4" x14ac:dyDescent="0.25">
      <c r="D3853" s="63"/>
    </row>
    <row r="3854" spans="4:4" x14ac:dyDescent="0.25">
      <c r="D3854" s="64"/>
    </row>
    <row r="3855" spans="4:4" x14ac:dyDescent="0.25">
      <c r="D3855" s="35"/>
    </row>
    <row r="3856" spans="4:4" x14ac:dyDescent="0.25">
      <c r="D3856" s="63"/>
    </row>
    <row r="3857" spans="4:4" x14ac:dyDescent="0.25">
      <c r="D3857" s="64"/>
    </row>
    <row r="3858" spans="4:4" x14ac:dyDescent="0.25">
      <c r="D3858" s="35"/>
    </row>
    <row r="3859" spans="4:4" x14ac:dyDescent="0.25">
      <c r="D3859" s="63"/>
    </row>
    <row r="3860" spans="4:4" x14ac:dyDescent="0.25">
      <c r="D3860" s="64"/>
    </row>
    <row r="3861" spans="4:4" x14ac:dyDescent="0.25">
      <c r="D3861" s="35"/>
    </row>
    <row r="3862" spans="4:4" x14ac:dyDescent="0.25">
      <c r="D3862" s="63"/>
    </row>
    <row r="3863" spans="4:4" x14ac:dyDescent="0.25">
      <c r="D3863" s="64"/>
    </row>
    <row r="3864" spans="4:4" x14ac:dyDescent="0.25">
      <c r="D3864" s="35"/>
    </row>
    <row r="3865" spans="4:4" x14ac:dyDescent="0.25">
      <c r="D3865" s="63"/>
    </row>
    <row r="3866" spans="4:4" x14ac:dyDescent="0.25">
      <c r="D3866" s="64"/>
    </row>
    <row r="3867" spans="4:4" x14ac:dyDescent="0.25">
      <c r="D3867" s="35"/>
    </row>
    <row r="3868" spans="4:4" x14ac:dyDescent="0.25">
      <c r="D3868" s="63"/>
    </row>
    <row r="3869" spans="4:4" x14ac:dyDescent="0.25">
      <c r="D3869" s="64"/>
    </row>
    <row r="3870" spans="4:4" x14ac:dyDescent="0.25">
      <c r="D3870" s="35"/>
    </row>
    <row r="3871" spans="4:4" x14ac:dyDescent="0.25">
      <c r="D3871" s="63"/>
    </row>
    <row r="3872" spans="4:4" x14ac:dyDescent="0.25">
      <c r="D3872" s="64"/>
    </row>
    <row r="3873" spans="4:4" x14ac:dyDescent="0.25">
      <c r="D3873" s="35"/>
    </row>
    <row r="3874" spans="4:4" x14ac:dyDescent="0.25">
      <c r="D3874" s="63"/>
    </row>
    <row r="3875" spans="4:4" x14ac:dyDescent="0.25">
      <c r="D3875" s="64"/>
    </row>
    <row r="3876" spans="4:4" x14ac:dyDescent="0.25">
      <c r="D3876" s="35"/>
    </row>
    <row r="3877" spans="4:4" x14ac:dyDescent="0.25">
      <c r="D3877" s="63"/>
    </row>
    <row r="3878" spans="4:4" x14ac:dyDescent="0.25">
      <c r="D3878" s="64"/>
    </row>
    <row r="3879" spans="4:4" x14ac:dyDescent="0.25">
      <c r="D3879" s="35"/>
    </row>
    <row r="3880" spans="4:4" x14ac:dyDescent="0.25">
      <c r="D3880" s="63"/>
    </row>
    <row r="3881" spans="4:4" x14ac:dyDescent="0.25">
      <c r="D3881" s="64"/>
    </row>
    <row r="3882" spans="4:4" x14ac:dyDescent="0.25">
      <c r="D3882" s="35"/>
    </row>
    <row r="3883" spans="4:4" x14ac:dyDescent="0.25">
      <c r="D3883" s="63"/>
    </row>
    <row r="3884" spans="4:4" x14ac:dyDescent="0.25">
      <c r="D3884" s="64"/>
    </row>
    <row r="3885" spans="4:4" x14ac:dyDescent="0.25">
      <c r="D3885" s="35"/>
    </row>
    <row r="3886" spans="4:4" x14ac:dyDescent="0.25">
      <c r="D3886" s="63"/>
    </row>
    <row r="3887" spans="4:4" x14ac:dyDescent="0.25">
      <c r="D3887" s="64"/>
    </row>
    <row r="3888" spans="4:4" x14ac:dyDescent="0.25">
      <c r="D3888" s="35"/>
    </row>
    <row r="3889" spans="4:4" x14ac:dyDescent="0.25">
      <c r="D3889" s="63"/>
    </row>
    <row r="3890" spans="4:4" x14ac:dyDescent="0.25">
      <c r="D3890" s="64"/>
    </row>
    <row r="3891" spans="4:4" x14ac:dyDescent="0.25">
      <c r="D3891" s="35"/>
    </row>
    <row r="3892" spans="4:4" x14ac:dyDescent="0.25">
      <c r="D3892" s="63"/>
    </row>
    <row r="3893" spans="4:4" x14ac:dyDescent="0.25">
      <c r="D3893" s="64"/>
    </row>
    <row r="3894" spans="4:4" x14ac:dyDescent="0.25">
      <c r="D3894" s="35"/>
    </row>
    <row r="3895" spans="4:4" x14ac:dyDescent="0.25">
      <c r="D3895" s="63"/>
    </row>
    <row r="3896" spans="4:4" x14ac:dyDescent="0.25">
      <c r="D3896" s="64"/>
    </row>
    <row r="3897" spans="4:4" x14ac:dyDescent="0.25">
      <c r="D3897" s="35"/>
    </row>
    <row r="3898" spans="4:4" x14ac:dyDescent="0.25">
      <c r="D3898" s="63"/>
    </row>
    <row r="3899" spans="4:4" x14ac:dyDescent="0.25">
      <c r="D3899" s="64"/>
    </row>
    <row r="3900" spans="4:4" x14ac:dyDescent="0.25">
      <c r="D3900" s="35"/>
    </row>
    <row r="3901" spans="4:4" x14ac:dyDescent="0.25">
      <c r="D3901" s="63"/>
    </row>
    <row r="3902" spans="4:4" x14ac:dyDescent="0.25">
      <c r="D3902" s="64"/>
    </row>
    <row r="3903" spans="4:4" x14ac:dyDescent="0.25">
      <c r="D3903" s="35"/>
    </row>
    <row r="3904" spans="4:4" x14ac:dyDescent="0.25">
      <c r="D3904" s="63"/>
    </row>
    <row r="3905" spans="4:4" x14ac:dyDescent="0.25">
      <c r="D3905" s="64"/>
    </row>
    <row r="3906" spans="4:4" x14ac:dyDescent="0.25">
      <c r="D3906" s="35"/>
    </row>
    <row r="3907" spans="4:4" x14ac:dyDescent="0.25">
      <c r="D3907" s="63"/>
    </row>
    <row r="3908" spans="4:4" x14ac:dyDescent="0.25">
      <c r="D3908" s="64"/>
    </row>
    <row r="3909" spans="4:4" x14ac:dyDescent="0.25">
      <c r="D3909" s="35"/>
    </row>
    <row r="3910" spans="4:4" x14ac:dyDescent="0.25">
      <c r="D3910" s="63"/>
    </row>
    <row r="3911" spans="4:4" x14ac:dyDescent="0.25">
      <c r="D3911" s="64"/>
    </row>
    <row r="3912" spans="4:4" x14ac:dyDescent="0.25">
      <c r="D3912" s="35"/>
    </row>
    <row r="3913" spans="4:4" x14ac:dyDescent="0.25">
      <c r="D3913" s="63"/>
    </row>
    <row r="3914" spans="4:4" x14ac:dyDescent="0.25">
      <c r="D3914" s="64"/>
    </row>
    <row r="3915" spans="4:4" x14ac:dyDescent="0.25">
      <c r="D3915" s="35"/>
    </row>
    <row r="3916" spans="4:4" x14ac:dyDescent="0.25">
      <c r="D3916" s="63"/>
    </row>
    <row r="3917" spans="4:4" x14ac:dyDescent="0.25">
      <c r="D3917" s="64"/>
    </row>
    <row r="3918" spans="4:4" x14ac:dyDescent="0.25">
      <c r="D3918" s="35"/>
    </row>
    <row r="3919" spans="4:4" x14ac:dyDescent="0.25">
      <c r="D3919" s="63"/>
    </row>
    <row r="3920" spans="4:4" x14ac:dyDescent="0.25">
      <c r="D3920" s="64"/>
    </row>
    <row r="3921" spans="4:4" x14ac:dyDescent="0.25">
      <c r="D3921" s="35"/>
    </row>
    <row r="3922" spans="4:4" x14ac:dyDescent="0.25">
      <c r="D3922" s="63"/>
    </row>
    <row r="3923" spans="4:4" x14ac:dyDescent="0.25">
      <c r="D3923" s="64"/>
    </row>
    <row r="3924" spans="4:4" x14ac:dyDescent="0.25">
      <c r="D3924" s="35"/>
    </row>
    <row r="3925" spans="4:4" x14ac:dyDescent="0.25">
      <c r="D3925" s="63"/>
    </row>
    <row r="3926" spans="4:4" x14ac:dyDescent="0.25">
      <c r="D3926" s="64"/>
    </row>
    <row r="3927" spans="4:4" x14ac:dyDescent="0.25">
      <c r="D3927" s="35"/>
    </row>
    <row r="3928" spans="4:4" x14ac:dyDescent="0.25">
      <c r="D3928" s="63"/>
    </row>
    <row r="3929" spans="4:4" x14ac:dyDescent="0.25">
      <c r="D3929" s="64"/>
    </row>
    <row r="3930" spans="4:4" x14ac:dyDescent="0.25">
      <c r="D3930" s="35"/>
    </row>
    <row r="3931" spans="4:4" x14ac:dyDescent="0.25">
      <c r="D3931" s="63"/>
    </row>
    <row r="3932" spans="4:4" x14ac:dyDescent="0.25">
      <c r="D3932" s="64"/>
    </row>
    <row r="3933" spans="4:4" x14ac:dyDescent="0.25">
      <c r="D3933" s="35"/>
    </row>
    <row r="3934" spans="4:4" x14ac:dyDescent="0.25">
      <c r="D3934" s="63"/>
    </row>
    <row r="3935" spans="4:4" x14ac:dyDescent="0.25">
      <c r="D3935" s="64"/>
    </row>
    <row r="3936" spans="4:4" x14ac:dyDescent="0.25">
      <c r="D3936" s="35"/>
    </row>
    <row r="3937" spans="4:4" x14ac:dyDescent="0.25">
      <c r="D3937" s="63"/>
    </row>
    <row r="3938" spans="4:4" x14ac:dyDescent="0.25">
      <c r="D3938" s="64"/>
    </row>
    <row r="3939" spans="4:4" x14ac:dyDescent="0.25">
      <c r="D3939" s="35"/>
    </row>
    <row r="3940" spans="4:4" x14ac:dyDescent="0.25">
      <c r="D3940" s="63"/>
    </row>
    <row r="3941" spans="4:4" x14ac:dyDescent="0.25">
      <c r="D3941" s="64"/>
    </row>
    <row r="3942" spans="4:4" x14ac:dyDescent="0.25">
      <c r="D3942" s="35"/>
    </row>
    <row r="3943" spans="4:4" x14ac:dyDescent="0.25">
      <c r="D3943" s="63"/>
    </row>
    <row r="3944" spans="4:4" x14ac:dyDescent="0.25">
      <c r="D3944" s="64"/>
    </row>
    <row r="3945" spans="4:4" x14ac:dyDescent="0.25">
      <c r="D3945" s="35"/>
    </row>
    <row r="3946" spans="4:4" x14ac:dyDescent="0.25">
      <c r="D3946" s="63"/>
    </row>
    <row r="3947" spans="4:4" x14ac:dyDescent="0.25">
      <c r="D3947" s="64"/>
    </row>
    <row r="3948" spans="4:4" x14ac:dyDescent="0.25">
      <c r="D3948" s="35"/>
    </row>
    <row r="3949" spans="4:4" x14ac:dyDescent="0.25">
      <c r="D3949" s="63"/>
    </row>
    <row r="3950" spans="4:4" x14ac:dyDescent="0.25">
      <c r="D3950" s="64"/>
    </row>
    <row r="3951" spans="4:4" x14ac:dyDescent="0.25">
      <c r="D3951" s="35"/>
    </row>
    <row r="3952" spans="4:4" x14ac:dyDescent="0.25">
      <c r="D3952" s="63"/>
    </row>
    <row r="3953" spans="4:4" x14ac:dyDescent="0.25">
      <c r="D3953" s="64"/>
    </row>
    <row r="3954" spans="4:4" x14ac:dyDescent="0.25">
      <c r="D3954" s="35"/>
    </row>
    <row r="3955" spans="4:4" x14ac:dyDescent="0.25">
      <c r="D3955" s="63"/>
    </row>
    <row r="3956" spans="4:4" x14ac:dyDescent="0.25">
      <c r="D3956" s="64"/>
    </row>
    <row r="3957" spans="4:4" x14ac:dyDescent="0.25">
      <c r="D3957" s="35"/>
    </row>
    <row r="3958" spans="4:4" x14ac:dyDescent="0.25">
      <c r="D3958" s="63"/>
    </row>
    <row r="3959" spans="4:4" x14ac:dyDescent="0.25">
      <c r="D3959" s="64"/>
    </row>
    <row r="3960" spans="4:4" x14ac:dyDescent="0.25">
      <c r="D3960" s="35"/>
    </row>
    <row r="3961" spans="4:4" x14ac:dyDescent="0.25">
      <c r="D3961" s="63"/>
    </row>
    <row r="3962" spans="4:4" x14ac:dyDescent="0.25">
      <c r="D3962" s="64"/>
    </row>
    <row r="3963" spans="4:4" x14ac:dyDescent="0.25">
      <c r="D3963" s="35"/>
    </row>
    <row r="3964" spans="4:4" x14ac:dyDescent="0.25">
      <c r="D3964" s="63"/>
    </row>
    <row r="3965" spans="4:4" x14ac:dyDescent="0.25">
      <c r="D3965" s="64"/>
    </row>
    <row r="3966" spans="4:4" x14ac:dyDescent="0.25">
      <c r="D3966" s="35"/>
    </row>
    <row r="3967" spans="4:4" x14ac:dyDescent="0.25">
      <c r="D3967" s="63"/>
    </row>
    <row r="3968" spans="4:4" x14ac:dyDescent="0.25">
      <c r="D3968" s="64"/>
    </row>
    <row r="3969" spans="4:4" x14ac:dyDescent="0.25">
      <c r="D3969" s="35"/>
    </row>
    <row r="3970" spans="4:4" x14ac:dyDescent="0.25">
      <c r="D3970" s="63"/>
    </row>
    <row r="3971" spans="4:4" x14ac:dyDescent="0.25">
      <c r="D3971" s="64"/>
    </row>
    <row r="3972" spans="4:4" x14ac:dyDescent="0.25">
      <c r="D3972" s="35"/>
    </row>
    <row r="3973" spans="4:4" x14ac:dyDescent="0.25">
      <c r="D3973" s="63"/>
    </row>
    <row r="3974" spans="4:4" x14ac:dyDescent="0.25">
      <c r="D3974" s="64"/>
    </row>
    <row r="3975" spans="4:4" x14ac:dyDescent="0.25">
      <c r="D3975" s="35"/>
    </row>
    <row r="3976" spans="4:4" x14ac:dyDescent="0.25">
      <c r="D3976" s="63"/>
    </row>
    <row r="3977" spans="4:4" x14ac:dyDescent="0.25">
      <c r="D3977" s="64"/>
    </row>
    <row r="3978" spans="4:4" x14ac:dyDescent="0.25">
      <c r="D3978" s="35"/>
    </row>
    <row r="3979" spans="4:4" x14ac:dyDescent="0.25">
      <c r="D3979" s="63"/>
    </row>
    <row r="3980" spans="4:4" x14ac:dyDescent="0.25">
      <c r="D3980" s="64"/>
    </row>
    <row r="3981" spans="4:4" x14ac:dyDescent="0.25">
      <c r="D3981" s="35"/>
    </row>
    <row r="3982" spans="4:4" x14ac:dyDescent="0.25">
      <c r="D3982" s="63"/>
    </row>
    <row r="3983" spans="4:4" x14ac:dyDescent="0.25">
      <c r="D3983" s="64"/>
    </row>
    <row r="3984" spans="4:4" x14ac:dyDescent="0.25">
      <c r="D3984" s="35"/>
    </row>
    <row r="3985" spans="4:4" x14ac:dyDescent="0.25">
      <c r="D3985" s="63"/>
    </row>
    <row r="3986" spans="4:4" x14ac:dyDescent="0.25">
      <c r="D3986" s="64"/>
    </row>
    <row r="3987" spans="4:4" x14ac:dyDescent="0.25">
      <c r="D3987" s="35"/>
    </row>
    <row r="3988" spans="4:4" x14ac:dyDescent="0.25">
      <c r="D3988" s="63"/>
    </row>
    <row r="3989" spans="4:4" x14ac:dyDescent="0.25">
      <c r="D3989" s="64"/>
    </row>
    <row r="3990" spans="4:4" x14ac:dyDescent="0.25">
      <c r="D3990" s="35"/>
    </row>
    <row r="3991" spans="4:4" x14ac:dyDescent="0.25">
      <c r="D3991" s="63"/>
    </row>
    <row r="3992" spans="4:4" x14ac:dyDescent="0.25">
      <c r="D3992" s="64"/>
    </row>
    <row r="3993" spans="4:4" x14ac:dyDescent="0.25">
      <c r="D3993" s="35"/>
    </row>
    <row r="3994" spans="4:4" x14ac:dyDescent="0.25">
      <c r="D3994" s="63"/>
    </row>
    <row r="3995" spans="4:4" x14ac:dyDescent="0.25">
      <c r="D3995" s="64"/>
    </row>
    <row r="3996" spans="4:4" x14ac:dyDescent="0.25">
      <c r="D3996" s="35"/>
    </row>
    <row r="3997" spans="4:4" x14ac:dyDescent="0.25">
      <c r="D3997" s="63"/>
    </row>
    <row r="3998" spans="4:4" x14ac:dyDescent="0.25">
      <c r="D3998" s="64"/>
    </row>
    <row r="3999" spans="4:4" x14ac:dyDescent="0.25">
      <c r="D3999" s="35"/>
    </row>
    <row r="4000" spans="4:4" x14ac:dyDescent="0.25">
      <c r="D4000" s="63"/>
    </row>
    <row r="4001" spans="4:4" x14ac:dyDescent="0.25">
      <c r="D4001" s="64"/>
    </row>
    <row r="4002" spans="4:4" x14ac:dyDescent="0.25">
      <c r="D4002" s="35"/>
    </row>
    <row r="4003" spans="4:4" x14ac:dyDescent="0.25">
      <c r="D4003" s="63"/>
    </row>
    <row r="4004" spans="4:4" x14ac:dyDescent="0.25">
      <c r="D4004" s="64"/>
    </row>
    <row r="4005" spans="4:4" x14ac:dyDescent="0.25">
      <c r="D4005" s="35"/>
    </row>
    <row r="4006" spans="4:4" x14ac:dyDescent="0.25">
      <c r="D4006" s="63"/>
    </row>
    <row r="4007" spans="4:4" x14ac:dyDescent="0.25">
      <c r="D4007" s="64"/>
    </row>
    <row r="4008" spans="4:4" x14ac:dyDescent="0.25">
      <c r="D4008" s="35"/>
    </row>
    <row r="4009" spans="4:4" x14ac:dyDescent="0.25">
      <c r="D4009" s="63"/>
    </row>
    <row r="4010" spans="4:4" x14ac:dyDescent="0.25">
      <c r="D4010" s="64"/>
    </row>
    <row r="4011" spans="4:4" x14ac:dyDescent="0.25">
      <c r="D4011" s="35"/>
    </row>
    <row r="4012" spans="4:4" x14ac:dyDescent="0.25">
      <c r="D4012" s="63"/>
    </row>
    <row r="4013" spans="4:4" x14ac:dyDescent="0.25">
      <c r="D4013" s="64"/>
    </row>
    <row r="4014" spans="4:4" x14ac:dyDescent="0.25">
      <c r="D4014" s="35"/>
    </row>
    <row r="4015" spans="4:4" x14ac:dyDescent="0.25">
      <c r="D4015" s="63"/>
    </row>
    <row r="4016" spans="4:4" x14ac:dyDescent="0.25">
      <c r="D4016" s="64"/>
    </row>
    <row r="4017" spans="4:4" x14ac:dyDescent="0.25">
      <c r="D4017" s="35"/>
    </row>
    <row r="4018" spans="4:4" x14ac:dyDescent="0.25">
      <c r="D4018" s="63"/>
    </row>
    <row r="4019" spans="4:4" x14ac:dyDescent="0.25">
      <c r="D4019" s="64"/>
    </row>
    <row r="4020" spans="4:4" x14ac:dyDescent="0.25">
      <c r="D4020" s="35"/>
    </row>
    <row r="4021" spans="4:4" x14ac:dyDescent="0.25">
      <c r="D4021" s="63"/>
    </row>
    <row r="4022" spans="4:4" x14ac:dyDescent="0.25">
      <c r="D4022" s="64"/>
    </row>
    <row r="4023" spans="4:4" x14ac:dyDescent="0.25">
      <c r="D4023" s="35"/>
    </row>
    <row r="4024" spans="4:4" x14ac:dyDescent="0.25">
      <c r="D4024" s="63"/>
    </row>
    <row r="4025" spans="4:4" x14ac:dyDescent="0.25">
      <c r="D4025" s="64"/>
    </row>
    <row r="4026" spans="4:4" x14ac:dyDescent="0.25">
      <c r="D4026" s="35"/>
    </row>
    <row r="4027" spans="4:4" x14ac:dyDescent="0.25">
      <c r="D4027" s="63"/>
    </row>
    <row r="4028" spans="4:4" x14ac:dyDescent="0.25">
      <c r="D4028" s="64"/>
    </row>
    <row r="4029" spans="4:4" x14ac:dyDescent="0.25">
      <c r="D4029" s="35"/>
    </row>
    <row r="4030" spans="4:4" x14ac:dyDescent="0.25">
      <c r="D4030" s="63"/>
    </row>
    <row r="4031" spans="4:4" x14ac:dyDescent="0.25">
      <c r="D4031" s="64"/>
    </row>
    <row r="4032" spans="4:4" x14ac:dyDescent="0.25">
      <c r="D4032" s="35"/>
    </row>
    <row r="4033" spans="4:4" x14ac:dyDescent="0.25">
      <c r="D4033" s="63"/>
    </row>
    <row r="4034" spans="4:4" x14ac:dyDescent="0.25">
      <c r="D4034" s="64"/>
    </row>
    <row r="4035" spans="4:4" x14ac:dyDescent="0.25">
      <c r="D4035" s="35"/>
    </row>
    <row r="4036" spans="4:4" x14ac:dyDescent="0.25">
      <c r="D4036" s="63"/>
    </row>
    <row r="4037" spans="4:4" x14ac:dyDescent="0.25">
      <c r="D4037" s="64"/>
    </row>
    <row r="4038" spans="4:4" x14ac:dyDescent="0.25">
      <c r="D4038" s="35"/>
    </row>
    <row r="4039" spans="4:4" x14ac:dyDescent="0.25">
      <c r="D4039" s="63"/>
    </row>
    <row r="4040" spans="4:4" x14ac:dyDescent="0.25">
      <c r="D4040" s="64"/>
    </row>
    <row r="4041" spans="4:4" x14ac:dyDescent="0.25">
      <c r="D4041" s="35"/>
    </row>
    <row r="4042" spans="4:4" x14ac:dyDescent="0.25">
      <c r="D4042" s="63"/>
    </row>
    <row r="4043" spans="4:4" x14ac:dyDescent="0.25">
      <c r="D4043" s="64"/>
    </row>
    <row r="4044" spans="4:4" x14ac:dyDescent="0.25">
      <c r="D4044" s="35"/>
    </row>
    <row r="4045" spans="4:4" x14ac:dyDescent="0.25">
      <c r="D4045" s="63"/>
    </row>
    <row r="4046" spans="4:4" x14ac:dyDescent="0.25">
      <c r="D4046" s="64"/>
    </row>
    <row r="4047" spans="4:4" x14ac:dyDescent="0.25">
      <c r="D4047" s="35"/>
    </row>
    <row r="4048" spans="4:4" x14ac:dyDescent="0.25">
      <c r="D4048" s="63"/>
    </row>
    <row r="4049" spans="4:4" x14ac:dyDescent="0.25">
      <c r="D4049" s="64"/>
    </row>
    <row r="4050" spans="4:4" x14ac:dyDescent="0.25">
      <c r="D4050" s="35"/>
    </row>
    <row r="4051" spans="4:4" x14ac:dyDescent="0.25">
      <c r="D4051" s="63"/>
    </row>
    <row r="4052" spans="4:4" x14ac:dyDescent="0.25">
      <c r="D4052" s="64"/>
    </row>
    <row r="4053" spans="4:4" x14ac:dyDescent="0.25">
      <c r="D4053" s="35"/>
    </row>
    <row r="4054" spans="4:4" x14ac:dyDescent="0.25">
      <c r="D4054" s="63"/>
    </row>
    <row r="4055" spans="4:4" x14ac:dyDescent="0.25">
      <c r="D4055" s="64"/>
    </row>
    <row r="4056" spans="4:4" x14ac:dyDescent="0.25">
      <c r="D4056" s="35"/>
    </row>
    <row r="4057" spans="4:4" x14ac:dyDescent="0.25">
      <c r="D4057" s="63"/>
    </row>
    <row r="4058" spans="4:4" x14ac:dyDescent="0.25">
      <c r="D4058" s="64"/>
    </row>
    <row r="4059" spans="4:4" x14ac:dyDescent="0.25">
      <c r="D4059" s="35"/>
    </row>
    <row r="4060" spans="4:4" x14ac:dyDescent="0.25">
      <c r="D4060" s="63"/>
    </row>
    <row r="4061" spans="4:4" x14ac:dyDescent="0.25">
      <c r="D4061" s="64"/>
    </row>
    <row r="4062" spans="4:4" x14ac:dyDescent="0.25">
      <c r="D4062" s="35"/>
    </row>
    <row r="4063" spans="4:4" x14ac:dyDescent="0.25">
      <c r="D4063" s="63"/>
    </row>
    <row r="4064" spans="4:4" x14ac:dyDescent="0.25">
      <c r="D4064" s="64"/>
    </row>
    <row r="4065" spans="4:4" x14ac:dyDescent="0.25">
      <c r="D4065" s="35"/>
    </row>
    <row r="4066" spans="4:4" x14ac:dyDescent="0.25">
      <c r="D4066" s="63"/>
    </row>
    <row r="4067" spans="4:4" x14ac:dyDescent="0.25">
      <c r="D4067" s="64"/>
    </row>
    <row r="4068" spans="4:4" x14ac:dyDescent="0.25">
      <c r="D4068" s="35"/>
    </row>
    <row r="4069" spans="4:4" x14ac:dyDescent="0.25">
      <c r="D4069" s="63"/>
    </row>
    <row r="4070" spans="4:4" x14ac:dyDescent="0.25">
      <c r="D4070" s="64"/>
    </row>
    <row r="4071" spans="4:4" x14ac:dyDescent="0.25">
      <c r="D4071" s="35"/>
    </row>
    <row r="4072" spans="4:4" x14ac:dyDescent="0.25">
      <c r="D4072" s="63"/>
    </row>
    <row r="4073" spans="4:4" x14ac:dyDescent="0.25">
      <c r="D4073" s="64"/>
    </row>
    <row r="4074" spans="4:4" x14ac:dyDescent="0.25">
      <c r="D4074" s="35"/>
    </row>
    <row r="4075" spans="4:4" x14ac:dyDescent="0.25">
      <c r="D4075" s="63"/>
    </row>
    <row r="4076" spans="4:4" x14ac:dyDescent="0.25">
      <c r="D4076" s="64"/>
    </row>
    <row r="4077" spans="4:4" x14ac:dyDescent="0.25">
      <c r="D4077" s="35"/>
    </row>
    <row r="4078" spans="4:4" x14ac:dyDescent="0.25">
      <c r="D4078" s="63"/>
    </row>
    <row r="4079" spans="4:4" x14ac:dyDescent="0.25">
      <c r="D4079" s="64"/>
    </row>
    <row r="4080" spans="4:4" x14ac:dyDescent="0.25">
      <c r="D4080" s="35"/>
    </row>
    <row r="4081" spans="4:4" x14ac:dyDescent="0.25">
      <c r="D4081" s="63"/>
    </row>
    <row r="4082" spans="4:4" x14ac:dyDescent="0.25">
      <c r="D4082" s="64"/>
    </row>
    <row r="4083" spans="4:4" x14ac:dyDescent="0.25">
      <c r="D4083" s="35"/>
    </row>
    <row r="4084" spans="4:4" x14ac:dyDescent="0.25">
      <c r="D4084" s="63"/>
    </row>
    <row r="4085" spans="4:4" x14ac:dyDescent="0.25">
      <c r="D4085" s="64"/>
    </row>
    <row r="4086" spans="4:4" x14ac:dyDescent="0.25">
      <c r="D4086" s="35"/>
    </row>
    <row r="4087" spans="4:4" x14ac:dyDescent="0.25">
      <c r="D4087" s="63"/>
    </row>
    <row r="4088" spans="4:4" x14ac:dyDescent="0.25">
      <c r="D4088" s="64"/>
    </row>
    <row r="4089" spans="4:4" x14ac:dyDescent="0.25">
      <c r="D4089" s="35"/>
    </row>
    <row r="4090" spans="4:4" x14ac:dyDescent="0.25">
      <c r="D4090" s="63"/>
    </row>
    <row r="4091" spans="4:4" x14ac:dyDescent="0.25">
      <c r="D4091" s="64"/>
    </row>
    <row r="4092" spans="4:4" x14ac:dyDescent="0.25">
      <c r="D4092" s="35"/>
    </row>
    <row r="4093" spans="4:4" x14ac:dyDescent="0.25">
      <c r="D4093" s="63"/>
    </row>
    <row r="4094" spans="4:4" x14ac:dyDescent="0.25">
      <c r="D4094" s="64"/>
    </row>
    <row r="4095" spans="4:4" x14ac:dyDescent="0.25">
      <c r="D4095" s="35"/>
    </row>
    <row r="4096" spans="4:4" x14ac:dyDescent="0.25">
      <c r="D4096" s="63"/>
    </row>
    <row r="4097" spans="4:4" x14ac:dyDescent="0.25">
      <c r="D4097" s="64"/>
    </row>
    <row r="4098" spans="4:4" x14ac:dyDescent="0.25">
      <c r="D4098" s="35"/>
    </row>
    <row r="4099" spans="4:4" x14ac:dyDescent="0.25">
      <c r="D4099" s="63"/>
    </row>
    <row r="4100" spans="4:4" x14ac:dyDescent="0.25">
      <c r="D4100" s="64"/>
    </row>
    <row r="4101" spans="4:4" x14ac:dyDescent="0.25">
      <c r="D4101" s="35"/>
    </row>
    <row r="4102" spans="4:4" x14ac:dyDescent="0.25">
      <c r="D4102" s="63"/>
    </row>
    <row r="4103" spans="4:4" x14ac:dyDescent="0.25">
      <c r="D4103" s="64"/>
    </row>
    <row r="4104" spans="4:4" x14ac:dyDescent="0.25">
      <c r="D4104" s="35"/>
    </row>
    <row r="4105" spans="4:4" x14ac:dyDescent="0.25">
      <c r="D4105" s="63"/>
    </row>
    <row r="4106" spans="4:4" x14ac:dyDescent="0.25">
      <c r="D4106" s="64"/>
    </row>
    <row r="4107" spans="4:4" x14ac:dyDescent="0.25">
      <c r="D4107" s="35"/>
    </row>
    <row r="4108" spans="4:4" x14ac:dyDescent="0.25">
      <c r="D4108" s="63"/>
    </row>
    <row r="4109" spans="4:4" x14ac:dyDescent="0.25">
      <c r="D4109" s="64"/>
    </row>
    <row r="4110" spans="4:4" x14ac:dyDescent="0.25">
      <c r="D4110" s="35"/>
    </row>
    <row r="4111" spans="4:4" x14ac:dyDescent="0.25">
      <c r="D4111" s="63"/>
    </row>
    <row r="4112" spans="4:4" x14ac:dyDescent="0.25">
      <c r="D4112" s="64"/>
    </row>
    <row r="4113" spans="4:4" x14ac:dyDescent="0.25">
      <c r="D4113" s="35"/>
    </row>
    <row r="4114" spans="4:4" x14ac:dyDescent="0.25">
      <c r="D4114" s="63"/>
    </row>
    <row r="4115" spans="4:4" x14ac:dyDescent="0.25">
      <c r="D4115" s="64"/>
    </row>
    <row r="4116" spans="4:4" x14ac:dyDescent="0.25">
      <c r="D4116" s="35"/>
    </row>
    <row r="4117" spans="4:4" x14ac:dyDescent="0.25">
      <c r="D4117" s="63"/>
    </row>
    <row r="4118" spans="4:4" x14ac:dyDescent="0.25">
      <c r="D4118" s="64"/>
    </row>
    <row r="4119" spans="4:4" x14ac:dyDescent="0.25">
      <c r="D4119" s="35"/>
    </row>
    <row r="4120" spans="4:4" x14ac:dyDescent="0.25">
      <c r="D4120" s="63"/>
    </row>
    <row r="4121" spans="4:4" x14ac:dyDescent="0.25">
      <c r="D4121" s="64"/>
    </row>
    <row r="4122" spans="4:4" x14ac:dyDescent="0.25">
      <c r="D4122" s="35"/>
    </row>
    <row r="4123" spans="4:4" x14ac:dyDescent="0.25">
      <c r="D4123" s="63"/>
    </row>
    <row r="4124" spans="4:4" x14ac:dyDescent="0.25">
      <c r="D4124" s="64"/>
    </row>
    <row r="4125" spans="4:4" x14ac:dyDescent="0.25">
      <c r="D4125" s="35"/>
    </row>
    <row r="4126" spans="4:4" x14ac:dyDescent="0.25">
      <c r="D4126" s="63"/>
    </row>
    <row r="4127" spans="4:4" x14ac:dyDescent="0.25">
      <c r="D4127" s="64"/>
    </row>
    <row r="4128" spans="4:4" x14ac:dyDescent="0.25">
      <c r="D4128" s="35"/>
    </row>
    <row r="4129" spans="4:4" x14ac:dyDescent="0.25">
      <c r="D4129" s="63"/>
    </row>
    <row r="4130" spans="4:4" x14ac:dyDescent="0.25">
      <c r="D4130" s="64"/>
    </row>
    <row r="4131" spans="4:4" x14ac:dyDescent="0.25">
      <c r="D4131" s="35"/>
    </row>
    <row r="4132" spans="4:4" x14ac:dyDescent="0.25">
      <c r="D4132" s="63"/>
    </row>
    <row r="4133" spans="4:4" x14ac:dyDescent="0.25">
      <c r="D4133" s="64"/>
    </row>
    <row r="4134" spans="4:4" x14ac:dyDescent="0.25">
      <c r="D4134" s="35"/>
    </row>
    <row r="4135" spans="4:4" x14ac:dyDescent="0.25">
      <c r="D4135" s="63"/>
    </row>
    <row r="4136" spans="4:4" x14ac:dyDescent="0.25">
      <c r="D4136" s="64"/>
    </row>
    <row r="4137" spans="4:4" x14ac:dyDescent="0.25">
      <c r="D4137" s="35"/>
    </row>
    <row r="4138" spans="4:4" x14ac:dyDescent="0.25">
      <c r="D4138" s="63"/>
    </row>
    <row r="4139" spans="4:4" x14ac:dyDescent="0.25">
      <c r="D4139" s="64"/>
    </row>
    <row r="4140" spans="4:4" x14ac:dyDescent="0.25">
      <c r="D4140" s="35"/>
    </row>
    <row r="4141" spans="4:4" x14ac:dyDescent="0.25">
      <c r="D4141" s="63"/>
    </row>
    <row r="4142" spans="4:4" x14ac:dyDescent="0.25">
      <c r="D4142" s="64"/>
    </row>
    <row r="4143" spans="4:4" x14ac:dyDescent="0.25">
      <c r="D4143" s="35"/>
    </row>
    <row r="4144" spans="4:4" x14ac:dyDescent="0.25">
      <c r="D4144" s="63"/>
    </row>
    <row r="4145" spans="4:4" x14ac:dyDescent="0.25">
      <c r="D4145" s="64"/>
    </row>
    <row r="4146" spans="4:4" x14ac:dyDescent="0.25">
      <c r="D4146" s="35"/>
    </row>
    <row r="4147" spans="4:4" x14ac:dyDescent="0.25">
      <c r="D4147" s="63"/>
    </row>
    <row r="4148" spans="4:4" x14ac:dyDescent="0.25">
      <c r="D4148" s="64"/>
    </row>
    <row r="4149" spans="4:4" x14ac:dyDescent="0.25">
      <c r="D4149" s="35"/>
    </row>
    <row r="4150" spans="4:4" x14ac:dyDescent="0.25">
      <c r="D4150" s="63"/>
    </row>
    <row r="4151" spans="4:4" x14ac:dyDescent="0.25">
      <c r="D4151" s="64"/>
    </row>
    <row r="4152" spans="4:4" x14ac:dyDescent="0.25">
      <c r="D4152" s="35"/>
    </row>
    <row r="4153" spans="4:4" x14ac:dyDescent="0.25">
      <c r="D4153" s="63"/>
    </row>
    <row r="4154" spans="4:4" x14ac:dyDescent="0.25">
      <c r="D4154" s="64"/>
    </row>
    <row r="4155" spans="4:4" x14ac:dyDescent="0.25">
      <c r="D4155" s="35"/>
    </row>
    <row r="4156" spans="4:4" x14ac:dyDescent="0.25">
      <c r="D4156" s="63"/>
    </row>
    <row r="4157" spans="4:4" x14ac:dyDescent="0.25">
      <c r="D4157" s="64"/>
    </row>
    <row r="4158" spans="4:4" x14ac:dyDescent="0.25">
      <c r="D4158" s="35"/>
    </row>
    <row r="4159" spans="4:4" x14ac:dyDescent="0.25">
      <c r="D4159" s="63"/>
    </row>
    <row r="4160" spans="4:4" x14ac:dyDescent="0.25">
      <c r="D4160" s="64"/>
    </row>
    <row r="4161" spans="4:4" x14ac:dyDescent="0.25">
      <c r="D4161" s="35"/>
    </row>
    <row r="4162" spans="4:4" x14ac:dyDescent="0.25">
      <c r="D4162" s="63"/>
    </row>
    <row r="4163" spans="4:4" x14ac:dyDescent="0.25">
      <c r="D4163" s="64"/>
    </row>
    <row r="4164" spans="4:4" x14ac:dyDescent="0.25">
      <c r="D4164" s="35"/>
    </row>
    <row r="4165" spans="4:4" x14ac:dyDescent="0.25">
      <c r="D4165" s="63"/>
    </row>
    <row r="4166" spans="4:4" x14ac:dyDescent="0.25">
      <c r="D4166" s="64"/>
    </row>
    <row r="4167" spans="4:4" x14ac:dyDescent="0.25">
      <c r="D4167" s="35"/>
    </row>
    <row r="4168" spans="4:4" x14ac:dyDescent="0.25">
      <c r="D4168" s="63"/>
    </row>
    <row r="4169" spans="4:4" x14ac:dyDescent="0.25">
      <c r="D4169" s="64"/>
    </row>
    <row r="4170" spans="4:4" x14ac:dyDescent="0.25">
      <c r="D4170" s="35"/>
    </row>
    <row r="4171" spans="4:4" x14ac:dyDescent="0.25">
      <c r="D4171" s="63"/>
    </row>
    <row r="4172" spans="4:4" x14ac:dyDescent="0.25">
      <c r="D4172" s="64"/>
    </row>
    <row r="4173" spans="4:4" x14ac:dyDescent="0.25">
      <c r="D4173" s="35"/>
    </row>
    <row r="4174" spans="4:4" x14ac:dyDescent="0.25">
      <c r="D4174" s="63"/>
    </row>
    <row r="4175" spans="4:4" x14ac:dyDescent="0.25">
      <c r="D4175" s="64"/>
    </row>
    <row r="4176" spans="4:4" x14ac:dyDescent="0.25">
      <c r="D4176" s="35"/>
    </row>
    <row r="4177" spans="4:4" x14ac:dyDescent="0.25">
      <c r="D4177" s="63"/>
    </row>
    <row r="4178" spans="4:4" x14ac:dyDescent="0.25">
      <c r="D4178" s="64"/>
    </row>
    <row r="4179" spans="4:4" x14ac:dyDescent="0.25">
      <c r="D4179" s="35"/>
    </row>
    <row r="4180" spans="4:4" x14ac:dyDescent="0.25">
      <c r="D4180" s="63"/>
    </row>
    <row r="4181" spans="4:4" x14ac:dyDescent="0.25">
      <c r="D4181" s="64"/>
    </row>
    <row r="4182" spans="4:4" x14ac:dyDescent="0.25">
      <c r="D4182" s="35"/>
    </row>
    <row r="4183" spans="4:4" x14ac:dyDescent="0.25">
      <c r="D4183" s="63"/>
    </row>
    <row r="4184" spans="4:4" x14ac:dyDescent="0.25">
      <c r="D4184" s="64"/>
    </row>
    <row r="4185" spans="4:4" x14ac:dyDescent="0.25">
      <c r="D4185" s="35"/>
    </row>
    <row r="4186" spans="4:4" x14ac:dyDescent="0.25">
      <c r="D4186" s="63"/>
    </row>
    <row r="4187" spans="4:4" x14ac:dyDescent="0.25">
      <c r="D4187" s="64"/>
    </row>
    <row r="4188" spans="4:4" x14ac:dyDescent="0.25">
      <c r="D4188" s="35"/>
    </row>
    <row r="4189" spans="4:4" x14ac:dyDescent="0.25">
      <c r="D4189" s="63"/>
    </row>
    <row r="4190" spans="4:4" x14ac:dyDescent="0.25">
      <c r="D4190" s="64"/>
    </row>
    <row r="4191" spans="4:4" x14ac:dyDescent="0.25">
      <c r="D4191" s="35"/>
    </row>
    <row r="4192" spans="4:4" x14ac:dyDescent="0.25">
      <c r="D4192" s="63"/>
    </row>
    <row r="4193" spans="4:4" x14ac:dyDescent="0.25">
      <c r="D4193" s="64"/>
    </row>
    <row r="4194" spans="4:4" x14ac:dyDescent="0.25">
      <c r="D4194" s="35"/>
    </row>
    <row r="4195" spans="4:4" x14ac:dyDescent="0.25">
      <c r="D4195" s="63"/>
    </row>
    <row r="4196" spans="4:4" x14ac:dyDescent="0.25">
      <c r="D4196" s="64"/>
    </row>
    <row r="4197" spans="4:4" x14ac:dyDescent="0.25">
      <c r="D4197" s="35"/>
    </row>
    <row r="4198" spans="4:4" x14ac:dyDescent="0.25">
      <c r="D4198" s="63"/>
    </row>
    <row r="4199" spans="4:4" x14ac:dyDescent="0.25">
      <c r="D4199" s="64"/>
    </row>
    <row r="4200" spans="4:4" x14ac:dyDescent="0.25">
      <c r="D4200" s="35"/>
    </row>
    <row r="4201" spans="4:4" x14ac:dyDescent="0.25">
      <c r="D4201" s="63"/>
    </row>
    <row r="4202" spans="4:4" x14ac:dyDescent="0.25">
      <c r="D4202" s="64"/>
    </row>
    <row r="4203" spans="4:4" x14ac:dyDescent="0.25">
      <c r="D4203" s="35"/>
    </row>
    <row r="4204" spans="4:4" x14ac:dyDescent="0.25">
      <c r="D4204" s="63"/>
    </row>
    <row r="4205" spans="4:4" x14ac:dyDescent="0.25">
      <c r="D4205" s="64"/>
    </row>
    <row r="4206" spans="4:4" x14ac:dyDescent="0.25">
      <c r="D4206" s="35"/>
    </row>
    <row r="4207" spans="4:4" x14ac:dyDescent="0.25">
      <c r="D4207" s="63"/>
    </row>
    <row r="4208" spans="4:4" x14ac:dyDescent="0.25">
      <c r="D4208" s="64"/>
    </row>
    <row r="4209" spans="4:4" x14ac:dyDescent="0.25">
      <c r="D4209" s="35"/>
    </row>
    <row r="4210" spans="4:4" x14ac:dyDescent="0.25">
      <c r="D4210" s="63"/>
    </row>
    <row r="4211" spans="4:4" x14ac:dyDescent="0.25">
      <c r="D4211" s="64"/>
    </row>
    <row r="4212" spans="4:4" x14ac:dyDescent="0.25">
      <c r="D4212" s="35"/>
    </row>
    <row r="4213" spans="4:4" x14ac:dyDescent="0.25">
      <c r="D4213" s="63"/>
    </row>
    <row r="4214" spans="4:4" x14ac:dyDescent="0.25">
      <c r="D4214" s="64"/>
    </row>
    <row r="4215" spans="4:4" x14ac:dyDescent="0.25">
      <c r="D4215" s="35"/>
    </row>
    <row r="4216" spans="4:4" x14ac:dyDescent="0.25">
      <c r="D4216" s="63"/>
    </row>
    <row r="4217" spans="4:4" x14ac:dyDescent="0.25">
      <c r="D4217" s="64"/>
    </row>
    <row r="4218" spans="4:4" x14ac:dyDescent="0.25">
      <c r="D4218" s="35"/>
    </row>
    <row r="4219" spans="4:4" x14ac:dyDescent="0.25">
      <c r="D4219" s="63"/>
    </row>
    <row r="4220" spans="4:4" x14ac:dyDescent="0.25">
      <c r="D4220" s="64"/>
    </row>
    <row r="4221" spans="4:4" x14ac:dyDescent="0.25">
      <c r="D4221" s="35"/>
    </row>
    <row r="4222" spans="4:4" x14ac:dyDescent="0.25">
      <c r="D4222" s="63"/>
    </row>
    <row r="4223" spans="4:4" x14ac:dyDescent="0.25">
      <c r="D4223" s="64"/>
    </row>
    <row r="4224" spans="4:4" x14ac:dyDescent="0.25">
      <c r="D4224" s="35"/>
    </row>
    <row r="4225" spans="4:4" x14ac:dyDescent="0.25">
      <c r="D4225" s="63"/>
    </row>
    <row r="4226" spans="4:4" x14ac:dyDescent="0.25">
      <c r="D4226" s="64"/>
    </row>
    <row r="4227" spans="4:4" x14ac:dyDescent="0.25">
      <c r="D4227" s="35"/>
    </row>
    <row r="4228" spans="4:4" x14ac:dyDescent="0.25">
      <c r="D4228" s="63"/>
    </row>
    <row r="4229" spans="4:4" x14ac:dyDescent="0.25">
      <c r="D4229" s="64"/>
    </row>
    <row r="4230" spans="4:4" x14ac:dyDescent="0.25">
      <c r="D4230" s="35"/>
    </row>
    <row r="4231" spans="4:4" x14ac:dyDescent="0.25">
      <c r="D4231" s="63"/>
    </row>
    <row r="4232" spans="4:4" x14ac:dyDescent="0.25">
      <c r="D4232" s="64"/>
    </row>
    <row r="4233" spans="4:4" x14ac:dyDescent="0.25">
      <c r="D4233" s="35"/>
    </row>
    <row r="4234" spans="4:4" x14ac:dyDescent="0.25">
      <c r="D4234" s="63"/>
    </row>
    <row r="4235" spans="4:4" x14ac:dyDescent="0.25">
      <c r="D4235" s="64"/>
    </row>
    <row r="4236" spans="4:4" x14ac:dyDescent="0.25">
      <c r="D4236" s="35"/>
    </row>
    <row r="4237" spans="4:4" x14ac:dyDescent="0.25">
      <c r="D4237" s="63"/>
    </row>
    <row r="4238" spans="4:4" x14ac:dyDescent="0.25">
      <c r="D4238" s="64"/>
    </row>
    <row r="4239" spans="4:4" x14ac:dyDescent="0.25">
      <c r="D4239" s="35"/>
    </row>
    <row r="4240" spans="4:4" x14ac:dyDescent="0.25">
      <c r="D4240" s="63"/>
    </row>
    <row r="4241" spans="4:4" x14ac:dyDescent="0.25">
      <c r="D4241" s="64"/>
    </row>
    <row r="4242" spans="4:4" x14ac:dyDescent="0.25">
      <c r="D4242" s="35"/>
    </row>
    <row r="4243" spans="4:4" x14ac:dyDescent="0.25">
      <c r="D4243" s="63"/>
    </row>
    <row r="4244" spans="4:4" x14ac:dyDescent="0.25">
      <c r="D4244" s="64"/>
    </row>
    <row r="4245" spans="4:4" x14ac:dyDescent="0.25">
      <c r="D4245" s="35"/>
    </row>
    <row r="4246" spans="4:4" x14ac:dyDescent="0.25">
      <c r="D4246" s="63"/>
    </row>
    <row r="4247" spans="4:4" x14ac:dyDescent="0.25">
      <c r="D4247" s="64"/>
    </row>
    <row r="4248" spans="4:4" x14ac:dyDescent="0.25">
      <c r="D4248" s="35"/>
    </row>
    <row r="4249" spans="4:4" x14ac:dyDescent="0.25">
      <c r="D4249" s="63"/>
    </row>
    <row r="4250" spans="4:4" x14ac:dyDescent="0.25">
      <c r="D4250" s="64"/>
    </row>
    <row r="4251" spans="4:4" x14ac:dyDescent="0.25">
      <c r="D4251" s="35"/>
    </row>
    <row r="4252" spans="4:4" x14ac:dyDescent="0.25">
      <c r="D4252" s="63"/>
    </row>
    <row r="4253" spans="4:4" x14ac:dyDescent="0.25">
      <c r="D4253" s="64"/>
    </row>
    <row r="4254" spans="4:4" x14ac:dyDescent="0.25">
      <c r="D4254" s="35"/>
    </row>
    <row r="4255" spans="4:4" x14ac:dyDescent="0.25">
      <c r="D4255" s="63"/>
    </row>
    <row r="4256" spans="4:4" x14ac:dyDescent="0.25">
      <c r="D4256" s="64"/>
    </row>
    <row r="4257" spans="4:4" x14ac:dyDescent="0.25">
      <c r="D4257" s="35"/>
    </row>
    <row r="4258" spans="4:4" x14ac:dyDescent="0.25">
      <c r="D4258" s="63"/>
    </row>
    <row r="4259" spans="4:4" x14ac:dyDescent="0.25">
      <c r="D4259" s="64"/>
    </row>
    <row r="4260" spans="4:4" x14ac:dyDescent="0.25">
      <c r="D4260" s="35"/>
    </row>
    <row r="4261" spans="4:4" x14ac:dyDescent="0.25">
      <c r="D4261" s="63"/>
    </row>
    <row r="4262" spans="4:4" x14ac:dyDescent="0.25">
      <c r="D4262" s="64"/>
    </row>
    <row r="4263" spans="4:4" x14ac:dyDescent="0.25">
      <c r="D4263" s="35"/>
    </row>
    <row r="4264" spans="4:4" x14ac:dyDescent="0.25">
      <c r="D4264" s="63"/>
    </row>
    <row r="4265" spans="4:4" x14ac:dyDescent="0.25">
      <c r="D4265" s="64"/>
    </row>
    <row r="4266" spans="4:4" x14ac:dyDescent="0.25">
      <c r="D4266" s="35"/>
    </row>
    <row r="4267" spans="4:4" x14ac:dyDescent="0.25">
      <c r="D4267" s="63"/>
    </row>
    <row r="4268" spans="4:4" x14ac:dyDescent="0.25">
      <c r="D4268" s="64"/>
    </row>
    <row r="4269" spans="4:4" x14ac:dyDescent="0.25">
      <c r="D4269" s="35"/>
    </row>
    <row r="4270" spans="4:4" x14ac:dyDescent="0.25">
      <c r="D4270" s="63"/>
    </row>
    <row r="4271" spans="4:4" x14ac:dyDescent="0.25">
      <c r="D4271" s="64"/>
    </row>
    <row r="4272" spans="4:4" x14ac:dyDescent="0.25">
      <c r="D4272" s="35"/>
    </row>
    <row r="4273" spans="4:4" x14ac:dyDescent="0.25">
      <c r="D4273" s="63"/>
    </row>
    <row r="4274" spans="4:4" x14ac:dyDescent="0.25">
      <c r="D4274" s="64"/>
    </row>
    <row r="4275" spans="4:4" x14ac:dyDescent="0.25">
      <c r="D4275" s="35"/>
    </row>
    <row r="4276" spans="4:4" x14ac:dyDescent="0.25">
      <c r="D4276" s="63"/>
    </row>
    <row r="4277" spans="4:4" x14ac:dyDescent="0.25">
      <c r="D4277" s="64"/>
    </row>
    <row r="4278" spans="4:4" x14ac:dyDescent="0.25">
      <c r="D4278" s="35"/>
    </row>
    <row r="4279" spans="4:4" x14ac:dyDescent="0.25">
      <c r="D4279" s="63"/>
    </row>
    <row r="4280" spans="4:4" x14ac:dyDescent="0.25">
      <c r="D4280" s="64"/>
    </row>
    <row r="4281" spans="4:4" x14ac:dyDescent="0.25">
      <c r="D4281" s="35"/>
    </row>
    <row r="4282" spans="4:4" x14ac:dyDescent="0.25">
      <c r="D4282" s="63"/>
    </row>
    <row r="4283" spans="4:4" x14ac:dyDescent="0.25">
      <c r="D4283" s="64"/>
    </row>
    <row r="4284" spans="4:4" x14ac:dyDescent="0.25">
      <c r="D4284" s="35"/>
    </row>
    <row r="4285" spans="4:4" x14ac:dyDescent="0.25">
      <c r="D4285" s="63"/>
    </row>
    <row r="4286" spans="4:4" x14ac:dyDescent="0.25">
      <c r="D4286" s="64"/>
    </row>
    <row r="4287" spans="4:4" x14ac:dyDescent="0.25">
      <c r="D4287" s="35"/>
    </row>
    <row r="4288" spans="4:4" x14ac:dyDescent="0.25">
      <c r="D4288" s="63"/>
    </row>
    <row r="4289" spans="4:4" x14ac:dyDescent="0.25">
      <c r="D4289" s="64"/>
    </row>
    <row r="4290" spans="4:4" x14ac:dyDescent="0.25">
      <c r="D4290" s="35"/>
    </row>
    <row r="4291" spans="4:4" x14ac:dyDescent="0.25">
      <c r="D4291" s="63"/>
    </row>
    <row r="4292" spans="4:4" x14ac:dyDescent="0.25">
      <c r="D4292" s="64"/>
    </row>
    <row r="4293" spans="4:4" x14ac:dyDescent="0.25">
      <c r="D4293" s="35"/>
    </row>
    <row r="4294" spans="4:4" x14ac:dyDescent="0.25">
      <c r="D4294" s="63"/>
    </row>
    <row r="4295" spans="4:4" x14ac:dyDescent="0.25">
      <c r="D4295" s="64"/>
    </row>
    <row r="4296" spans="4:4" x14ac:dyDescent="0.25">
      <c r="D4296" s="35"/>
    </row>
    <row r="4297" spans="4:4" x14ac:dyDescent="0.25">
      <c r="D4297" s="63"/>
    </row>
    <row r="4298" spans="4:4" x14ac:dyDescent="0.25">
      <c r="D4298" s="64"/>
    </row>
    <row r="4299" spans="4:4" x14ac:dyDescent="0.25">
      <c r="D4299" s="35"/>
    </row>
    <row r="4300" spans="4:4" x14ac:dyDescent="0.25">
      <c r="D4300" s="63"/>
    </row>
    <row r="4301" spans="4:4" x14ac:dyDescent="0.25">
      <c r="D4301" s="64"/>
    </row>
    <row r="4302" spans="4:4" x14ac:dyDescent="0.25">
      <c r="D4302" s="35"/>
    </row>
    <row r="4303" spans="4:4" x14ac:dyDescent="0.25">
      <c r="D4303" s="63"/>
    </row>
    <row r="4304" spans="4:4" x14ac:dyDescent="0.25">
      <c r="D4304" s="64"/>
    </row>
    <row r="4305" spans="4:4" x14ac:dyDescent="0.25">
      <c r="D4305" s="35"/>
    </row>
    <row r="4306" spans="4:4" x14ac:dyDescent="0.25">
      <c r="D4306" s="63"/>
    </row>
    <row r="4307" spans="4:4" x14ac:dyDescent="0.25">
      <c r="D4307" s="64"/>
    </row>
    <row r="4308" spans="4:4" x14ac:dyDescent="0.25">
      <c r="D4308" s="35"/>
    </row>
    <row r="4309" spans="4:4" x14ac:dyDescent="0.25">
      <c r="D4309" s="63"/>
    </row>
    <row r="4310" spans="4:4" x14ac:dyDescent="0.25">
      <c r="D4310" s="64"/>
    </row>
    <row r="4311" spans="4:4" x14ac:dyDescent="0.25">
      <c r="D4311" s="35"/>
    </row>
    <row r="4312" spans="4:4" x14ac:dyDescent="0.25">
      <c r="D4312" s="63"/>
    </row>
    <row r="4313" spans="4:4" x14ac:dyDescent="0.25">
      <c r="D4313" s="64"/>
    </row>
    <row r="4314" spans="4:4" x14ac:dyDescent="0.25">
      <c r="D4314" s="35"/>
    </row>
    <row r="4315" spans="4:4" x14ac:dyDescent="0.25">
      <c r="D4315" s="63"/>
    </row>
    <row r="4316" spans="4:4" x14ac:dyDescent="0.25">
      <c r="D4316" s="64"/>
    </row>
    <row r="4317" spans="4:4" x14ac:dyDescent="0.25">
      <c r="D4317" s="35"/>
    </row>
    <row r="4318" spans="4:4" x14ac:dyDescent="0.25">
      <c r="D4318" s="63"/>
    </row>
    <row r="4319" spans="4:4" x14ac:dyDescent="0.25">
      <c r="D4319" s="64"/>
    </row>
    <row r="4320" spans="4:4" x14ac:dyDescent="0.25">
      <c r="D4320" s="35"/>
    </row>
    <row r="4321" spans="4:4" x14ac:dyDescent="0.25">
      <c r="D4321" s="63"/>
    </row>
    <row r="4322" spans="4:4" x14ac:dyDescent="0.25">
      <c r="D4322" s="64"/>
    </row>
    <row r="4323" spans="4:4" x14ac:dyDescent="0.25">
      <c r="D4323" s="35"/>
    </row>
    <row r="4324" spans="4:4" x14ac:dyDescent="0.25">
      <c r="D4324" s="63"/>
    </row>
    <row r="4325" spans="4:4" x14ac:dyDescent="0.25">
      <c r="D4325" s="64"/>
    </row>
    <row r="4326" spans="4:4" x14ac:dyDescent="0.25">
      <c r="D4326" s="35"/>
    </row>
    <row r="4327" spans="4:4" x14ac:dyDescent="0.25">
      <c r="D4327" s="63"/>
    </row>
    <row r="4328" spans="4:4" x14ac:dyDescent="0.25">
      <c r="D4328" s="64"/>
    </row>
    <row r="4329" spans="4:4" x14ac:dyDescent="0.25">
      <c r="D4329" s="35"/>
    </row>
    <row r="4330" spans="4:4" x14ac:dyDescent="0.25">
      <c r="D4330" s="63"/>
    </row>
    <row r="4331" spans="4:4" x14ac:dyDescent="0.25">
      <c r="D4331" s="64"/>
    </row>
    <row r="4332" spans="4:4" x14ac:dyDescent="0.25">
      <c r="D4332" s="35"/>
    </row>
    <row r="4333" spans="4:4" x14ac:dyDescent="0.25">
      <c r="D4333" s="63"/>
    </row>
    <row r="4334" spans="4:4" x14ac:dyDescent="0.25">
      <c r="D4334" s="64"/>
    </row>
    <row r="4335" spans="4:4" x14ac:dyDescent="0.25">
      <c r="D4335" s="35"/>
    </row>
    <row r="4336" spans="4:4" x14ac:dyDescent="0.25">
      <c r="D4336" s="63"/>
    </row>
    <row r="4337" spans="4:4" x14ac:dyDescent="0.25">
      <c r="D4337" s="64"/>
    </row>
    <row r="4338" spans="4:4" x14ac:dyDescent="0.25">
      <c r="D4338" s="35"/>
    </row>
    <row r="4339" spans="4:4" x14ac:dyDescent="0.25">
      <c r="D4339" s="63"/>
    </row>
    <row r="4340" spans="4:4" x14ac:dyDescent="0.25">
      <c r="D4340" s="64"/>
    </row>
    <row r="4341" spans="4:4" x14ac:dyDescent="0.25">
      <c r="D4341" s="35"/>
    </row>
    <row r="4342" spans="4:4" x14ac:dyDescent="0.25">
      <c r="D4342" s="63"/>
    </row>
    <row r="4343" spans="4:4" x14ac:dyDescent="0.25">
      <c r="D4343" s="64"/>
    </row>
    <row r="4344" spans="4:4" x14ac:dyDescent="0.25">
      <c r="D4344" s="35"/>
    </row>
    <row r="4345" spans="4:4" x14ac:dyDescent="0.25">
      <c r="D4345" s="63"/>
    </row>
    <row r="4346" spans="4:4" x14ac:dyDescent="0.25">
      <c r="D4346" s="64"/>
    </row>
    <row r="4347" spans="4:4" x14ac:dyDescent="0.25">
      <c r="D4347" s="35"/>
    </row>
    <row r="4348" spans="4:4" x14ac:dyDescent="0.25">
      <c r="D4348" s="63"/>
    </row>
    <row r="4349" spans="4:4" x14ac:dyDescent="0.25">
      <c r="D4349" s="64"/>
    </row>
    <row r="4350" spans="4:4" x14ac:dyDescent="0.25">
      <c r="D4350" s="35"/>
    </row>
    <row r="4351" spans="4:4" x14ac:dyDescent="0.25">
      <c r="D4351" s="63"/>
    </row>
    <row r="4352" spans="4:4" x14ac:dyDescent="0.25">
      <c r="D4352" s="64"/>
    </row>
    <row r="4353" spans="4:4" x14ac:dyDescent="0.25">
      <c r="D4353" s="35"/>
    </row>
    <row r="4354" spans="4:4" x14ac:dyDescent="0.25">
      <c r="D4354" s="63"/>
    </row>
    <row r="4355" spans="4:4" x14ac:dyDescent="0.25">
      <c r="D4355" s="64"/>
    </row>
    <row r="4356" spans="4:4" x14ac:dyDescent="0.25">
      <c r="D4356" s="35"/>
    </row>
    <row r="4357" spans="4:4" x14ac:dyDescent="0.25">
      <c r="D4357" s="63"/>
    </row>
    <row r="4358" spans="4:4" x14ac:dyDescent="0.25">
      <c r="D4358" s="64"/>
    </row>
    <row r="4359" spans="4:4" x14ac:dyDescent="0.25">
      <c r="D4359" s="35"/>
    </row>
    <row r="4360" spans="4:4" x14ac:dyDescent="0.25">
      <c r="D4360" s="63"/>
    </row>
    <row r="4361" spans="4:4" x14ac:dyDescent="0.25">
      <c r="D4361" s="64"/>
    </row>
    <row r="4362" spans="4:4" x14ac:dyDescent="0.25">
      <c r="D4362" s="35"/>
    </row>
    <row r="4363" spans="4:4" x14ac:dyDescent="0.25">
      <c r="D4363" s="63"/>
    </row>
    <row r="4364" spans="4:4" x14ac:dyDescent="0.25">
      <c r="D4364" s="64"/>
    </row>
    <row r="4365" spans="4:4" x14ac:dyDescent="0.25">
      <c r="D4365" s="35"/>
    </row>
    <row r="4366" spans="4:4" x14ac:dyDescent="0.25">
      <c r="D4366" s="63"/>
    </row>
    <row r="4367" spans="4:4" x14ac:dyDescent="0.25">
      <c r="D4367" s="64"/>
    </row>
    <row r="4368" spans="4:4" x14ac:dyDescent="0.25">
      <c r="D4368" s="35"/>
    </row>
    <row r="4369" spans="4:4" x14ac:dyDescent="0.25">
      <c r="D4369" s="63"/>
    </row>
    <row r="4370" spans="4:4" x14ac:dyDescent="0.25">
      <c r="D4370" s="64"/>
    </row>
    <row r="4371" spans="4:4" x14ac:dyDescent="0.25">
      <c r="D4371" s="35"/>
    </row>
    <row r="4372" spans="4:4" x14ac:dyDescent="0.25">
      <c r="D4372" s="63"/>
    </row>
    <row r="4373" spans="4:4" x14ac:dyDescent="0.25">
      <c r="D4373" s="64"/>
    </row>
    <row r="4374" spans="4:4" x14ac:dyDescent="0.25">
      <c r="D4374" s="35"/>
    </row>
    <row r="4375" spans="4:4" x14ac:dyDescent="0.25">
      <c r="D4375" s="63"/>
    </row>
    <row r="4376" spans="4:4" x14ac:dyDescent="0.25">
      <c r="D4376" s="64"/>
    </row>
    <row r="4377" spans="4:4" x14ac:dyDescent="0.25">
      <c r="D4377" s="35"/>
    </row>
    <row r="4378" spans="4:4" x14ac:dyDescent="0.25">
      <c r="D4378" s="63"/>
    </row>
    <row r="4379" spans="4:4" x14ac:dyDescent="0.25">
      <c r="D4379" s="64"/>
    </row>
    <row r="4380" spans="4:4" x14ac:dyDescent="0.25">
      <c r="D4380" s="35"/>
    </row>
    <row r="4381" spans="4:4" x14ac:dyDescent="0.25">
      <c r="D4381" s="63"/>
    </row>
    <row r="4382" spans="4:4" x14ac:dyDescent="0.25">
      <c r="D4382" s="64"/>
    </row>
    <row r="4383" spans="4:4" x14ac:dyDescent="0.25">
      <c r="D4383" s="35"/>
    </row>
    <row r="4384" spans="4:4" x14ac:dyDescent="0.25">
      <c r="D4384" s="63"/>
    </row>
    <row r="4385" spans="4:4" x14ac:dyDescent="0.25">
      <c r="D4385" s="64"/>
    </row>
    <row r="4386" spans="4:4" x14ac:dyDescent="0.25">
      <c r="D4386" s="35"/>
    </row>
    <row r="4387" spans="4:4" x14ac:dyDescent="0.25">
      <c r="D4387" s="63"/>
    </row>
    <row r="4388" spans="4:4" x14ac:dyDescent="0.25">
      <c r="D4388" s="64"/>
    </row>
    <row r="4389" spans="4:4" x14ac:dyDescent="0.25">
      <c r="D4389" s="35"/>
    </row>
    <row r="4390" spans="4:4" x14ac:dyDescent="0.25">
      <c r="D4390" s="63"/>
    </row>
    <row r="4391" spans="4:4" x14ac:dyDescent="0.25">
      <c r="D4391" s="64"/>
    </row>
    <row r="4392" spans="4:4" x14ac:dyDescent="0.25">
      <c r="D4392" s="35"/>
    </row>
    <row r="4393" spans="4:4" x14ac:dyDescent="0.25">
      <c r="D4393" s="63"/>
    </row>
    <row r="4394" spans="4:4" x14ac:dyDescent="0.25">
      <c r="D4394" s="64"/>
    </row>
    <row r="4395" spans="4:4" x14ac:dyDescent="0.25">
      <c r="D4395" s="35"/>
    </row>
    <row r="4396" spans="4:4" x14ac:dyDescent="0.25">
      <c r="D4396" s="63"/>
    </row>
    <row r="4397" spans="4:4" x14ac:dyDescent="0.25">
      <c r="D4397" s="64"/>
    </row>
    <row r="4398" spans="4:4" x14ac:dyDescent="0.25">
      <c r="D4398" s="35"/>
    </row>
    <row r="4399" spans="4:4" x14ac:dyDescent="0.25">
      <c r="D4399" s="63"/>
    </row>
    <row r="4400" spans="4:4" x14ac:dyDescent="0.25">
      <c r="D4400" s="64"/>
    </row>
    <row r="4401" spans="4:4" x14ac:dyDescent="0.25">
      <c r="D4401" s="35"/>
    </row>
    <row r="4402" spans="4:4" x14ac:dyDescent="0.25">
      <c r="D4402" s="63"/>
    </row>
    <row r="4403" spans="4:4" x14ac:dyDescent="0.25">
      <c r="D4403" s="64"/>
    </row>
    <row r="4404" spans="4:4" x14ac:dyDescent="0.25">
      <c r="D4404" s="35"/>
    </row>
    <row r="4405" spans="4:4" x14ac:dyDescent="0.25">
      <c r="D4405" s="63"/>
    </row>
    <row r="4406" spans="4:4" x14ac:dyDescent="0.25">
      <c r="D4406" s="64"/>
    </row>
    <row r="4407" spans="4:4" x14ac:dyDescent="0.25">
      <c r="D4407" s="35"/>
    </row>
    <row r="4408" spans="4:4" x14ac:dyDescent="0.25">
      <c r="D4408" s="63"/>
    </row>
    <row r="4409" spans="4:4" x14ac:dyDescent="0.25">
      <c r="D4409" s="64"/>
    </row>
    <row r="4410" spans="4:4" x14ac:dyDescent="0.25">
      <c r="D4410" s="35"/>
    </row>
    <row r="4411" spans="4:4" x14ac:dyDescent="0.25">
      <c r="D4411" s="63"/>
    </row>
    <row r="4412" spans="4:4" x14ac:dyDescent="0.25">
      <c r="D4412" s="64"/>
    </row>
    <row r="4413" spans="4:4" x14ac:dyDescent="0.25">
      <c r="D4413" s="35"/>
    </row>
    <row r="4414" spans="4:4" x14ac:dyDescent="0.25">
      <c r="D4414" s="63"/>
    </row>
    <row r="4415" spans="4:4" x14ac:dyDescent="0.25">
      <c r="D4415" s="64"/>
    </row>
    <row r="4416" spans="4:4" x14ac:dyDescent="0.25">
      <c r="D4416" s="35"/>
    </row>
    <row r="4417" spans="4:4" x14ac:dyDescent="0.25">
      <c r="D4417" s="63"/>
    </row>
    <row r="4418" spans="4:4" x14ac:dyDescent="0.25">
      <c r="D4418" s="64"/>
    </row>
    <row r="4419" spans="4:4" x14ac:dyDescent="0.25">
      <c r="D4419" s="35"/>
    </row>
    <row r="4420" spans="4:4" x14ac:dyDescent="0.25">
      <c r="D4420" s="63"/>
    </row>
    <row r="4421" spans="4:4" x14ac:dyDescent="0.25">
      <c r="D4421" s="64"/>
    </row>
    <row r="4422" spans="4:4" x14ac:dyDescent="0.25">
      <c r="D4422" s="35"/>
    </row>
    <row r="4423" spans="4:4" x14ac:dyDescent="0.25">
      <c r="D4423" s="63"/>
    </row>
    <row r="4424" spans="4:4" x14ac:dyDescent="0.25">
      <c r="D4424" s="64"/>
    </row>
    <row r="4425" spans="4:4" x14ac:dyDescent="0.25">
      <c r="D4425" s="35"/>
    </row>
    <row r="4426" spans="4:4" x14ac:dyDescent="0.25">
      <c r="D4426" s="63"/>
    </row>
    <row r="4427" spans="4:4" x14ac:dyDescent="0.25">
      <c r="D4427" s="64"/>
    </row>
    <row r="4428" spans="4:4" x14ac:dyDescent="0.25">
      <c r="D4428" s="35"/>
    </row>
    <row r="4429" spans="4:4" x14ac:dyDescent="0.25">
      <c r="D4429" s="63"/>
    </row>
    <row r="4430" spans="4:4" x14ac:dyDescent="0.25">
      <c r="D4430" s="64"/>
    </row>
    <row r="4431" spans="4:4" x14ac:dyDescent="0.25">
      <c r="D4431" s="35"/>
    </row>
    <row r="4432" spans="4:4" x14ac:dyDescent="0.25">
      <c r="D4432" s="63"/>
    </row>
    <row r="4433" spans="4:4" x14ac:dyDescent="0.25">
      <c r="D4433" s="64"/>
    </row>
    <row r="4434" spans="4:4" x14ac:dyDescent="0.25">
      <c r="D4434" s="35"/>
    </row>
    <row r="4435" spans="4:4" x14ac:dyDescent="0.25">
      <c r="D4435" s="63"/>
    </row>
    <row r="4436" spans="4:4" x14ac:dyDescent="0.25">
      <c r="D4436" s="64"/>
    </row>
    <row r="4437" spans="4:4" x14ac:dyDescent="0.25">
      <c r="D4437" s="35"/>
    </row>
    <row r="4438" spans="4:4" x14ac:dyDescent="0.25">
      <c r="D4438" s="63"/>
    </row>
    <row r="4439" spans="4:4" x14ac:dyDescent="0.25">
      <c r="D4439" s="64"/>
    </row>
    <row r="4440" spans="4:4" x14ac:dyDescent="0.25">
      <c r="D4440" s="35"/>
    </row>
    <row r="4441" spans="4:4" x14ac:dyDescent="0.25">
      <c r="D4441" s="63"/>
    </row>
    <row r="4442" spans="4:4" x14ac:dyDescent="0.25">
      <c r="D4442" s="64"/>
    </row>
    <row r="4443" spans="4:4" x14ac:dyDescent="0.25">
      <c r="D4443" s="35"/>
    </row>
    <row r="4444" spans="4:4" x14ac:dyDescent="0.25">
      <c r="D4444" s="63"/>
    </row>
    <row r="4445" spans="4:4" x14ac:dyDescent="0.25">
      <c r="D4445" s="64"/>
    </row>
    <row r="4446" spans="4:4" x14ac:dyDescent="0.25">
      <c r="D4446" s="35"/>
    </row>
    <row r="4447" spans="4:4" x14ac:dyDescent="0.25">
      <c r="D4447" s="63"/>
    </row>
    <row r="4448" spans="4:4" x14ac:dyDescent="0.25">
      <c r="D4448" s="64"/>
    </row>
    <row r="4449" spans="4:4" x14ac:dyDescent="0.25">
      <c r="D4449" s="35"/>
    </row>
    <row r="4450" spans="4:4" x14ac:dyDescent="0.25">
      <c r="D4450" s="63"/>
    </row>
    <row r="4451" spans="4:4" x14ac:dyDescent="0.25">
      <c r="D4451" s="64"/>
    </row>
    <row r="4452" spans="4:4" x14ac:dyDescent="0.25">
      <c r="D4452" s="35"/>
    </row>
    <row r="4453" spans="4:4" x14ac:dyDescent="0.25">
      <c r="D4453" s="63"/>
    </row>
    <row r="4454" spans="4:4" x14ac:dyDescent="0.25">
      <c r="D4454" s="64"/>
    </row>
    <row r="4455" spans="4:4" x14ac:dyDescent="0.25">
      <c r="D4455" s="35"/>
    </row>
    <row r="4456" spans="4:4" x14ac:dyDescent="0.25">
      <c r="D4456" s="63"/>
    </row>
    <row r="4457" spans="4:4" x14ac:dyDescent="0.25">
      <c r="D4457" s="64"/>
    </row>
    <row r="4458" spans="4:4" x14ac:dyDescent="0.25">
      <c r="D4458" s="35"/>
    </row>
    <row r="4459" spans="4:4" x14ac:dyDescent="0.25">
      <c r="D4459" s="63"/>
    </row>
    <row r="4460" spans="4:4" x14ac:dyDescent="0.25">
      <c r="D4460" s="64"/>
    </row>
    <row r="4461" spans="4:4" x14ac:dyDescent="0.25">
      <c r="D4461" s="35"/>
    </row>
    <row r="4462" spans="4:4" x14ac:dyDescent="0.25">
      <c r="D4462" s="63"/>
    </row>
    <row r="4463" spans="4:4" x14ac:dyDescent="0.25">
      <c r="D4463" s="64"/>
    </row>
    <row r="4464" spans="4:4" x14ac:dyDescent="0.25">
      <c r="D4464" s="35"/>
    </row>
    <row r="4465" spans="4:4" x14ac:dyDescent="0.25">
      <c r="D4465" s="63"/>
    </row>
    <row r="4466" spans="4:4" x14ac:dyDescent="0.25">
      <c r="D4466" s="64"/>
    </row>
    <row r="4467" spans="4:4" x14ac:dyDescent="0.25">
      <c r="D4467" s="35"/>
    </row>
    <row r="4468" spans="4:4" x14ac:dyDescent="0.25">
      <c r="D4468" s="63"/>
    </row>
    <row r="4469" spans="4:4" x14ac:dyDescent="0.25">
      <c r="D4469" s="64"/>
    </row>
    <row r="4470" spans="4:4" x14ac:dyDescent="0.25">
      <c r="D4470" s="35"/>
    </row>
    <row r="4471" spans="4:4" x14ac:dyDescent="0.25">
      <c r="D4471" s="63"/>
    </row>
    <row r="4472" spans="4:4" x14ac:dyDescent="0.25">
      <c r="D4472" s="64"/>
    </row>
    <row r="4473" spans="4:4" x14ac:dyDescent="0.25">
      <c r="D4473" s="35"/>
    </row>
    <row r="4474" spans="4:4" x14ac:dyDescent="0.25">
      <c r="D4474" s="63"/>
    </row>
    <row r="4475" spans="4:4" x14ac:dyDescent="0.25">
      <c r="D4475" s="64"/>
    </row>
    <row r="4476" spans="4:4" x14ac:dyDescent="0.25">
      <c r="D4476" s="35"/>
    </row>
    <row r="4477" spans="4:4" x14ac:dyDescent="0.25">
      <c r="D4477" s="63"/>
    </row>
    <row r="4478" spans="4:4" x14ac:dyDescent="0.25">
      <c r="D4478" s="64"/>
    </row>
    <row r="4479" spans="4:4" x14ac:dyDescent="0.25">
      <c r="D4479" s="35"/>
    </row>
    <row r="4480" spans="4:4" x14ac:dyDescent="0.25">
      <c r="D4480" s="63"/>
    </row>
    <row r="4481" spans="4:4" x14ac:dyDescent="0.25">
      <c r="D4481" s="64"/>
    </row>
    <row r="4482" spans="4:4" x14ac:dyDescent="0.25">
      <c r="D4482" s="35"/>
    </row>
    <row r="4483" spans="4:4" x14ac:dyDescent="0.25">
      <c r="D4483" s="63"/>
    </row>
    <row r="4484" spans="4:4" x14ac:dyDescent="0.25">
      <c r="D4484" s="64"/>
    </row>
    <row r="4485" spans="4:4" x14ac:dyDescent="0.25">
      <c r="D4485" s="35"/>
    </row>
    <row r="4486" spans="4:4" x14ac:dyDescent="0.25">
      <c r="D4486" s="63"/>
    </row>
    <row r="4487" spans="4:4" x14ac:dyDescent="0.25">
      <c r="D4487" s="64"/>
    </row>
    <row r="4488" spans="4:4" x14ac:dyDescent="0.25">
      <c r="D4488" s="35"/>
    </row>
    <row r="4489" spans="4:4" x14ac:dyDescent="0.25">
      <c r="D4489" s="63"/>
    </row>
    <row r="4490" spans="4:4" x14ac:dyDescent="0.25">
      <c r="D4490" s="64"/>
    </row>
    <row r="4491" spans="4:4" x14ac:dyDescent="0.25">
      <c r="D4491" s="35"/>
    </row>
    <row r="4492" spans="4:4" x14ac:dyDescent="0.25">
      <c r="D4492" s="63"/>
    </row>
    <row r="4493" spans="4:4" x14ac:dyDescent="0.25">
      <c r="D4493" s="64"/>
    </row>
    <row r="4494" spans="4:4" x14ac:dyDescent="0.25">
      <c r="D4494" s="35"/>
    </row>
    <row r="4495" spans="4:4" x14ac:dyDescent="0.25">
      <c r="D4495" s="63"/>
    </row>
    <row r="4496" spans="4:4" x14ac:dyDescent="0.25">
      <c r="D4496" s="64"/>
    </row>
    <row r="4497" spans="4:4" x14ac:dyDescent="0.25">
      <c r="D4497" s="35"/>
    </row>
    <row r="4498" spans="4:4" x14ac:dyDescent="0.25">
      <c r="D4498" s="63"/>
    </row>
    <row r="4499" spans="4:4" x14ac:dyDescent="0.25">
      <c r="D4499" s="64"/>
    </row>
    <row r="4500" spans="4:4" x14ac:dyDescent="0.25">
      <c r="D4500" s="35"/>
    </row>
    <row r="4501" spans="4:4" x14ac:dyDescent="0.25">
      <c r="D4501" s="63"/>
    </row>
    <row r="4502" spans="4:4" x14ac:dyDescent="0.25">
      <c r="D4502" s="64"/>
    </row>
    <row r="4503" spans="4:4" x14ac:dyDescent="0.25">
      <c r="D4503" s="35"/>
    </row>
    <row r="4504" spans="4:4" x14ac:dyDescent="0.25">
      <c r="D4504" s="63"/>
    </row>
    <row r="4505" spans="4:4" x14ac:dyDescent="0.25">
      <c r="D4505" s="64"/>
    </row>
    <row r="4506" spans="4:4" x14ac:dyDescent="0.25">
      <c r="D4506" s="35"/>
    </row>
    <row r="4507" spans="4:4" x14ac:dyDescent="0.25">
      <c r="D4507" s="63"/>
    </row>
    <row r="4508" spans="4:4" x14ac:dyDescent="0.25">
      <c r="D4508" s="64"/>
    </row>
    <row r="4509" spans="4:4" x14ac:dyDescent="0.25">
      <c r="D4509" s="35"/>
    </row>
    <row r="4510" spans="4:4" x14ac:dyDescent="0.25">
      <c r="D4510" s="63"/>
    </row>
    <row r="4511" spans="4:4" x14ac:dyDescent="0.25">
      <c r="D4511" s="64"/>
    </row>
    <row r="4512" spans="4:4" x14ac:dyDescent="0.25">
      <c r="D4512" s="35"/>
    </row>
    <row r="4513" spans="4:4" x14ac:dyDescent="0.25">
      <c r="D4513" s="63"/>
    </row>
    <row r="4514" spans="4:4" x14ac:dyDescent="0.25">
      <c r="D4514" s="64"/>
    </row>
    <row r="4515" spans="4:4" x14ac:dyDescent="0.25">
      <c r="D4515" s="35"/>
    </row>
    <row r="4516" spans="4:4" x14ac:dyDescent="0.25">
      <c r="D4516" s="63"/>
    </row>
    <row r="4517" spans="4:4" x14ac:dyDescent="0.25">
      <c r="D4517" s="64"/>
    </row>
    <row r="4518" spans="4:4" x14ac:dyDescent="0.25">
      <c r="D4518" s="35"/>
    </row>
    <row r="4519" spans="4:4" x14ac:dyDescent="0.25">
      <c r="D4519" s="63"/>
    </row>
    <row r="4520" spans="4:4" x14ac:dyDescent="0.25">
      <c r="D4520" s="64"/>
    </row>
    <row r="4521" spans="4:4" x14ac:dyDescent="0.25">
      <c r="D4521" s="35"/>
    </row>
    <row r="4522" spans="4:4" x14ac:dyDescent="0.25">
      <c r="D4522" s="63"/>
    </row>
    <row r="4523" spans="4:4" x14ac:dyDescent="0.25">
      <c r="D4523" s="64"/>
    </row>
    <row r="4524" spans="4:4" x14ac:dyDescent="0.25">
      <c r="D4524" s="35"/>
    </row>
    <row r="4525" spans="4:4" x14ac:dyDescent="0.25">
      <c r="D4525" s="63"/>
    </row>
    <row r="4526" spans="4:4" x14ac:dyDescent="0.25">
      <c r="D4526" s="64"/>
    </row>
    <row r="4527" spans="4:4" x14ac:dyDescent="0.25">
      <c r="D4527" s="35"/>
    </row>
    <row r="4528" spans="4:4" x14ac:dyDescent="0.25">
      <c r="D4528" s="63"/>
    </row>
    <row r="4529" spans="4:4" x14ac:dyDescent="0.25">
      <c r="D4529" s="64"/>
    </row>
    <row r="4530" spans="4:4" x14ac:dyDescent="0.25">
      <c r="D4530" s="35"/>
    </row>
    <row r="4531" spans="4:4" x14ac:dyDescent="0.25">
      <c r="D4531" s="63"/>
    </row>
    <row r="4532" spans="4:4" x14ac:dyDescent="0.25">
      <c r="D4532" s="64"/>
    </row>
    <row r="4533" spans="4:4" x14ac:dyDescent="0.25">
      <c r="D4533" s="35"/>
    </row>
    <row r="4534" spans="4:4" x14ac:dyDescent="0.25">
      <c r="D4534" s="63"/>
    </row>
    <row r="4535" spans="4:4" x14ac:dyDescent="0.25">
      <c r="D4535" s="64"/>
    </row>
    <row r="4536" spans="4:4" x14ac:dyDescent="0.25">
      <c r="D4536" s="35"/>
    </row>
    <row r="4537" spans="4:4" x14ac:dyDescent="0.25">
      <c r="D4537" s="63"/>
    </row>
    <row r="4538" spans="4:4" x14ac:dyDescent="0.25">
      <c r="D4538" s="64"/>
    </row>
    <row r="4539" spans="4:4" x14ac:dyDescent="0.25">
      <c r="D4539" s="35"/>
    </row>
    <row r="4540" spans="4:4" x14ac:dyDescent="0.25">
      <c r="D4540" s="63"/>
    </row>
    <row r="4541" spans="4:4" x14ac:dyDescent="0.25">
      <c r="D4541" s="64"/>
    </row>
    <row r="4542" spans="4:4" x14ac:dyDescent="0.25">
      <c r="D4542" s="35"/>
    </row>
    <row r="4543" spans="4:4" x14ac:dyDescent="0.25">
      <c r="D4543" s="63"/>
    </row>
    <row r="4544" spans="4:4" x14ac:dyDescent="0.25">
      <c r="D4544" s="64"/>
    </row>
    <row r="4545" spans="4:4" x14ac:dyDescent="0.25">
      <c r="D4545" s="35"/>
    </row>
    <row r="4546" spans="4:4" x14ac:dyDescent="0.25">
      <c r="D4546" s="63"/>
    </row>
    <row r="4547" spans="4:4" x14ac:dyDescent="0.25">
      <c r="D4547" s="64"/>
    </row>
    <row r="4548" spans="4:4" x14ac:dyDescent="0.25">
      <c r="D4548" s="35"/>
    </row>
    <row r="4549" spans="4:4" x14ac:dyDescent="0.25">
      <c r="D4549" s="63"/>
    </row>
    <row r="4550" spans="4:4" x14ac:dyDescent="0.25">
      <c r="D4550" s="64"/>
    </row>
    <row r="4551" spans="4:4" x14ac:dyDescent="0.25">
      <c r="D4551" s="35"/>
    </row>
    <row r="4552" spans="4:4" x14ac:dyDescent="0.25">
      <c r="D4552" s="63"/>
    </row>
    <row r="4553" spans="4:4" x14ac:dyDescent="0.25">
      <c r="D4553" s="64"/>
    </row>
    <row r="4554" spans="4:4" x14ac:dyDescent="0.25">
      <c r="D4554" s="35"/>
    </row>
    <row r="4555" spans="4:4" x14ac:dyDescent="0.25">
      <c r="D4555" s="63"/>
    </row>
    <row r="4556" spans="4:4" x14ac:dyDescent="0.25">
      <c r="D4556" s="64"/>
    </row>
    <row r="4557" spans="4:4" x14ac:dyDescent="0.25">
      <c r="D4557" s="35"/>
    </row>
    <row r="4558" spans="4:4" x14ac:dyDescent="0.25">
      <c r="D4558" s="63"/>
    </row>
    <row r="4559" spans="4:4" x14ac:dyDescent="0.25">
      <c r="D4559" s="64"/>
    </row>
    <row r="4560" spans="4:4" x14ac:dyDescent="0.25">
      <c r="D4560" s="35"/>
    </row>
    <row r="4561" spans="4:4" x14ac:dyDescent="0.25">
      <c r="D4561" s="63"/>
    </row>
    <row r="4562" spans="4:4" x14ac:dyDescent="0.25">
      <c r="D4562" s="64"/>
    </row>
    <row r="4563" spans="4:4" x14ac:dyDescent="0.25">
      <c r="D4563" s="35"/>
    </row>
    <row r="4564" spans="4:4" x14ac:dyDescent="0.25">
      <c r="D4564" s="63"/>
    </row>
    <row r="4565" spans="4:4" x14ac:dyDescent="0.25">
      <c r="D4565" s="64"/>
    </row>
    <row r="4566" spans="4:4" x14ac:dyDescent="0.25">
      <c r="D4566" s="35"/>
    </row>
    <row r="4567" spans="4:4" x14ac:dyDescent="0.25">
      <c r="D4567" s="63"/>
    </row>
    <row r="4568" spans="4:4" x14ac:dyDescent="0.25">
      <c r="D4568" s="64"/>
    </row>
    <row r="4569" spans="4:4" x14ac:dyDescent="0.25">
      <c r="D4569" s="35"/>
    </row>
    <row r="4570" spans="4:4" x14ac:dyDescent="0.25">
      <c r="D4570" s="63"/>
    </row>
    <row r="4571" spans="4:4" x14ac:dyDescent="0.25">
      <c r="D4571" s="64"/>
    </row>
    <row r="4572" spans="4:4" x14ac:dyDescent="0.25">
      <c r="D4572" s="35"/>
    </row>
    <row r="4573" spans="4:4" x14ac:dyDescent="0.25">
      <c r="D4573" s="63"/>
    </row>
    <row r="4574" spans="4:4" x14ac:dyDescent="0.25">
      <c r="D4574" s="64"/>
    </row>
    <row r="4575" spans="4:4" x14ac:dyDescent="0.25">
      <c r="D4575" s="35"/>
    </row>
    <row r="4576" spans="4:4" x14ac:dyDescent="0.25">
      <c r="D4576" s="63"/>
    </row>
    <row r="4577" spans="4:4" x14ac:dyDescent="0.25">
      <c r="D4577" s="64"/>
    </row>
    <row r="4578" spans="4:4" x14ac:dyDescent="0.25">
      <c r="D4578" s="35"/>
    </row>
    <row r="4579" spans="4:4" x14ac:dyDescent="0.25">
      <c r="D4579" s="63"/>
    </row>
    <row r="4580" spans="4:4" x14ac:dyDescent="0.25">
      <c r="D4580" s="64"/>
    </row>
    <row r="4581" spans="4:4" x14ac:dyDescent="0.25">
      <c r="D4581" s="35"/>
    </row>
    <row r="4582" spans="4:4" x14ac:dyDescent="0.25">
      <c r="D4582" s="63"/>
    </row>
    <row r="4583" spans="4:4" x14ac:dyDescent="0.25">
      <c r="D4583" s="64"/>
    </row>
    <row r="4584" spans="4:4" x14ac:dyDescent="0.25">
      <c r="D4584" s="35"/>
    </row>
    <row r="4585" spans="4:4" x14ac:dyDescent="0.25">
      <c r="D4585" s="63"/>
    </row>
    <row r="4586" spans="4:4" x14ac:dyDescent="0.25">
      <c r="D4586" s="64"/>
    </row>
    <row r="4587" spans="4:4" x14ac:dyDescent="0.25">
      <c r="D4587" s="35"/>
    </row>
    <row r="4588" spans="4:4" x14ac:dyDescent="0.25">
      <c r="D4588" s="63"/>
    </row>
    <row r="4589" spans="4:4" x14ac:dyDescent="0.25">
      <c r="D4589" s="64"/>
    </row>
    <row r="4590" spans="4:4" x14ac:dyDescent="0.25">
      <c r="D4590" s="35"/>
    </row>
    <row r="4591" spans="4:4" x14ac:dyDescent="0.25">
      <c r="D4591" s="63"/>
    </row>
    <row r="4592" spans="4:4" x14ac:dyDescent="0.25">
      <c r="D4592" s="64"/>
    </row>
    <row r="4593" spans="4:4" x14ac:dyDescent="0.25">
      <c r="D4593" s="35"/>
    </row>
    <row r="4594" spans="4:4" x14ac:dyDescent="0.25">
      <c r="D4594" s="63"/>
    </row>
    <row r="4595" spans="4:4" x14ac:dyDescent="0.25">
      <c r="D4595" s="64"/>
    </row>
    <row r="4596" spans="4:4" x14ac:dyDescent="0.25">
      <c r="D4596" s="35"/>
    </row>
    <row r="4597" spans="4:4" x14ac:dyDescent="0.25">
      <c r="D4597" s="63"/>
    </row>
    <row r="4598" spans="4:4" x14ac:dyDescent="0.25">
      <c r="D4598" s="64"/>
    </row>
    <row r="4599" spans="4:4" x14ac:dyDescent="0.25">
      <c r="D4599" s="35"/>
    </row>
    <row r="4600" spans="4:4" x14ac:dyDescent="0.25">
      <c r="D4600" s="63"/>
    </row>
    <row r="4601" spans="4:4" x14ac:dyDescent="0.25">
      <c r="D4601" s="64"/>
    </row>
    <row r="4602" spans="4:4" x14ac:dyDescent="0.25">
      <c r="D4602" s="35"/>
    </row>
    <row r="4603" spans="4:4" x14ac:dyDescent="0.25">
      <c r="D4603" s="63"/>
    </row>
    <row r="4604" spans="4:4" x14ac:dyDescent="0.25">
      <c r="D4604" s="64"/>
    </row>
    <row r="4605" spans="4:4" x14ac:dyDescent="0.25">
      <c r="D4605" s="35"/>
    </row>
    <row r="4606" spans="4:4" x14ac:dyDescent="0.25">
      <c r="D4606" s="63"/>
    </row>
    <row r="4607" spans="4:4" x14ac:dyDescent="0.25">
      <c r="D4607" s="64"/>
    </row>
    <row r="4608" spans="4:4" x14ac:dyDescent="0.25">
      <c r="D4608" s="35"/>
    </row>
    <row r="4609" spans="4:4" x14ac:dyDescent="0.25">
      <c r="D4609" s="63"/>
    </row>
    <row r="4610" spans="4:4" x14ac:dyDescent="0.25">
      <c r="D4610" s="64"/>
    </row>
    <row r="4611" spans="4:4" x14ac:dyDescent="0.25">
      <c r="D4611" s="35"/>
    </row>
    <row r="4612" spans="4:4" x14ac:dyDescent="0.25">
      <c r="D4612" s="63"/>
    </row>
    <row r="4613" spans="4:4" x14ac:dyDescent="0.25">
      <c r="D4613" s="64"/>
    </row>
    <row r="4614" spans="4:4" x14ac:dyDescent="0.25">
      <c r="D4614" s="35"/>
    </row>
    <row r="4615" spans="4:4" x14ac:dyDescent="0.25">
      <c r="D4615" s="63"/>
    </row>
    <row r="4616" spans="4:4" x14ac:dyDescent="0.25">
      <c r="D4616" s="64"/>
    </row>
    <row r="4617" spans="4:4" x14ac:dyDescent="0.25">
      <c r="D4617" s="35"/>
    </row>
    <row r="4618" spans="4:4" x14ac:dyDescent="0.25">
      <c r="D4618" s="63"/>
    </row>
    <row r="4619" spans="4:4" x14ac:dyDescent="0.25">
      <c r="D4619" s="64"/>
    </row>
    <row r="4620" spans="4:4" x14ac:dyDescent="0.25">
      <c r="D4620" s="35"/>
    </row>
    <row r="4621" spans="4:4" x14ac:dyDescent="0.25">
      <c r="D4621" s="63"/>
    </row>
    <row r="4622" spans="4:4" x14ac:dyDescent="0.25">
      <c r="D4622" s="64"/>
    </row>
    <row r="4623" spans="4:4" x14ac:dyDescent="0.25">
      <c r="D4623" s="35"/>
    </row>
    <row r="4624" spans="4:4" x14ac:dyDescent="0.25">
      <c r="D4624" s="63"/>
    </row>
    <row r="4625" spans="4:4" x14ac:dyDescent="0.25">
      <c r="D4625" s="64"/>
    </row>
    <row r="4626" spans="4:4" x14ac:dyDescent="0.25">
      <c r="D4626" s="35"/>
    </row>
    <row r="4627" spans="4:4" x14ac:dyDescent="0.25">
      <c r="D4627" s="63"/>
    </row>
    <row r="4628" spans="4:4" x14ac:dyDescent="0.25">
      <c r="D4628" s="64"/>
    </row>
    <row r="4629" spans="4:4" x14ac:dyDescent="0.25">
      <c r="D4629" s="35"/>
    </row>
    <row r="4630" spans="4:4" x14ac:dyDescent="0.25">
      <c r="D4630" s="63"/>
    </row>
    <row r="4631" spans="4:4" x14ac:dyDescent="0.25">
      <c r="D4631" s="64"/>
    </row>
    <row r="4632" spans="4:4" x14ac:dyDescent="0.25">
      <c r="D4632" s="35"/>
    </row>
    <row r="4633" spans="4:4" x14ac:dyDescent="0.25">
      <c r="D4633" s="63"/>
    </row>
    <row r="4634" spans="4:4" x14ac:dyDescent="0.25">
      <c r="D4634" s="64"/>
    </row>
    <row r="4635" spans="4:4" x14ac:dyDescent="0.25">
      <c r="D4635" s="35"/>
    </row>
    <row r="4636" spans="4:4" x14ac:dyDescent="0.25">
      <c r="D4636" s="63"/>
    </row>
    <row r="4637" spans="4:4" x14ac:dyDescent="0.25">
      <c r="D4637" s="64"/>
    </row>
    <row r="4638" spans="4:4" x14ac:dyDescent="0.25">
      <c r="D4638" s="35"/>
    </row>
    <row r="4639" spans="4:4" x14ac:dyDescent="0.25">
      <c r="D4639" s="63"/>
    </row>
    <row r="4640" spans="4:4" x14ac:dyDescent="0.25">
      <c r="D4640" s="64"/>
    </row>
    <row r="4641" spans="4:4" x14ac:dyDescent="0.25">
      <c r="D4641" s="35"/>
    </row>
    <row r="4642" spans="4:4" x14ac:dyDescent="0.25">
      <c r="D4642" s="63"/>
    </row>
    <row r="4643" spans="4:4" x14ac:dyDescent="0.25">
      <c r="D4643" s="64"/>
    </row>
    <row r="4644" spans="4:4" x14ac:dyDescent="0.25">
      <c r="D4644" s="35"/>
    </row>
    <row r="4645" spans="4:4" x14ac:dyDescent="0.25">
      <c r="D4645" s="63"/>
    </row>
    <row r="4646" spans="4:4" x14ac:dyDescent="0.25">
      <c r="D4646" s="64"/>
    </row>
    <row r="4647" spans="4:4" x14ac:dyDescent="0.25">
      <c r="D4647" s="35"/>
    </row>
    <row r="4648" spans="4:4" x14ac:dyDescent="0.25">
      <c r="D4648" s="63"/>
    </row>
    <row r="4649" spans="4:4" x14ac:dyDescent="0.25">
      <c r="D4649" s="64"/>
    </row>
    <row r="4650" spans="4:4" x14ac:dyDescent="0.25">
      <c r="D4650" s="35"/>
    </row>
    <row r="4651" spans="4:4" x14ac:dyDescent="0.25">
      <c r="D4651" s="63"/>
    </row>
    <row r="4652" spans="4:4" x14ac:dyDescent="0.25">
      <c r="D4652" s="64"/>
    </row>
    <row r="4653" spans="4:4" x14ac:dyDescent="0.25">
      <c r="D4653" s="35"/>
    </row>
    <row r="4654" spans="4:4" x14ac:dyDescent="0.25">
      <c r="D4654" s="63"/>
    </row>
    <row r="4655" spans="4:4" x14ac:dyDescent="0.25">
      <c r="D4655" s="64"/>
    </row>
    <row r="4656" spans="4:4" x14ac:dyDescent="0.25">
      <c r="D4656" s="35"/>
    </row>
    <row r="4657" spans="4:4" x14ac:dyDescent="0.25">
      <c r="D4657" s="63"/>
    </row>
    <row r="4658" spans="4:4" x14ac:dyDescent="0.25">
      <c r="D4658" s="64"/>
    </row>
    <row r="4659" spans="4:4" x14ac:dyDescent="0.25">
      <c r="D4659" s="35"/>
    </row>
    <row r="4660" spans="4:4" x14ac:dyDescent="0.25">
      <c r="D4660" s="63"/>
    </row>
    <row r="4661" spans="4:4" x14ac:dyDescent="0.25">
      <c r="D4661" s="64"/>
    </row>
    <row r="4662" spans="4:4" x14ac:dyDescent="0.25">
      <c r="D4662" s="35"/>
    </row>
    <row r="4663" spans="4:4" x14ac:dyDescent="0.25">
      <c r="D4663" s="63"/>
    </row>
    <row r="4664" spans="4:4" x14ac:dyDescent="0.25">
      <c r="D4664" s="64"/>
    </row>
    <row r="4665" spans="4:4" x14ac:dyDescent="0.25">
      <c r="D4665" s="35"/>
    </row>
    <row r="4666" spans="4:4" x14ac:dyDescent="0.25">
      <c r="D4666" s="63"/>
    </row>
    <row r="4667" spans="4:4" x14ac:dyDescent="0.25">
      <c r="D4667" s="64"/>
    </row>
    <row r="4668" spans="4:4" x14ac:dyDescent="0.25">
      <c r="D4668" s="35"/>
    </row>
    <row r="4669" spans="4:4" x14ac:dyDescent="0.25">
      <c r="D4669" s="63"/>
    </row>
    <row r="4670" spans="4:4" x14ac:dyDescent="0.25">
      <c r="D4670" s="64"/>
    </row>
    <row r="4671" spans="4:4" x14ac:dyDescent="0.25">
      <c r="D4671" s="35"/>
    </row>
    <row r="4672" spans="4:4" x14ac:dyDescent="0.25">
      <c r="D4672" s="63"/>
    </row>
    <row r="4673" spans="4:4" x14ac:dyDescent="0.25">
      <c r="D4673" s="64"/>
    </row>
    <row r="4674" spans="4:4" x14ac:dyDescent="0.25">
      <c r="D4674" s="35"/>
    </row>
    <row r="4675" spans="4:4" x14ac:dyDescent="0.25">
      <c r="D4675" s="63"/>
    </row>
    <row r="4676" spans="4:4" x14ac:dyDescent="0.25">
      <c r="D4676" s="64"/>
    </row>
    <row r="4677" spans="4:4" x14ac:dyDescent="0.25">
      <c r="D4677" s="35"/>
    </row>
    <row r="4678" spans="4:4" x14ac:dyDescent="0.25">
      <c r="D4678" s="63"/>
    </row>
    <row r="4679" spans="4:4" x14ac:dyDescent="0.25">
      <c r="D4679" s="64"/>
    </row>
    <row r="4680" spans="4:4" x14ac:dyDescent="0.25">
      <c r="D4680" s="35"/>
    </row>
    <row r="4681" spans="4:4" x14ac:dyDescent="0.25">
      <c r="D4681" s="63"/>
    </row>
    <row r="4682" spans="4:4" x14ac:dyDescent="0.25">
      <c r="D4682" s="64"/>
    </row>
    <row r="4683" spans="4:4" x14ac:dyDescent="0.25">
      <c r="D4683" s="35"/>
    </row>
    <row r="4684" spans="4:4" x14ac:dyDescent="0.25">
      <c r="D4684" s="63"/>
    </row>
    <row r="4685" spans="4:4" x14ac:dyDescent="0.25">
      <c r="D4685" s="64"/>
    </row>
    <row r="4686" spans="4:4" x14ac:dyDescent="0.25">
      <c r="D4686" s="35"/>
    </row>
    <row r="4687" spans="4:4" x14ac:dyDescent="0.25">
      <c r="D4687" s="63"/>
    </row>
    <row r="4688" spans="4:4" x14ac:dyDescent="0.25">
      <c r="D4688" s="64"/>
    </row>
    <row r="4689" spans="4:4" x14ac:dyDescent="0.25">
      <c r="D4689" s="35"/>
    </row>
    <row r="4690" spans="4:4" x14ac:dyDescent="0.25">
      <c r="D4690" s="63"/>
    </row>
    <row r="4691" spans="4:4" x14ac:dyDescent="0.25">
      <c r="D4691" s="64"/>
    </row>
    <row r="4692" spans="4:4" x14ac:dyDescent="0.25">
      <c r="D4692" s="35"/>
    </row>
    <row r="4693" spans="4:4" x14ac:dyDescent="0.25">
      <c r="D4693" s="63"/>
    </row>
    <row r="4694" spans="4:4" x14ac:dyDescent="0.25">
      <c r="D4694" s="64"/>
    </row>
    <row r="4695" spans="4:4" x14ac:dyDescent="0.25">
      <c r="D4695" s="35"/>
    </row>
    <row r="4696" spans="4:4" x14ac:dyDescent="0.25">
      <c r="D4696" s="63"/>
    </row>
    <row r="4697" spans="4:4" x14ac:dyDescent="0.25">
      <c r="D4697" s="64"/>
    </row>
    <row r="4698" spans="4:4" x14ac:dyDescent="0.25">
      <c r="D4698" s="35"/>
    </row>
    <row r="4699" spans="4:4" x14ac:dyDescent="0.25">
      <c r="D4699" s="63"/>
    </row>
    <row r="4700" spans="4:4" x14ac:dyDescent="0.25">
      <c r="D4700" s="64"/>
    </row>
    <row r="4701" spans="4:4" x14ac:dyDescent="0.25">
      <c r="D4701" s="35"/>
    </row>
    <row r="4702" spans="4:4" x14ac:dyDescent="0.25">
      <c r="D4702" s="63"/>
    </row>
    <row r="4703" spans="4:4" x14ac:dyDescent="0.25">
      <c r="D4703" s="64"/>
    </row>
    <row r="4704" spans="4:4" x14ac:dyDescent="0.25">
      <c r="D4704" s="35"/>
    </row>
    <row r="4705" spans="4:4" x14ac:dyDescent="0.25">
      <c r="D4705" s="63"/>
    </row>
    <row r="4706" spans="4:4" x14ac:dyDescent="0.25">
      <c r="D4706" s="64"/>
    </row>
    <row r="4707" spans="4:4" x14ac:dyDescent="0.25">
      <c r="D4707" s="35"/>
    </row>
    <row r="4708" spans="4:4" x14ac:dyDescent="0.25">
      <c r="D4708" s="63"/>
    </row>
    <row r="4709" spans="4:4" x14ac:dyDescent="0.25">
      <c r="D4709" s="64"/>
    </row>
    <row r="4710" spans="4:4" x14ac:dyDescent="0.25">
      <c r="D4710" s="35"/>
    </row>
    <row r="4711" spans="4:4" x14ac:dyDescent="0.25">
      <c r="D4711" s="63"/>
    </row>
    <row r="4712" spans="4:4" x14ac:dyDescent="0.25">
      <c r="D4712" s="64"/>
    </row>
    <row r="4713" spans="4:4" x14ac:dyDescent="0.25">
      <c r="D4713" s="35"/>
    </row>
    <row r="4714" spans="4:4" x14ac:dyDescent="0.25">
      <c r="D4714" s="63"/>
    </row>
    <row r="4715" spans="4:4" x14ac:dyDescent="0.25">
      <c r="D4715" s="64"/>
    </row>
    <row r="4716" spans="4:4" x14ac:dyDescent="0.25">
      <c r="D4716" s="35"/>
    </row>
    <row r="4717" spans="4:4" x14ac:dyDescent="0.25">
      <c r="D4717" s="63"/>
    </row>
    <row r="4718" spans="4:4" x14ac:dyDescent="0.25">
      <c r="D4718" s="64"/>
    </row>
    <row r="4719" spans="4:4" x14ac:dyDescent="0.25">
      <c r="D4719" s="35"/>
    </row>
    <row r="4720" spans="4:4" x14ac:dyDescent="0.25">
      <c r="D4720" s="63"/>
    </row>
    <row r="4721" spans="4:4" x14ac:dyDescent="0.25">
      <c r="D4721" s="64"/>
    </row>
    <row r="4722" spans="4:4" x14ac:dyDescent="0.25">
      <c r="D4722" s="35"/>
    </row>
    <row r="4723" spans="4:4" x14ac:dyDescent="0.25">
      <c r="D4723" s="63"/>
    </row>
    <row r="4724" spans="4:4" x14ac:dyDescent="0.25">
      <c r="D4724" s="64"/>
    </row>
    <row r="4725" spans="4:4" x14ac:dyDescent="0.25">
      <c r="D4725" s="35"/>
    </row>
    <row r="4726" spans="4:4" x14ac:dyDescent="0.25">
      <c r="D4726" s="63"/>
    </row>
    <row r="4727" spans="4:4" x14ac:dyDescent="0.25">
      <c r="D4727" s="64"/>
    </row>
    <row r="4728" spans="4:4" x14ac:dyDescent="0.25">
      <c r="D4728" s="35"/>
    </row>
    <row r="4729" spans="4:4" x14ac:dyDescent="0.25">
      <c r="D4729" s="63"/>
    </row>
    <row r="4730" spans="4:4" x14ac:dyDescent="0.25">
      <c r="D4730" s="64"/>
    </row>
    <row r="4731" spans="4:4" x14ac:dyDescent="0.25">
      <c r="D4731" s="35"/>
    </row>
    <row r="4732" spans="4:4" x14ac:dyDescent="0.25">
      <c r="D4732" s="63"/>
    </row>
    <row r="4733" spans="4:4" x14ac:dyDescent="0.25">
      <c r="D4733" s="64"/>
    </row>
    <row r="4734" spans="4:4" x14ac:dyDescent="0.25">
      <c r="D4734" s="35"/>
    </row>
    <row r="4735" spans="4:4" x14ac:dyDescent="0.25">
      <c r="D4735" s="63"/>
    </row>
    <row r="4736" spans="4:4" x14ac:dyDescent="0.25">
      <c r="D4736" s="64"/>
    </row>
    <row r="4737" spans="4:4" x14ac:dyDescent="0.25">
      <c r="D4737" s="35"/>
    </row>
    <row r="4738" spans="4:4" x14ac:dyDescent="0.25">
      <c r="D4738" s="63"/>
    </row>
    <row r="4739" spans="4:4" x14ac:dyDescent="0.25">
      <c r="D4739" s="64"/>
    </row>
    <row r="4740" spans="4:4" x14ac:dyDescent="0.25">
      <c r="D4740" s="35"/>
    </row>
    <row r="4741" spans="4:4" x14ac:dyDescent="0.25">
      <c r="D4741" s="63"/>
    </row>
    <row r="4742" spans="4:4" x14ac:dyDescent="0.25">
      <c r="D4742" s="64"/>
    </row>
    <row r="4743" spans="4:4" x14ac:dyDescent="0.25">
      <c r="D4743" s="35"/>
    </row>
    <row r="4744" spans="4:4" x14ac:dyDescent="0.25">
      <c r="D4744" s="63"/>
    </row>
    <row r="4745" spans="4:4" x14ac:dyDescent="0.25">
      <c r="D4745" s="64"/>
    </row>
    <row r="4746" spans="4:4" x14ac:dyDescent="0.25">
      <c r="D4746" s="35"/>
    </row>
    <row r="4747" spans="4:4" x14ac:dyDescent="0.25">
      <c r="D4747" s="63"/>
    </row>
    <row r="4748" spans="4:4" x14ac:dyDescent="0.25">
      <c r="D4748" s="64"/>
    </row>
    <row r="4749" spans="4:4" x14ac:dyDescent="0.25">
      <c r="D4749" s="35"/>
    </row>
    <row r="4750" spans="4:4" x14ac:dyDescent="0.25">
      <c r="D4750" s="63"/>
    </row>
    <row r="4751" spans="4:4" x14ac:dyDescent="0.25">
      <c r="D4751" s="64"/>
    </row>
    <row r="4752" spans="4:4" x14ac:dyDescent="0.25">
      <c r="D4752" s="35"/>
    </row>
    <row r="4753" spans="4:4" x14ac:dyDescent="0.25">
      <c r="D4753" s="63"/>
    </row>
    <row r="4754" spans="4:4" x14ac:dyDescent="0.25">
      <c r="D4754" s="64"/>
    </row>
    <row r="4755" spans="4:4" x14ac:dyDescent="0.25">
      <c r="D4755" s="35"/>
    </row>
    <row r="4756" spans="4:4" x14ac:dyDescent="0.25">
      <c r="D4756" s="63"/>
    </row>
    <row r="4757" spans="4:4" x14ac:dyDescent="0.25">
      <c r="D4757" s="64"/>
    </row>
    <row r="4758" spans="4:4" x14ac:dyDescent="0.25">
      <c r="D4758" s="35"/>
    </row>
    <row r="4759" spans="4:4" x14ac:dyDescent="0.25">
      <c r="D4759" s="63"/>
    </row>
    <row r="4760" spans="4:4" x14ac:dyDescent="0.25">
      <c r="D4760" s="64"/>
    </row>
    <row r="4761" spans="4:4" x14ac:dyDescent="0.25">
      <c r="D4761" s="35"/>
    </row>
    <row r="4762" spans="4:4" x14ac:dyDescent="0.25">
      <c r="D4762" s="63"/>
    </row>
    <row r="4763" spans="4:4" x14ac:dyDescent="0.25">
      <c r="D4763" s="64"/>
    </row>
    <row r="4764" spans="4:4" x14ac:dyDescent="0.25">
      <c r="D4764" s="35"/>
    </row>
    <row r="4765" spans="4:4" x14ac:dyDescent="0.25">
      <c r="D4765" s="63"/>
    </row>
    <row r="4766" spans="4:4" x14ac:dyDescent="0.25">
      <c r="D4766" s="64"/>
    </row>
    <row r="4767" spans="4:4" x14ac:dyDescent="0.25">
      <c r="D4767" s="35"/>
    </row>
    <row r="4768" spans="4:4" x14ac:dyDescent="0.25">
      <c r="D4768" s="63"/>
    </row>
    <row r="4769" spans="4:4" x14ac:dyDescent="0.25">
      <c r="D4769" s="64"/>
    </row>
    <row r="4770" spans="4:4" x14ac:dyDescent="0.25">
      <c r="D4770" s="35"/>
    </row>
    <row r="4771" spans="4:4" x14ac:dyDescent="0.25">
      <c r="D4771" s="63"/>
    </row>
    <row r="4772" spans="4:4" x14ac:dyDescent="0.25">
      <c r="D4772" s="64"/>
    </row>
    <row r="4773" spans="4:4" x14ac:dyDescent="0.25">
      <c r="D4773" s="35"/>
    </row>
    <row r="4774" spans="4:4" x14ac:dyDescent="0.25">
      <c r="D4774" s="63"/>
    </row>
    <row r="4775" spans="4:4" x14ac:dyDescent="0.25">
      <c r="D4775" s="64"/>
    </row>
    <row r="4776" spans="4:4" x14ac:dyDescent="0.25">
      <c r="D4776" s="35"/>
    </row>
    <row r="4777" spans="4:4" x14ac:dyDescent="0.25">
      <c r="D4777" s="63"/>
    </row>
    <row r="4778" spans="4:4" x14ac:dyDescent="0.25">
      <c r="D4778" s="64"/>
    </row>
    <row r="4779" spans="4:4" x14ac:dyDescent="0.25">
      <c r="D4779" s="35"/>
    </row>
    <row r="4780" spans="4:4" x14ac:dyDescent="0.25">
      <c r="D4780" s="63"/>
    </row>
    <row r="4781" spans="4:4" x14ac:dyDescent="0.25">
      <c r="D4781" s="64"/>
    </row>
    <row r="4782" spans="4:4" x14ac:dyDescent="0.25">
      <c r="D4782" s="35"/>
    </row>
    <row r="4783" spans="4:4" x14ac:dyDescent="0.25">
      <c r="D4783" s="63"/>
    </row>
    <row r="4784" spans="4:4" x14ac:dyDescent="0.25">
      <c r="D4784" s="64"/>
    </row>
    <row r="4785" spans="4:4" x14ac:dyDescent="0.25">
      <c r="D4785" s="35"/>
    </row>
    <row r="4786" spans="4:4" x14ac:dyDescent="0.25">
      <c r="D4786" s="63"/>
    </row>
    <row r="4787" spans="4:4" x14ac:dyDescent="0.25">
      <c r="D4787" s="64"/>
    </row>
    <row r="4788" spans="4:4" x14ac:dyDescent="0.25">
      <c r="D4788" s="35"/>
    </row>
    <row r="4789" spans="4:4" x14ac:dyDescent="0.25">
      <c r="D4789" s="63"/>
    </row>
    <row r="4790" spans="4:4" x14ac:dyDescent="0.25">
      <c r="D4790" s="64"/>
    </row>
    <row r="4791" spans="4:4" x14ac:dyDescent="0.25">
      <c r="D4791" s="35"/>
    </row>
    <row r="4792" spans="4:4" x14ac:dyDescent="0.25">
      <c r="D4792" s="63"/>
    </row>
    <row r="4793" spans="4:4" x14ac:dyDescent="0.25">
      <c r="D4793" s="64"/>
    </row>
    <row r="4794" spans="4:4" x14ac:dyDescent="0.25">
      <c r="D4794" s="35"/>
    </row>
    <row r="4795" spans="4:4" x14ac:dyDescent="0.25">
      <c r="D4795" s="63"/>
    </row>
    <row r="4796" spans="4:4" x14ac:dyDescent="0.25">
      <c r="D4796" s="64"/>
    </row>
    <row r="4797" spans="4:4" x14ac:dyDescent="0.25">
      <c r="D4797" s="35"/>
    </row>
    <row r="4798" spans="4:4" x14ac:dyDescent="0.25">
      <c r="D4798" s="63"/>
    </row>
    <row r="4799" spans="4:4" x14ac:dyDescent="0.25">
      <c r="D4799" s="64"/>
    </row>
    <row r="4800" spans="4:4" x14ac:dyDescent="0.25">
      <c r="D4800" s="35"/>
    </row>
    <row r="4801" spans="4:4" x14ac:dyDescent="0.25">
      <c r="D4801" s="63"/>
    </row>
    <row r="4802" spans="4:4" x14ac:dyDescent="0.25">
      <c r="D4802" s="64"/>
    </row>
    <row r="4803" spans="4:4" x14ac:dyDescent="0.25">
      <c r="D4803" s="35"/>
    </row>
    <row r="4804" spans="4:4" x14ac:dyDescent="0.25">
      <c r="D4804" s="63"/>
    </row>
    <row r="4805" spans="4:4" x14ac:dyDescent="0.25">
      <c r="D4805" s="64"/>
    </row>
    <row r="4806" spans="4:4" x14ac:dyDescent="0.25">
      <c r="D4806" s="35"/>
    </row>
    <row r="4807" spans="4:4" x14ac:dyDescent="0.25">
      <c r="D4807" s="63"/>
    </row>
    <row r="4808" spans="4:4" x14ac:dyDescent="0.25">
      <c r="D4808" s="64"/>
    </row>
    <row r="4809" spans="4:4" x14ac:dyDescent="0.25">
      <c r="D4809" s="35"/>
    </row>
    <row r="4810" spans="4:4" x14ac:dyDescent="0.25">
      <c r="D4810" s="63"/>
    </row>
    <row r="4811" spans="4:4" x14ac:dyDescent="0.25">
      <c r="D4811" s="64"/>
    </row>
    <row r="4812" spans="4:4" x14ac:dyDescent="0.25">
      <c r="D4812" s="35"/>
    </row>
    <row r="4813" spans="4:4" x14ac:dyDescent="0.25">
      <c r="D4813" s="63"/>
    </row>
    <row r="4814" spans="4:4" x14ac:dyDescent="0.25">
      <c r="D4814" s="64"/>
    </row>
    <row r="4815" spans="4:4" x14ac:dyDescent="0.25">
      <c r="D4815" s="35"/>
    </row>
    <row r="4816" spans="4:4" x14ac:dyDescent="0.25">
      <c r="D4816" s="63"/>
    </row>
    <row r="4817" spans="4:4" x14ac:dyDescent="0.25">
      <c r="D4817" s="64"/>
    </row>
    <row r="4818" spans="4:4" x14ac:dyDescent="0.25">
      <c r="D4818" s="35"/>
    </row>
    <row r="4819" spans="4:4" x14ac:dyDescent="0.25">
      <c r="D4819" s="63"/>
    </row>
    <row r="4820" spans="4:4" x14ac:dyDescent="0.25">
      <c r="D4820" s="64"/>
    </row>
    <row r="4821" spans="4:4" x14ac:dyDescent="0.25">
      <c r="D4821" s="35"/>
    </row>
    <row r="4822" spans="4:4" x14ac:dyDescent="0.25">
      <c r="D4822" s="63"/>
    </row>
    <row r="4823" spans="4:4" x14ac:dyDescent="0.25">
      <c r="D4823" s="64"/>
    </row>
    <row r="4824" spans="4:4" x14ac:dyDescent="0.25">
      <c r="D4824" s="35"/>
    </row>
    <row r="4825" spans="4:4" x14ac:dyDescent="0.25">
      <c r="D4825" s="63"/>
    </row>
    <row r="4826" spans="4:4" x14ac:dyDescent="0.25">
      <c r="D4826" s="64"/>
    </row>
    <row r="4827" spans="4:4" x14ac:dyDescent="0.25">
      <c r="D4827" s="35"/>
    </row>
    <row r="4828" spans="4:4" x14ac:dyDescent="0.25">
      <c r="D4828" s="63"/>
    </row>
    <row r="4829" spans="4:4" x14ac:dyDescent="0.25">
      <c r="D4829" s="64"/>
    </row>
    <row r="4830" spans="4:4" x14ac:dyDescent="0.25">
      <c r="D4830" s="35"/>
    </row>
    <row r="4831" spans="4:4" x14ac:dyDescent="0.25">
      <c r="D4831" s="63"/>
    </row>
    <row r="4832" spans="4:4" x14ac:dyDescent="0.25">
      <c r="D4832" s="64"/>
    </row>
    <row r="4833" spans="4:4" x14ac:dyDescent="0.25">
      <c r="D4833" s="35"/>
    </row>
    <row r="4834" spans="4:4" x14ac:dyDescent="0.25">
      <c r="D4834" s="63"/>
    </row>
    <row r="4835" spans="4:4" x14ac:dyDescent="0.25">
      <c r="D4835" s="64"/>
    </row>
    <row r="4836" spans="4:4" x14ac:dyDescent="0.25">
      <c r="D4836" s="35"/>
    </row>
    <row r="4837" spans="4:4" x14ac:dyDescent="0.25">
      <c r="D4837" s="63"/>
    </row>
    <row r="4838" spans="4:4" x14ac:dyDescent="0.25">
      <c r="D4838" s="64"/>
    </row>
    <row r="4839" spans="4:4" x14ac:dyDescent="0.25">
      <c r="D4839" s="35"/>
    </row>
    <row r="4840" spans="4:4" x14ac:dyDescent="0.25">
      <c r="D4840" s="63"/>
    </row>
    <row r="4841" spans="4:4" x14ac:dyDescent="0.25">
      <c r="D4841" s="64"/>
    </row>
    <row r="4842" spans="4:4" x14ac:dyDescent="0.25">
      <c r="D4842" s="35"/>
    </row>
    <row r="4843" spans="4:4" x14ac:dyDescent="0.25">
      <c r="D4843" s="63"/>
    </row>
    <row r="4844" spans="4:4" x14ac:dyDescent="0.25">
      <c r="D4844" s="64"/>
    </row>
    <row r="4845" spans="4:4" x14ac:dyDescent="0.25">
      <c r="D4845" s="35"/>
    </row>
    <row r="4846" spans="4:4" x14ac:dyDescent="0.25">
      <c r="D4846" s="63"/>
    </row>
    <row r="4847" spans="4:4" x14ac:dyDescent="0.25">
      <c r="D4847" s="64"/>
    </row>
    <row r="4848" spans="4:4" x14ac:dyDescent="0.25">
      <c r="D4848" s="35"/>
    </row>
    <row r="4849" spans="4:4" x14ac:dyDescent="0.25">
      <c r="D4849" s="63"/>
    </row>
    <row r="4850" spans="4:4" x14ac:dyDescent="0.25">
      <c r="D4850" s="64"/>
    </row>
    <row r="4851" spans="4:4" x14ac:dyDescent="0.25">
      <c r="D4851" s="35"/>
    </row>
    <row r="4852" spans="4:4" x14ac:dyDescent="0.25">
      <c r="D4852" s="63"/>
    </row>
    <row r="4853" spans="4:4" x14ac:dyDescent="0.25">
      <c r="D4853" s="64"/>
    </row>
    <row r="4854" spans="4:4" x14ac:dyDescent="0.25">
      <c r="D4854" s="35"/>
    </row>
    <row r="4855" spans="4:4" x14ac:dyDescent="0.25">
      <c r="D4855" s="63"/>
    </row>
    <row r="4856" spans="4:4" x14ac:dyDescent="0.25">
      <c r="D4856" s="64"/>
    </row>
    <row r="4857" spans="4:4" x14ac:dyDescent="0.25">
      <c r="D4857" s="35"/>
    </row>
    <row r="4858" spans="4:4" x14ac:dyDescent="0.25">
      <c r="D4858" s="63"/>
    </row>
    <row r="4859" spans="4:4" x14ac:dyDescent="0.25">
      <c r="D4859" s="64"/>
    </row>
    <row r="4860" spans="4:4" x14ac:dyDescent="0.25">
      <c r="D4860" s="35"/>
    </row>
    <row r="4861" spans="4:4" x14ac:dyDescent="0.25">
      <c r="D4861" s="63"/>
    </row>
    <row r="4862" spans="4:4" x14ac:dyDescent="0.25">
      <c r="D4862" s="64"/>
    </row>
    <row r="4863" spans="4:4" x14ac:dyDescent="0.25">
      <c r="D4863" s="35"/>
    </row>
    <row r="4864" spans="4:4" x14ac:dyDescent="0.25">
      <c r="D4864" s="63"/>
    </row>
    <row r="4865" spans="4:4" x14ac:dyDescent="0.25">
      <c r="D4865" s="64"/>
    </row>
    <row r="4866" spans="4:4" x14ac:dyDescent="0.25">
      <c r="D4866" s="35"/>
    </row>
    <row r="4867" spans="4:4" x14ac:dyDescent="0.25">
      <c r="D4867" s="63"/>
    </row>
    <row r="4868" spans="4:4" x14ac:dyDescent="0.25">
      <c r="D4868" s="64"/>
    </row>
    <row r="4869" spans="4:4" x14ac:dyDescent="0.25">
      <c r="D4869" s="35"/>
    </row>
    <row r="4870" spans="4:4" x14ac:dyDescent="0.25">
      <c r="D4870" s="63"/>
    </row>
    <row r="4871" spans="4:4" x14ac:dyDescent="0.25">
      <c r="D4871" s="64"/>
    </row>
    <row r="4872" spans="4:4" x14ac:dyDescent="0.25">
      <c r="D4872" s="35"/>
    </row>
    <row r="4873" spans="4:4" x14ac:dyDescent="0.25">
      <c r="D4873" s="63"/>
    </row>
    <row r="4874" spans="4:4" x14ac:dyDescent="0.25">
      <c r="D4874" s="64"/>
    </row>
    <row r="4875" spans="4:4" x14ac:dyDescent="0.25">
      <c r="D4875" s="35"/>
    </row>
    <row r="4876" spans="4:4" x14ac:dyDescent="0.25">
      <c r="D4876" s="63"/>
    </row>
    <row r="4877" spans="4:4" x14ac:dyDescent="0.25">
      <c r="D4877" s="64"/>
    </row>
    <row r="4878" spans="4:4" x14ac:dyDescent="0.25">
      <c r="D4878" s="35"/>
    </row>
    <row r="4879" spans="4:4" x14ac:dyDescent="0.25">
      <c r="D4879" s="63"/>
    </row>
    <row r="4880" spans="4:4" x14ac:dyDescent="0.25">
      <c r="D4880" s="64"/>
    </row>
    <row r="4881" spans="4:4" x14ac:dyDescent="0.25">
      <c r="D4881" s="35"/>
    </row>
    <row r="4882" spans="4:4" x14ac:dyDescent="0.25">
      <c r="D4882" s="63"/>
    </row>
    <row r="4883" spans="4:4" x14ac:dyDescent="0.25">
      <c r="D4883" s="64"/>
    </row>
    <row r="4884" spans="4:4" x14ac:dyDescent="0.25">
      <c r="D4884" s="35"/>
    </row>
    <row r="4885" spans="4:4" x14ac:dyDescent="0.25">
      <c r="D4885" s="63"/>
    </row>
    <row r="4886" spans="4:4" x14ac:dyDescent="0.25">
      <c r="D4886" s="64"/>
    </row>
    <row r="4887" spans="4:4" x14ac:dyDescent="0.25">
      <c r="D4887" s="35"/>
    </row>
    <row r="4888" spans="4:4" x14ac:dyDescent="0.25">
      <c r="D4888" s="63"/>
    </row>
    <row r="4889" spans="4:4" x14ac:dyDescent="0.25">
      <c r="D4889" s="64"/>
    </row>
    <row r="4890" spans="4:4" x14ac:dyDescent="0.25">
      <c r="D4890" s="35"/>
    </row>
    <row r="4891" spans="4:4" x14ac:dyDescent="0.25">
      <c r="D4891" s="63"/>
    </row>
    <row r="4892" spans="4:4" x14ac:dyDescent="0.25">
      <c r="D4892" s="64"/>
    </row>
    <row r="4893" spans="4:4" x14ac:dyDescent="0.25">
      <c r="D4893" s="35"/>
    </row>
    <row r="4894" spans="4:4" x14ac:dyDescent="0.25">
      <c r="D4894" s="63"/>
    </row>
    <row r="4895" spans="4:4" x14ac:dyDescent="0.25">
      <c r="D4895" s="64"/>
    </row>
    <row r="4896" spans="4:4" x14ac:dyDescent="0.25">
      <c r="D4896" s="35"/>
    </row>
    <row r="4897" spans="4:4" x14ac:dyDescent="0.25">
      <c r="D4897" s="63"/>
    </row>
    <row r="4898" spans="4:4" x14ac:dyDescent="0.25">
      <c r="D4898" s="64"/>
    </row>
    <row r="4899" spans="4:4" x14ac:dyDescent="0.25">
      <c r="D4899" s="35"/>
    </row>
    <row r="4900" spans="4:4" x14ac:dyDescent="0.25">
      <c r="D4900" s="63"/>
    </row>
    <row r="4901" spans="4:4" x14ac:dyDescent="0.25">
      <c r="D4901" s="64"/>
    </row>
    <row r="4902" spans="4:4" x14ac:dyDescent="0.25">
      <c r="D4902" s="35"/>
    </row>
    <row r="4903" spans="4:4" x14ac:dyDescent="0.25">
      <c r="D4903" s="63"/>
    </row>
    <row r="4904" spans="4:4" x14ac:dyDescent="0.25">
      <c r="D4904" s="64"/>
    </row>
    <row r="4905" spans="4:4" x14ac:dyDescent="0.25">
      <c r="D4905" s="35"/>
    </row>
    <row r="4906" spans="4:4" x14ac:dyDescent="0.25">
      <c r="D4906" s="63"/>
    </row>
    <row r="4907" spans="4:4" x14ac:dyDescent="0.25">
      <c r="D4907" s="64"/>
    </row>
    <row r="4908" spans="4:4" x14ac:dyDescent="0.25">
      <c r="D4908" s="35"/>
    </row>
    <row r="4909" spans="4:4" x14ac:dyDescent="0.25">
      <c r="D4909" s="63"/>
    </row>
    <row r="4910" spans="4:4" x14ac:dyDescent="0.25">
      <c r="D4910" s="64"/>
    </row>
    <row r="4911" spans="4:4" x14ac:dyDescent="0.25">
      <c r="D4911" s="35"/>
    </row>
    <row r="4912" spans="4:4" x14ac:dyDescent="0.25">
      <c r="D4912" s="63"/>
    </row>
    <row r="4913" spans="4:4" x14ac:dyDescent="0.25">
      <c r="D4913" s="64"/>
    </row>
    <row r="4914" spans="4:4" x14ac:dyDescent="0.25">
      <c r="D4914" s="35"/>
    </row>
    <row r="4915" spans="4:4" x14ac:dyDescent="0.25">
      <c r="D4915" s="63"/>
    </row>
    <row r="4916" spans="4:4" x14ac:dyDescent="0.25">
      <c r="D4916" s="64"/>
    </row>
    <row r="4917" spans="4:4" x14ac:dyDescent="0.25">
      <c r="D4917" s="35"/>
    </row>
    <row r="4918" spans="4:4" x14ac:dyDescent="0.25">
      <c r="D4918" s="63"/>
    </row>
    <row r="4919" spans="4:4" x14ac:dyDescent="0.25">
      <c r="D4919" s="64"/>
    </row>
    <row r="4920" spans="4:4" x14ac:dyDescent="0.25">
      <c r="D4920" s="35"/>
    </row>
    <row r="4921" spans="4:4" x14ac:dyDescent="0.25">
      <c r="D4921" s="63"/>
    </row>
    <row r="4922" spans="4:4" x14ac:dyDescent="0.25">
      <c r="D4922" s="64"/>
    </row>
    <row r="4923" spans="4:4" x14ac:dyDescent="0.25">
      <c r="D4923" s="35"/>
    </row>
    <row r="4924" spans="4:4" x14ac:dyDescent="0.25">
      <c r="D4924" s="63"/>
    </row>
    <row r="4925" spans="4:4" x14ac:dyDescent="0.25">
      <c r="D4925" s="64"/>
    </row>
    <row r="4926" spans="4:4" x14ac:dyDescent="0.25">
      <c r="D4926" s="35"/>
    </row>
    <row r="4927" spans="4:4" x14ac:dyDescent="0.25">
      <c r="D4927" s="63"/>
    </row>
    <row r="4928" spans="4:4" x14ac:dyDescent="0.25">
      <c r="D4928" s="64"/>
    </row>
    <row r="4929" spans="4:4" x14ac:dyDescent="0.25">
      <c r="D4929" s="35"/>
    </row>
    <row r="4930" spans="4:4" x14ac:dyDescent="0.25">
      <c r="D4930" s="63"/>
    </row>
    <row r="4931" spans="4:4" x14ac:dyDescent="0.25">
      <c r="D4931" s="64"/>
    </row>
    <row r="4932" spans="4:4" x14ac:dyDescent="0.25">
      <c r="D4932" s="35"/>
    </row>
    <row r="4933" spans="4:4" x14ac:dyDescent="0.25">
      <c r="D4933" s="63"/>
    </row>
    <row r="4934" spans="4:4" x14ac:dyDescent="0.25">
      <c r="D4934" s="64"/>
    </row>
    <row r="4935" spans="4:4" x14ac:dyDescent="0.25">
      <c r="D4935" s="35"/>
    </row>
    <row r="4936" spans="4:4" x14ac:dyDescent="0.25">
      <c r="D4936" s="63"/>
    </row>
    <row r="4937" spans="4:4" x14ac:dyDescent="0.25">
      <c r="D4937" s="64"/>
    </row>
    <row r="4938" spans="4:4" x14ac:dyDescent="0.25">
      <c r="D4938" s="35"/>
    </row>
    <row r="4939" spans="4:4" x14ac:dyDescent="0.25">
      <c r="D4939" s="63"/>
    </row>
    <row r="4940" spans="4:4" x14ac:dyDescent="0.25">
      <c r="D4940" s="64"/>
    </row>
    <row r="4941" spans="4:4" x14ac:dyDescent="0.25">
      <c r="D4941" s="35"/>
    </row>
    <row r="4942" spans="4:4" x14ac:dyDescent="0.25">
      <c r="D4942" s="63"/>
    </row>
    <row r="4943" spans="4:4" x14ac:dyDescent="0.25">
      <c r="D4943" s="64"/>
    </row>
    <row r="4944" spans="4:4" x14ac:dyDescent="0.25">
      <c r="D4944" s="35"/>
    </row>
    <row r="4945" spans="4:4" x14ac:dyDescent="0.25">
      <c r="D4945" s="63"/>
    </row>
    <row r="4946" spans="4:4" x14ac:dyDescent="0.25">
      <c r="D4946" s="64"/>
    </row>
    <row r="4947" spans="4:4" x14ac:dyDescent="0.25">
      <c r="D4947" s="35"/>
    </row>
    <row r="4948" spans="4:4" x14ac:dyDescent="0.25">
      <c r="D4948" s="63"/>
    </row>
    <row r="4949" spans="4:4" x14ac:dyDescent="0.25">
      <c r="D4949" s="64"/>
    </row>
    <row r="4950" spans="4:4" x14ac:dyDescent="0.25">
      <c r="D4950" s="35"/>
    </row>
    <row r="4951" spans="4:4" x14ac:dyDescent="0.25">
      <c r="D4951" s="63"/>
    </row>
    <row r="4952" spans="4:4" x14ac:dyDescent="0.25">
      <c r="D4952" s="64"/>
    </row>
    <row r="4953" spans="4:4" x14ac:dyDescent="0.25">
      <c r="D4953" s="35"/>
    </row>
    <row r="4954" spans="4:4" x14ac:dyDescent="0.25">
      <c r="D4954" s="63"/>
    </row>
    <row r="4955" spans="4:4" x14ac:dyDescent="0.25">
      <c r="D4955" s="64"/>
    </row>
    <row r="4956" spans="4:4" x14ac:dyDescent="0.25">
      <c r="D4956" s="35"/>
    </row>
    <row r="4957" spans="4:4" x14ac:dyDescent="0.25">
      <c r="D4957" s="63"/>
    </row>
    <row r="4958" spans="4:4" x14ac:dyDescent="0.25">
      <c r="D4958" s="64"/>
    </row>
    <row r="4959" spans="4:4" x14ac:dyDescent="0.25">
      <c r="D4959" s="35"/>
    </row>
    <row r="4960" spans="4:4" x14ac:dyDescent="0.25">
      <c r="D4960" s="63"/>
    </row>
    <row r="4961" spans="4:4" x14ac:dyDescent="0.25">
      <c r="D4961" s="64"/>
    </row>
    <row r="4962" spans="4:4" x14ac:dyDescent="0.25">
      <c r="D4962" s="35"/>
    </row>
    <row r="4963" spans="4:4" x14ac:dyDescent="0.25">
      <c r="D4963" s="63"/>
    </row>
    <row r="4964" spans="4:4" x14ac:dyDescent="0.25">
      <c r="D4964" s="64"/>
    </row>
    <row r="4965" spans="4:4" x14ac:dyDescent="0.25">
      <c r="D4965" s="35"/>
    </row>
    <row r="4966" spans="4:4" x14ac:dyDescent="0.25">
      <c r="D4966" s="63"/>
    </row>
    <row r="4967" spans="4:4" x14ac:dyDescent="0.25">
      <c r="D4967" s="64"/>
    </row>
    <row r="4968" spans="4:4" x14ac:dyDescent="0.25">
      <c r="D4968" s="35"/>
    </row>
    <row r="4969" spans="4:4" x14ac:dyDescent="0.25">
      <c r="D4969" s="63"/>
    </row>
    <row r="4970" spans="4:4" x14ac:dyDescent="0.25">
      <c r="D4970" s="64"/>
    </row>
    <row r="4971" spans="4:4" x14ac:dyDescent="0.25">
      <c r="D4971" s="35"/>
    </row>
    <row r="4972" spans="4:4" x14ac:dyDescent="0.25">
      <c r="D4972" s="63"/>
    </row>
    <row r="4973" spans="4:4" x14ac:dyDescent="0.25">
      <c r="D4973" s="64"/>
    </row>
    <row r="4974" spans="4:4" x14ac:dyDescent="0.25">
      <c r="D4974" s="35"/>
    </row>
    <row r="4975" spans="4:4" x14ac:dyDescent="0.25">
      <c r="D4975" s="63"/>
    </row>
    <row r="4976" spans="4:4" x14ac:dyDescent="0.25">
      <c r="D4976" s="64"/>
    </row>
    <row r="4977" spans="4:4" x14ac:dyDescent="0.25">
      <c r="D4977" s="35"/>
    </row>
    <row r="4978" spans="4:4" x14ac:dyDescent="0.25">
      <c r="D4978" s="63"/>
    </row>
    <row r="4979" spans="4:4" x14ac:dyDescent="0.25">
      <c r="D4979" s="64"/>
    </row>
    <row r="4980" spans="4:4" x14ac:dyDescent="0.25">
      <c r="D4980" s="35"/>
    </row>
    <row r="4981" spans="4:4" x14ac:dyDescent="0.25">
      <c r="D4981" s="63"/>
    </row>
    <row r="4982" spans="4:4" x14ac:dyDescent="0.25">
      <c r="D4982" s="64"/>
    </row>
    <row r="4983" spans="4:4" x14ac:dyDescent="0.25">
      <c r="D4983" s="35"/>
    </row>
    <row r="4984" spans="4:4" x14ac:dyDescent="0.25">
      <c r="D4984" s="63"/>
    </row>
    <row r="4985" spans="4:4" x14ac:dyDescent="0.25">
      <c r="D4985" s="64"/>
    </row>
    <row r="4986" spans="4:4" x14ac:dyDescent="0.25">
      <c r="D4986" s="35"/>
    </row>
    <row r="4987" spans="4:4" x14ac:dyDescent="0.25">
      <c r="D4987" s="63"/>
    </row>
    <row r="4988" spans="4:4" x14ac:dyDescent="0.25">
      <c r="D4988" s="64"/>
    </row>
    <row r="4989" spans="4:4" x14ac:dyDescent="0.25">
      <c r="D4989" s="35"/>
    </row>
    <row r="4990" spans="4:4" x14ac:dyDescent="0.25">
      <c r="D4990" s="63"/>
    </row>
    <row r="4991" spans="4:4" x14ac:dyDescent="0.25">
      <c r="D4991" s="64"/>
    </row>
    <row r="4992" spans="4:4" x14ac:dyDescent="0.25">
      <c r="D4992" s="35"/>
    </row>
    <row r="4993" spans="4:4" x14ac:dyDescent="0.25">
      <c r="D4993" s="63"/>
    </row>
    <row r="4994" spans="4:4" x14ac:dyDescent="0.25">
      <c r="D4994" s="64"/>
    </row>
    <row r="4995" spans="4:4" x14ac:dyDescent="0.25">
      <c r="D4995" s="35"/>
    </row>
    <row r="4996" spans="4:4" x14ac:dyDescent="0.25">
      <c r="D4996" s="63"/>
    </row>
    <row r="4997" spans="4:4" x14ac:dyDescent="0.25">
      <c r="D4997" s="64"/>
    </row>
    <row r="4998" spans="4:4" x14ac:dyDescent="0.25">
      <c r="D4998" s="35"/>
    </row>
    <row r="4999" spans="4:4" x14ac:dyDescent="0.25">
      <c r="D4999" s="63"/>
    </row>
    <row r="5000" spans="4:4" x14ac:dyDescent="0.25">
      <c r="D5000" s="64"/>
    </row>
    <row r="5001" spans="4:4" x14ac:dyDescent="0.25">
      <c r="D5001" s="35"/>
    </row>
    <row r="5002" spans="4:4" x14ac:dyDescent="0.25">
      <c r="D5002" s="63"/>
    </row>
    <row r="5003" spans="4:4" x14ac:dyDescent="0.25">
      <c r="D5003" s="64"/>
    </row>
    <row r="5004" spans="4:4" x14ac:dyDescent="0.25">
      <c r="D5004" s="35"/>
    </row>
    <row r="5005" spans="4:4" x14ac:dyDescent="0.25">
      <c r="D5005" s="63"/>
    </row>
    <row r="5006" spans="4:4" x14ac:dyDescent="0.25">
      <c r="D5006" s="64"/>
    </row>
    <row r="5007" spans="4:4" x14ac:dyDescent="0.25">
      <c r="D5007" s="35"/>
    </row>
    <row r="5008" spans="4:4" x14ac:dyDescent="0.25">
      <c r="D5008" s="63"/>
    </row>
    <row r="5009" spans="4:4" x14ac:dyDescent="0.25">
      <c r="D5009" s="64"/>
    </row>
    <row r="5010" spans="4:4" x14ac:dyDescent="0.25">
      <c r="D5010" s="35"/>
    </row>
    <row r="5011" spans="4:4" x14ac:dyDescent="0.25">
      <c r="D5011" s="63"/>
    </row>
    <row r="5012" spans="4:4" x14ac:dyDescent="0.25">
      <c r="D5012" s="64"/>
    </row>
    <row r="5013" spans="4:4" x14ac:dyDescent="0.25">
      <c r="D5013" s="35"/>
    </row>
    <row r="5014" spans="4:4" x14ac:dyDescent="0.25">
      <c r="D5014" s="63"/>
    </row>
    <row r="5015" spans="4:4" x14ac:dyDescent="0.25">
      <c r="D5015" s="64"/>
    </row>
    <row r="5016" spans="4:4" x14ac:dyDescent="0.25">
      <c r="D5016" s="35"/>
    </row>
    <row r="5017" spans="4:4" x14ac:dyDescent="0.25">
      <c r="D5017" s="63"/>
    </row>
    <row r="5018" spans="4:4" x14ac:dyDescent="0.25">
      <c r="D5018" s="64"/>
    </row>
    <row r="5019" spans="4:4" x14ac:dyDescent="0.25">
      <c r="D5019" s="35"/>
    </row>
    <row r="5020" spans="4:4" x14ac:dyDescent="0.25">
      <c r="D5020" s="63"/>
    </row>
    <row r="5021" spans="4:4" x14ac:dyDescent="0.25">
      <c r="D5021" s="64"/>
    </row>
    <row r="5022" spans="4:4" x14ac:dyDescent="0.25">
      <c r="D5022" s="35"/>
    </row>
    <row r="5023" spans="4:4" x14ac:dyDescent="0.25">
      <c r="D5023" s="63"/>
    </row>
    <row r="5024" spans="4:4" x14ac:dyDescent="0.25">
      <c r="D5024" s="64"/>
    </row>
    <row r="5025" spans="4:4" x14ac:dyDescent="0.25">
      <c r="D5025" s="35"/>
    </row>
    <row r="5026" spans="4:4" x14ac:dyDescent="0.25">
      <c r="D5026" s="63"/>
    </row>
    <row r="5027" spans="4:4" x14ac:dyDescent="0.25">
      <c r="D5027" s="64"/>
    </row>
    <row r="5028" spans="4:4" x14ac:dyDescent="0.25">
      <c r="D5028" s="35"/>
    </row>
    <row r="5029" spans="4:4" x14ac:dyDescent="0.25">
      <c r="D5029" s="63"/>
    </row>
    <row r="5030" spans="4:4" x14ac:dyDescent="0.25">
      <c r="D5030" s="64"/>
    </row>
    <row r="5031" spans="4:4" x14ac:dyDescent="0.25">
      <c r="D5031" s="35"/>
    </row>
    <row r="5032" spans="4:4" x14ac:dyDescent="0.25">
      <c r="D5032" s="63"/>
    </row>
    <row r="5033" spans="4:4" x14ac:dyDescent="0.25">
      <c r="D5033" s="64"/>
    </row>
    <row r="5034" spans="4:4" x14ac:dyDescent="0.25">
      <c r="D5034" s="35"/>
    </row>
    <row r="5035" spans="4:4" x14ac:dyDescent="0.25">
      <c r="D5035" s="63"/>
    </row>
    <row r="5036" spans="4:4" x14ac:dyDescent="0.25">
      <c r="D5036" s="64"/>
    </row>
    <row r="5037" spans="4:4" x14ac:dyDescent="0.25">
      <c r="D5037" s="35"/>
    </row>
    <row r="5038" spans="4:4" x14ac:dyDescent="0.25">
      <c r="D5038" s="63"/>
    </row>
    <row r="5039" spans="4:4" x14ac:dyDescent="0.25">
      <c r="D5039" s="64"/>
    </row>
    <row r="5040" spans="4:4" x14ac:dyDescent="0.25">
      <c r="D5040" s="35"/>
    </row>
    <row r="5041" spans="4:4" x14ac:dyDescent="0.25">
      <c r="D5041" s="63"/>
    </row>
    <row r="5042" spans="4:4" x14ac:dyDescent="0.25">
      <c r="D5042" s="64"/>
    </row>
    <row r="5043" spans="4:4" x14ac:dyDescent="0.25">
      <c r="D5043" s="35"/>
    </row>
    <row r="5044" spans="4:4" x14ac:dyDescent="0.25">
      <c r="D5044" s="63"/>
    </row>
    <row r="5045" spans="4:4" x14ac:dyDescent="0.25">
      <c r="D5045" s="64"/>
    </row>
    <row r="5046" spans="4:4" x14ac:dyDescent="0.25">
      <c r="D5046" s="35"/>
    </row>
    <row r="5047" spans="4:4" x14ac:dyDescent="0.25">
      <c r="D5047" s="63"/>
    </row>
    <row r="5048" spans="4:4" x14ac:dyDescent="0.25">
      <c r="D5048" s="64"/>
    </row>
    <row r="5049" spans="4:4" x14ac:dyDescent="0.25">
      <c r="D5049" s="35"/>
    </row>
    <row r="5050" spans="4:4" x14ac:dyDescent="0.25">
      <c r="D5050" s="63"/>
    </row>
    <row r="5051" spans="4:4" x14ac:dyDescent="0.25">
      <c r="D5051" s="64"/>
    </row>
    <row r="5052" spans="4:4" x14ac:dyDescent="0.25">
      <c r="D5052" s="35"/>
    </row>
    <row r="5053" spans="4:4" x14ac:dyDescent="0.25">
      <c r="D5053" s="63"/>
    </row>
    <row r="5054" spans="4:4" x14ac:dyDescent="0.25">
      <c r="D5054" s="64"/>
    </row>
    <row r="5055" spans="4:4" x14ac:dyDescent="0.25">
      <c r="D5055" s="35"/>
    </row>
    <row r="5056" spans="4:4" x14ac:dyDescent="0.25">
      <c r="D5056" s="63"/>
    </row>
    <row r="5057" spans="4:4" x14ac:dyDescent="0.25">
      <c r="D5057" s="64"/>
    </row>
    <row r="5058" spans="4:4" x14ac:dyDescent="0.25">
      <c r="D5058" s="35"/>
    </row>
    <row r="5059" spans="4:4" x14ac:dyDescent="0.25">
      <c r="D5059" s="63"/>
    </row>
    <row r="5060" spans="4:4" x14ac:dyDescent="0.25">
      <c r="D5060" s="64"/>
    </row>
    <row r="5061" spans="4:4" x14ac:dyDescent="0.25">
      <c r="D5061" s="35"/>
    </row>
    <row r="5062" spans="4:4" x14ac:dyDescent="0.25">
      <c r="D5062" s="63"/>
    </row>
    <row r="5063" spans="4:4" x14ac:dyDescent="0.25">
      <c r="D5063" s="64"/>
    </row>
    <row r="5064" spans="4:4" x14ac:dyDescent="0.25">
      <c r="D5064" s="35"/>
    </row>
    <row r="5065" spans="4:4" x14ac:dyDescent="0.25">
      <c r="D5065" s="63"/>
    </row>
    <row r="5066" spans="4:4" x14ac:dyDescent="0.25">
      <c r="D5066" s="64"/>
    </row>
    <row r="5067" spans="4:4" x14ac:dyDescent="0.25">
      <c r="D5067" s="35"/>
    </row>
    <row r="5068" spans="4:4" x14ac:dyDescent="0.25">
      <c r="D5068" s="63"/>
    </row>
    <row r="5069" spans="4:4" x14ac:dyDescent="0.25">
      <c r="D5069" s="64"/>
    </row>
    <row r="5070" spans="4:4" x14ac:dyDescent="0.25">
      <c r="D5070" s="35"/>
    </row>
    <row r="5071" spans="4:4" x14ac:dyDescent="0.25">
      <c r="D5071" s="63"/>
    </row>
    <row r="5072" spans="4:4" x14ac:dyDescent="0.25">
      <c r="D5072" s="64"/>
    </row>
    <row r="5073" spans="4:4" x14ac:dyDescent="0.25">
      <c r="D5073" s="35"/>
    </row>
    <row r="5074" spans="4:4" x14ac:dyDescent="0.25">
      <c r="D5074" s="63"/>
    </row>
    <row r="5075" spans="4:4" x14ac:dyDescent="0.25">
      <c r="D5075" s="64"/>
    </row>
    <row r="5076" spans="4:4" x14ac:dyDescent="0.25">
      <c r="D5076" s="35"/>
    </row>
    <row r="5077" spans="4:4" x14ac:dyDescent="0.25">
      <c r="D5077" s="63"/>
    </row>
    <row r="5078" spans="4:4" x14ac:dyDescent="0.25">
      <c r="D5078" s="64"/>
    </row>
    <row r="5079" spans="4:4" x14ac:dyDescent="0.25">
      <c r="D5079" s="35"/>
    </row>
    <row r="5080" spans="4:4" x14ac:dyDescent="0.25">
      <c r="D5080" s="63"/>
    </row>
    <row r="5081" spans="4:4" x14ac:dyDescent="0.25">
      <c r="D5081" s="64"/>
    </row>
    <row r="5082" spans="4:4" x14ac:dyDescent="0.25">
      <c r="D5082" s="35"/>
    </row>
    <row r="5083" spans="4:4" x14ac:dyDescent="0.25">
      <c r="D5083" s="63"/>
    </row>
    <row r="5084" spans="4:4" x14ac:dyDescent="0.25">
      <c r="D5084" s="64"/>
    </row>
    <row r="5085" spans="4:4" x14ac:dyDescent="0.25">
      <c r="D5085" s="35"/>
    </row>
    <row r="5086" spans="4:4" x14ac:dyDescent="0.25">
      <c r="D5086" s="63"/>
    </row>
    <row r="5087" spans="4:4" x14ac:dyDescent="0.25">
      <c r="D5087" s="64"/>
    </row>
    <row r="5088" spans="4:4" x14ac:dyDescent="0.25">
      <c r="D5088" s="35"/>
    </row>
    <row r="5089" spans="4:4" x14ac:dyDescent="0.25">
      <c r="D5089" s="63"/>
    </row>
    <row r="5090" spans="4:4" x14ac:dyDescent="0.25">
      <c r="D5090" s="64"/>
    </row>
    <row r="5091" spans="4:4" x14ac:dyDescent="0.25">
      <c r="D5091" s="35"/>
    </row>
    <row r="5092" spans="4:4" x14ac:dyDescent="0.25">
      <c r="D5092" s="63"/>
    </row>
    <row r="5093" spans="4:4" x14ac:dyDescent="0.25">
      <c r="D5093" s="64"/>
    </row>
    <row r="5094" spans="4:4" x14ac:dyDescent="0.25">
      <c r="D5094" s="35"/>
    </row>
    <row r="5095" spans="4:4" x14ac:dyDescent="0.25">
      <c r="D5095" s="63"/>
    </row>
    <row r="5096" spans="4:4" x14ac:dyDescent="0.25">
      <c r="D5096" s="64"/>
    </row>
    <row r="5097" spans="4:4" x14ac:dyDescent="0.25">
      <c r="D5097" s="35"/>
    </row>
    <row r="5098" spans="4:4" x14ac:dyDescent="0.25">
      <c r="D5098" s="63"/>
    </row>
    <row r="5099" spans="4:4" x14ac:dyDescent="0.25">
      <c r="D5099" s="64"/>
    </row>
    <row r="5100" spans="4:4" x14ac:dyDescent="0.25">
      <c r="D5100" s="35"/>
    </row>
    <row r="5101" spans="4:4" x14ac:dyDescent="0.25">
      <c r="D5101" s="63"/>
    </row>
    <row r="5102" spans="4:4" x14ac:dyDescent="0.25">
      <c r="D5102" s="64"/>
    </row>
    <row r="5103" spans="4:4" x14ac:dyDescent="0.25">
      <c r="D5103" s="35"/>
    </row>
    <row r="5104" spans="4:4" x14ac:dyDescent="0.25">
      <c r="D5104" s="63"/>
    </row>
    <row r="5105" spans="4:4" x14ac:dyDescent="0.25">
      <c r="D5105" s="64"/>
    </row>
    <row r="5106" spans="4:4" x14ac:dyDescent="0.25">
      <c r="D5106" s="35"/>
    </row>
    <row r="5107" spans="4:4" x14ac:dyDescent="0.25">
      <c r="D5107" s="63"/>
    </row>
    <row r="5108" spans="4:4" x14ac:dyDescent="0.25">
      <c r="D5108" s="64"/>
    </row>
    <row r="5109" spans="4:4" x14ac:dyDescent="0.25">
      <c r="D5109" s="35"/>
    </row>
    <row r="5110" spans="4:4" x14ac:dyDescent="0.25">
      <c r="D5110" s="63"/>
    </row>
    <row r="5111" spans="4:4" x14ac:dyDescent="0.25">
      <c r="D5111" s="64"/>
    </row>
    <row r="5112" spans="4:4" x14ac:dyDescent="0.25">
      <c r="D5112" s="35"/>
    </row>
    <row r="5113" spans="4:4" x14ac:dyDescent="0.25">
      <c r="D5113" s="63"/>
    </row>
    <row r="5114" spans="4:4" x14ac:dyDescent="0.25">
      <c r="D5114" s="64"/>
    </row>
    <row r="5115" spans="4:4" x14ac:dyDescent="0.25">
      <c r="D5115" s="35"/>
    </row>
    <row r="5116" spans="4:4" x14ac:dyDescent="0.25">
      <c r="D5116" s="63"/>
    </row>
    <row r="5117" spans="4:4" x14ac:dyDescent="0.25">
      <c r="D5117" s="64"/>
    </row>
    <row r="5118" spans="4:4" x14ac:dyDescent="0.25">
      <c r="D5118" s="35"/>
    </row>
    <row r="5119" spans="4:4" x14ac:dyDescent="0.25">
      <c r="D5119" s="63"/>
    </row>
    <row r="5120" spans="4:4" x14ac:dyDescent="0.25">
      <c r="D5120" s="64"/>
    </row>
    <row r="5121" spans="4:4" x14ac:dyDescent="0.25">
      <c r="D5121" s="35"/>
    </row>
    <row r="5122" spans="4:4" x14ac:dyDescent="0.25">
      <c r="D5122" s="63"/>
    </row>
    <row r="5123" spans="4:4" x14ac:dyDescent="0.25">
      <c r="D5123" s="64"/>
    </row>
    <row r="5124" spans="4:4" x14ac:dyDescent="0.25">
      <c r="D5124" s="35"/>
    </row>
    <row r="5125" spans="4:4" x14ac:dyDescent="0.25">
      <c r="D5125" s="63"/>
    </row>
    <row r="5126" spans="4:4" x14ac:dyDescent="0.25">
      <c r="D5126" s="64"/>
    </row>
    <row r="5127" spans="4:4" x14ac:dyDescent="0.25">
      <c r="D5127" s="35"/>
    </row>
    <row r="5128" spans="4:4" x14ac:dyDescent="0.25">
      <c r="D5128" s="63"/>
    </row>
    <row r="5129" spans="4:4" x14ac:dyDescent="0.25">
      <c r="D5129" s="64"/>
    </row>
    <row r="5130" spans="4:4" x14ac:dyDescent="0.25">
      <c r="D5130" s="35"/>
    </row>
    <row r="5131" spans="4:4" x14ac:dyDescent="0.25">
      <c r="D5131" s="63"/>
    </row>
    <row r="5132" spans="4:4" x14ac:dyDescent="0.25">
      <c r="D5132" s="64"/>
    </row>
    <row r="5133" spans="4:4" x14ac:dyDescent="0.25">
      <c r="D5133" s="35"/>
    </row>
    <row r="5134" spans="4:4" x14ac:dyDescent="0.25">
      <c r="D5134" s="63"/>
    </row>
    <row r="5135" spans="4:4" x14ac:dyDescent="0.25">
      <c r="D5135" s="64"/>
    </row>
    <row r="5136" spans="4:4" x14ac:dyDescent="0.25">
      <c r="D5136" s="35"/>
    </row>
    <row r="5137" spans="4:4" x14ac:dyDescent="0.25">
      <c r="D5137" s="63"/>
    </row>
    <row r="5138" spans="4:4" x14ac:dyDescent="0.25">
      <c r="D5138" s="64"/>
    </row>
    <row r="5139" spans="4:4" x14ac:dyDescent="0.25">
      <c r="D5139" s="35"/>
    </row>
    <row r="5140" spans="4:4" x14ac:dyDescent="0.25">
      <c r="D5140" s="63"/>
    </row>
    <row r="5141" spans="4:4" x14ac:dyDescent="0.25">
      <c r="D5141" s="64"/>
    </row>
    <row r="5142" spans="4:4" x14ac:dyDescent="0.25">
      <c r="D5142" s="35"/>
    </row>
    <row r="5143" spans="4:4" x14ac:dyDescent="0.25">
      <c r="D5143" s="63"/>
    </row>
    <row r="5144" spans="4:4" x14ac:dyDescent="0.25">
      <c r="D5144" s="64"/>
    </row>
    <row r="5145" spans="4:4" x14ac:dyDescent="0.25">
      <c r="D5145" s="35"/>
    </row>
    <row r="5146" spans="4:4" x14ac:dyDescent="0.25">
      <c r="D5146" s="63"/>
    </row>
    <row r="5147" spans="4:4" x14ac:dyDescent="0.25">
      <c r="D5147" s="64"/>
    </row>
    <row r="5148" spans="4:4" x14ac:dyDescent="0.25">
      <c r="D5148" s="35"/>
    </row>
    <row r="5149" spans="4:4" x14ac:dyDescent="0.25">
      <c r="D5149" s="63"/>
    </row>
    <row r="5150" spans="4:4" x14ac:dyDescent="0.25">
      <c r="D5150" s="64"/>
    </row>
    <row r="5151" spans="4:4" x14ac:dyDescent="0.25">
      <c r="D5151" s="35"/>
    </row>
    <row r="5152" spans="4:4" x14ac:dyDescent="0.25">
      <c r="D5152" s="63"/>
    </row>
    <row r="5153" spans="4:4" x14ac:dyDescent="0.25">
      <c r="D5153" s="64"/>
    </row>
    <row r="5154" spans="4:4" x14ac:dyDescent="0.25">
      <c r="D5154" s="35"/>
    </row>
    <row r="5155" spans="4:4" x14ac:dyDescent="0.25">
      <c r="D5155" s="63"/>
    </row>
    <row r="5156" spans="4:4" x14ac:dyDescent="0.25">
      <c r="D5156" s="64"/>
    </row>
    <row r="5157" spans="4:4" x14ac:dyDescent="0.25">
      <c r="D5157" s="35"/>
    </row>
    <row r="5158" spans="4:4" x14ac:dyDescent="0.25">
      <c r="D5158" s="63"/>
    </row>
    <row r="5159" spans="4:4" x14ac:dyDescent="0.25">
      <c r="D5159" s="64"/>
    </row>
    <row r="5160" spans="4:4" x14ac:dyDescent="0.25">
      <c r="D5160" s="35"/>
    </row>
    <row r="5161" spans="4:4" x14ac:dyDescent="0.25">
      <c r="D5161" s="63"/>
    </row>
    <row r="5162" spans="4:4" x14ac:dyDescent="0.25">
      <c r="D5162" s="64"/>
    </row>
    <row r="5163" spans="4:4" x14ac:dyDescent="0.25">
      <c r="D5163" s="35"/>
    </row>
    <row r="5164" spans="4:4" x14ac:dyDescent="0.25">
      <c r="D5164" s="63"/>
    </row>
    <row r="5165" spans="4:4" x14ac:dyDescent="0.25">
      <c r="D5165" s="64"/>
    </row>
    <row r="5166" spans="4:4" x14ac:dyDescent="0.25">
      <c r="D5166" s="35"/>
    </row>
    <row r="5167" spans="4:4" x14ac:dyDescent="0.25">
      <c r="D5167" s="63"/>
    </row>
    <row r="5168" spans="4:4" x14ac:dyDescent="0.25">
      <c r="D5168" s="64"/>
    </row>
    <row r="5169" spans="4:4" x14ac:dyDescent="0.25">
      <c r="D5169" s="35"/>
    </row>
    <row r="5170" spans="4:4" x14ac:dyDescent="0.25">
      <c r="D5170" s="63"/>
    </row>
    <row r="5171" spans="4:4" x14ac:dyDescent="0.25">
      <c r="D5171" s="64"/>
    </row>
    <row r="5172" spans="4:4" x14ac:dyDescent="0.25">
      <c r="D5172" s="35"/>
    </row>
    <row r="5173" spans="4:4" x14ac:dyDescent="0.25">
      <c r="D5173" s="63"/>
    </row>
    <row r="5174" spans="4:4" x14ac:dyDescent="0.25">
      <c r="D5174" s="64"/>
    </row>
    <row r="5175" spans="4:4" x14ac:dyDescent="0.25">
      <c r="D5175" s="35"/>
    </row>
    <row r="5176" spans="4:4" x14ac:dyDescent="0.25">
      <c r="D5176" s="63"/>
    </row>
    <row r="5177" spans="4:4" x14ac:dyDescent="0.25">
      <c r="D5177" s="64"/>
    </row>
    <row r="5178" spans="4:4" x14ac:dyDescent="0.25">
      <c r="D5178" s="35"/>
    </row>
    <row r="5179" spans="4:4" x14ac:dyDescent="0.25">
      <c r="D5179" s="63"/>
    </row>
    <row r="5180" spans="4:4" x14ac:dyDescent="0.25">
      <c r="D5180" s="64"/>
    </row>
    <row r="5181" spans="4:4" x14ac:dyDescent="0.25">
      <c r="D5181" s="35"/>
    </row>
    <row r="5182" spans="4:4" x14ac:dyDescent="0.25">
      <c r="D5182" s="63"/>
    </row>
    <row r="5183" spans="4:4" x14ac:dyDescent="0.25">
      <c r="D5183" s="64"/>
    </row>
    <row r="5184" spans="4:4" x14ac:dyDescent="0.25">
      <c r="D5184" s="35"/>
    </row>
    <row r="5185" spans="4:4" x14ac:dyDescent="0.25">
      <c r="D5185" s="63"/>
    </row>
    <row r="5186" spans="4:4" x14ac:dyDescent="0.25">
      <c r="D5186" s="64"/>
    </row>
    <row r="5187" spans="4:4" x14ac:dyDescent="0.25">
      <c r="D5187" s="35"/>
    </row>
    <row r="5188" spans="4:4" x14ac:dyDescent="0.25">
      <c r="D5188" s="63"/>
    </row>
    <row r="5189" spans="4:4" x14ac:dyDescent="0.25">
      <c r="D5189" s="64"/>
    </row>
    <row r="5190" spans="4:4" x14ac:dyDescent="0.25">
      <c r="D5190" s="35"/>
    </row>
    <row r="5191" spans="4:4" x14ac:dyDescent="0.25">
      <c r="D5191" s="63"/>
    </row>
    <row r="5192" spans="4:4" x14ac:dyDescent="0.25">
      <c r="D5192" s="64"/>
    </row>
    <row r="5193" spans="4:4" x14ac:dyDescent="0.25">
      <c r="D5193" s="35"/>
    </row>
    <row r="5194" spans="4:4" x14ac:dyDescent="0.25">
      <c r="D5194" s="63"/>
    </row>
    <row r="5195" spans="4:4" x14ac:dyDescent="0.25">
      <c r="D5195" s="64"/>
    </row>
    <row r="5196" spans="4:4" x14ac:dyDescent="0.25">
      <c r="D5196" s="35"/>
    </row>
    <row r="5197" spans="4:4" x14ac:dyDescent="0.25">
      <c r="D5197" s="63"/>
    </row>
    <row r="5198" spans="4:4" x14ac:dyDescent="0.25">
      <c r="D5198" s="64"/>
    </row>
    <row r="5199" spans="4:4" x14ac:dyDescent="0.25">
      <c r="D5199" s="35"/>
    </row>
    <row r="5200" spans="4:4" x14ac:dyDescent="0.25">
      <c r="D5200" s="63"/>
    </row>
    <row r="5201" spans="4:4" x14ac:dyDescent="0.25">
      <c r="D5201" s="64"/>
    </row>
    <row r="5202" spans="4:4" x14ac:dyDescent="0.25">
      <c r="D5202" s="35"/>
    </row>
    <row r="5203" spans="4:4" x14ac:dyDescent="0.25">
      <c r="D5203" s="63"/>
    </row>
    <row r="5204" spans="4:4" x14ac:dyDescent="0.25">
      <c r="D5204" s="64"/>
    </row>
    <row r="5205" spans="4:4" x14ac:dyDescent="0.25">
      <c r="D5205" s="35"/>
    </row>
    <row r="5206" spans="4:4" x14ac:dyDescent="0.25">
      <c r="D5206" s="63"/>
    </row>
    <row r="5207" spans="4:4" x14ac:dyDescent="0.25">
      <c r="D5207" s="64"/>
    </row>
    <row r="5208" spans="4:4" x14ac:dyDescent="0.25">
      <c r="D5208" s="35"/>
    </row>
    <row r="5209" spans="4:4" x14ac:dyDescent="0.25">
      <c r="D5209" s="63"/>
    </row>
    <row r="5210" spans="4:4" x14ac:dyDescent="0.25">
      <c r="D5210" s="64"/>
    </row>
    <row r="5211" spans="4:4" x14ac:dyDescent="0.25">
      <c r="D5211" s="35"/>
    </row>
    <row r="5212" spans="4:4" x14ac:dyDescent="0.25">
      <c r="D5212" s="63"/>
    </row>
    <row r="5213" spans="4:4" x14ac:dyDescent="0.25">
      <c r="D5213" s="64"/>
    </row>
    <row r="5214" spans="4:4" x14ac:dyDescent="0.25">
      <c r="D5214" s="35"/>
    </row>
    <row r="5215" spans="4:4" x14ac:dyDescent="0.25">
      <c r="D5215" s="63"/>
    </row>
    <row r="5216" spans="4:4" x14ac:dyDescent="0.25">
      <c r="D5216" s="64"/>
    </row>
    <row r="5217" spans="4:4" x14ac:dyDescent="0.25">
      <c r="D5217" s="35"/>
    </row>
    <row r="5218" spans="4:4" x14ac:dyDescent="0.25">
      <c r="D5218" s="63"/>
    </row>
    <row r="5219" spans="4:4" x14ac:dyDescent="0.25">
      <c r="D5219" s="64"/>
    </row>
    <row r="5220" spans="4:4" x14ac:dyDescent="0.25">
      <c r="D5220" s="35"/>
    </row>
    <row r="5221" spans="4:4" x14ac:dyDescent="0.25">
      <c r="D5221" s="63"/>
    </row>
    <row r="5222" spans="4:4" x14ac:dyDescent="0.25">
      <c r="D5222" s="64"/>
    </row>
    <row r="5223" spans="4:4" x14ac:dyDescent="0.25">
      <c r="D5223" s="35"/>
    </row>
    <row r="5224" spans="4:4" x14ac:dyDescent="0.25">
      <c r="D5224" s="63"/>
    </row>
    <row r="5225" spans="4:4" x14ac:dyDescent="0.25">
      <c r="D5225" s="64"/>
    </row>
    <row r="5226" spans="4:4" x14ac:dyDescent="0.25">
      <c r="D5226" s="35"/>
    </row>
    <row r="5227" spans="4:4" x14ac:dyDescent="0.25">
      <c r="D5227" s="63"/>
    </row>
    <row r="5228" spans="4:4" x14ac:dyDescent="0.25">
      <c r="D5228" s="64"/>
    </row>
    <row r="5229" spans="4:4" x14ac:dyDescent="0.25">
      <c r="D5229" s="35"/>
    </row>
    <row r="5230" spans="4:4" x14ac:dyDescent="0.25">
      <c r="D5230" s="63"/>
    </row>
    <row r="5231" spans="4:4" x14ac:dyDescent="0.25">
      <c r="D5231" s="64"/>
    </row>
    <row r="5232" spans="4:4" x14ac:dyDescent="0.25">
      <c r="D5232" s="35"/>
    </row>
    <row r="5233" spans="4:4" x14ac:dyDescent="0.25">
      <c r="D5233" s="63"/>
    </row>
    <row r="5234" spans="4:4" x14ac:dyDescent="0.25">
      <c r="D5234" s="64"/>
    </row>
    <row r="5235" spans="4:4" x14ac:dyDescent="0.25">
      <c r="D5235" s="35"/>
    </row>
    <row r="5236" spans="4:4" x14ac:dyDescent="0.25">
      <c r="D5236" s="63"/>
    </row>
    <row r="5237" spans="4:4" x14ac:dyDescent="0.25">
      <c r="D5237" s="64"/>
    </row>
    <row r="5238" spans="4:4" x14ac:dyDescent="0.25">
      <c r="D5238" s="35"/>
    </row>
    <row r="5239" spans="4:4" x14ac:dyDescent="0.25">
      <c r="D5239" s="63"/>
    </row>
    <row r="5240" spans="4:4" x14ac:dyDescent="0.25">
      <c r="D5240" s="64"/>
    </row>
    <row r="5241" spans="4:4" x14ac:dyDescent="0.25">
      <c r="D5241" s="35"/>
    </row>
    <row r="5242" spans="4:4" x14ac:dyDescent="0.25">
      <c r="D5242" s="63"/>
    </row>
    <row r="5243" spans="4:4" x14ac:dyDescent="0.25">
      <c r="D5243" s="64"/>
    </row>
    <row r="5244" spans="4:4" x14ac:dyDescent="0.25">
      <c r="D5244" s="35"/>
    </row>
    <row r="5245" spans="4:4" x14ac:dyDescent="0.25">
      <c r="D5245" s="63"/>
    </row>
    <row r="5246" spans="4:4" x14ac:dyDescent="0.25">
      <c r="D5246" s="64"/>
    </row>
    <row r="5247" spans="4:4" x14ac:dyDescent="0.25">
      <c r="D5247" s="35"/>
    </row>
    <row r="5248" spans="4:4" x14ac:dyDescent="0.25">
      <c r="D5248" s="63"/>
    </row>
    <row r="5249" spans="4:4" x14ac:dyDescent="0.25">
      <c r="D5249" s="64"/>
    </row>
    <row r="5250" spans="4:4" x14ac:dyDescent="0.25">
      <c r="D5250" s="35"/>
    </row>
    <row r="5251" spans="4:4" x14ac:dyDescent="0.25">
      <c r="D5251" s="63"/>
    </row>
    <row r="5252" spans="4:4" x14ac:dyDescent="0.25">
      <c r="D5252" s="64"/>
    </row>
    <row r="5253" spans="4:4" x14ac:dyDescent="0.25">
      <c r="D5253" s="35"/>
    </row>
    <row r="5254" spans="4:4" x14ac:dyDescent="0.25">
      <c r="D5254" s="63"/>
    </row>
    <row r="5255" spans="4:4" x14ac:dyDescent="0.25">
      <c r="D5255" s="64"/>
    </row>
    <row r="5256" spans="4:4" x14ac:dyDescent="0.25">
      <c r="D5256" s="35"/>
    </row>
    <row r="5257" spans="4:4" x14ac:dyDescent="0.25">
      <c r="D5257" s="63"/>
    </row>
    <row r="5258" spans="4:4" x14ac:dyDescent="0.25">
      <c r="D5258" s="64"/>
    </row>
    <row r="5259" spans="4:4" x14ac:dyDescent="0.25">
      <c r="D5259" s="35"/>
    </row>
    <row r="5260" spans="4:4" x14ac:dyDescent="0.25">
      <c r="D5260" s="63"/>
    </row>
    <row r="5261" spans="4:4" x14ac:dyDescent="0.25">
      <c r="D5261" s="64"/>
    </row>
    <row r="5262" spans="4:4" x14ac:dyDescent="0.25">
      <c r="D5262" s="35"/>
    </row>
    <row r="5263" spans="4:4" x14ac:dyDescent="0.25">
      <c r="D5263" s="63"/>
    </row>
    <row r="5264" spans="4:4" x14ac:dyDescent="0.25">
      <c r="D5264" s="64"/>
    </row>
    <row r="5265" spans="4:4" x14ac:dyDescent="0.25">
      <c r="D5265" s="35"/>
    </row>
    <row r="5266" spans="4:4" x14ac:dyDescent="0.25">
      <c r="D5266" s="63"/>
    </row>
    <row r="5267" spans="4:4" x14ac:dyDescent="0.25">
      <c r="D5267" s="64"/>
    </row>
    <row r="5268" spans="4:4" x14ac:dyDescent="0.25">
      <c r="D5268" s="35"/>
    </row>
    <row r="5269" spans="4:4" x14ac:dyDescent="0.25">
      <c r="D5269" s="63"/>
    </row>
    <row r="5270" spans="4:4" x14ac:dyDescent="0.25">
      <c r="D5270" s="64"/>
    </row>
    <row r="5271" spans="4:4" x14ac:dyDescent="0.25">
      <c r="D5271" s="35"/>
    </row>
    <row r="5272" spans="4:4" x14ac:dyDescent="0.25">
      <c r="D5272" s="63"/>
    </row>
    <row r="5273" spans="4:4" x14ac:dyDescent="0.25">
      <c r="D5273" s="64"/>
    </row>
    <row r="5274" spans="4:4" x14ac:dyDescent="0.25">
      <c r="D5274" s="35"/>
    </row>
    <row r="5275" spans="4:4" x14ac:dyDescent="0.25">
      <c r="D5275" s="63"/>
    </row>
    <row r="5276" spans="4:4" x14ac:dyDescent="0.25">
      <c r="D5276" s="64"/>
    </row>
    <row r="5277" spans="4:4" x14ac:dyDescent="0.25">
      <c r="D5277" s="35"/>
    </row>
    <row r="5278" spans="4:4" x14ac:dyDescent="0.25">
      <c r="D5278" s="63"/>
    </row>
    <row r="5279" spans="4:4" x14ac:dyDescent="0.25">
      <c r="D5279" s="64"/>
    </row>
    <row r="5280" spans="4:4" x14ac:dyDescent="0.25">
      <c r="D5280" s="35"/>
    </row>
    <row r="5281" spans="4:4" x14ac:dyDescent="0.25">
      <c r="D5281" s="63"/>
    </row>
    <row r="5282" spans="4:4" x14ac:dyDescent="0.25">
      <c r="D5282" s="64"/>
    </row>
    <row r="5283" spans="4:4" x14ac:dyDescent="0.25">
      <c r="D5283" s="35"/>
    </row>
    <row r="5284" spans="4:4" x14ac:dyDescent="0.25">
      <c r="D5284" s="63"/>
    </row>
    <row r="5285" spans="4:4" x14ac:dyDescent="0.25">
      <c r="D5285" s="64"/>
    </row>
    <row r="5286" spans="4:4" x14ac:dyDescent="0.25">
      <c r="D5286" s="35"/>
    </row>
    <row r="5287" spans="4:4" x14ac:dyDescent="0.25">
      <c r="D5287" s="63"/>
    </row>
    <row r="5288" spans="4:4" x14ac:dyDescent="0.25">
      <c r="D5288" s="64"/>
    </row>
    <row r="5289" spans="4:4" x14ac:dyDescent="0.25">
      <c r="D5289" s="35"/>
    </row>
    <row r="5290" spans="4:4" x14ac:dyDescent="0.25">
      <c r="D5290" s="63"/>
    </row>
    <row r="5291" spans="4:4" x14ac:dyDescent="0.25">
      <c r="D5291" s="64"/>
    </row>
    <row r="5292" spans="4:4" x14ac:dyDescent="0.25">
      <c r="D5292" s="35"/>
    </row>
    <row r="5293" spans="4:4" x14ac:dyDescent="0.25">
      <c r="D5293" s="63"/>
    </row>
    <row r="5294" spans="4:4" x14ac:dyDescent="0.25">
      <c r="D5294" s="64"/>
    </row>
    <row r="5295" spans="4:4" x14ac:dyDescent="0.25">
      <c r="D5295" s="35"/>
    </row>
    <row r="5296" spans="4:4" x14ac:dyDescent="0.25">
      <c r="D5296" s="63"/>
    </row>
    <row r="5297" spans="4:4" x14ac:dyDescent="0.25">
      <c r="D5297" s="64"/>
    </row>
    <row r="5298" spans="4:4" x14ac:dyDescent="0.25">
      <c r="D5298" s="35"/>
    </row>
    <row r="5299" spans="4:4" x14ac:dyDescent="0.25">
      <c r="D5299" s="63"/>
    </row>
    <row r="5300" spans="4:4" x14ac:dyDescent="0.25">
      <c r="D5300" s="64"/>
    </row>
    <row r="5301" spans="4:4" x14ac:dyDescent="0.25">
      <c r="D5301" s="35"/>
    </row>
    <row r="5302" spans="4:4" x14ac:dyDescent="0.25">
      <c r="D5302" s="63"/>
    </row>
    <row r="5303" spans="4:4" x14ac:dyDescent="0.25">
      <c r="D5303" s="64"/>
    </row>
    <row r="5304" spans="4:4" x14ac:dyDescent="0.25">
      <c r="D5304" s="35"/>
    </row>
    <row r="5305" spans="4:4" x14ac:dyDescent="0.25">
      <c r="D5305" s="63"/>
    </row>
    <row r="5306" spans="4:4" x14ac:dyDescent="0.25">
      <c r="D5306" s="64"/>
    </row>
    <row r="5307" spans="4:4" x14ac:dyDescent="0.25">
      <c r="D5307" s="35"/>
    </row>
    <row r="5308" spans="4:4" x14ac:dyDescent="0.25">
      <c r="D5308" s="63"/>
    </row>
    <row r="5309" spans="4:4" x14ac:dyDescent="0.25">
      <c r="D5309" s="64"/>
    </row>
    <row r="5310" spans="4:4" x14ac:dyDescent="0.25">
      <c r="D5310" s="35"/>
    </row>
    <row r="5311" spans="4:4" x14ac:dyDescent="0.25">
      <c r="D5311" s="63"/>
    </row>
    <row r="5312" spans="4:4" x14ac:dyDescent="0.25">
      <c r="D5312" s="64"/>
    </row>
    <row r="5313" spans="4:4" x14ac:dyDescent="0.25">
      <c r="D5313" s="35"/>
    </row>
    <row r="5314" spans="4:4" x14ac:dyDescent="0.25">
      <c r="D5314" s="63"/>
    </row>
    <row r="5315" spans="4:4" x14ac:dyDescent="0.25">
      <c r="D5315" s="64"/>
    </row>
    <row r="5316" spans="4:4" x14ac:dyDescent="0.25">
      <c r="D5316" s="35"/>
    </row>
    <row r="5317" spans="4:4" x14ac:dyDescent="0.25">
      <c r="D5317" s="63"/>
    </row>
    <row r="5318" spans="4:4" x14ac:dyDescent="0.25">
      <c r="D5318" s="64"/>
    </row>
    <row r="5319" spans="4:4" x14ac:dyDescent="0.25">
      <c r="D5319" s="35"/>
    </row>
    <row r="5320" spans="4:4" x14ac:dyDescent="0.25">
      <c r="D5320" s="63"/>
    </row>
    <row r="5321" spans="4:4" x14ac:dyDescent="0.25">
      <c r="D5321" s="64"/>
    </row>
    <row r="5322" spans="4:4" x14ac:dyDescent="0.25">
      <c r="D5322" s="35"/>
    </row>
    <row r="5323" spans="4:4" x14ac:dyDescent="0.25">
      <c r="D5323" s="63"/>
    </row>
    <row r="5324" spans="4:4" x14ac:dyDescent="0.25">
      <c r="D5324" s="64"/>
    </row>
    <row r="5325" spans="4:4" x14ac:dyDescent="0.25">
      <c r="D5325" s="35"/>
    </row>
    <row r="5326" spans="4:4" x14ac:dyDescent="0.25">
      <c r="D5326" s="63"/>
    </row>
    <row r="5327" spans="4:4" x14ac:dyDescent="0.25">
      <c r="D5327" s="64"/>
    </row>
    <row r="5328" spans="4:4" x14ac:dyDescent="0.25">
      <c r="D5328" s="35"/>
    </row>
    <row r="5329" spans="4:4" x14ac:dyDescent="0.25">
      <c r="D5329" s="63"/>
    </row>
    <row r="5330" spans="4:4" x14ac:dyDescent="0.25">
      <c r="D5330" s="64"/>
    </row>
    <row r="5331" spans="4:4" x14ac:dyDescent="0.25">
      <c r="D5331" s="35"/>
    </row>
    <row r="5332" spans="4:4" x14ac:dyDescent="0.25">
      <c r="D5332" s="63"/>
    </row>
    <row r="5333" spans="4:4" x14ac:dyDescent="0.25">
      <c r="D5333" s="64"/>
    </row>
    <row r="5334" spans="4:4" x14ac:dyDescent="0.25">
      <c r="D5334" s="35"/>
    </row>
    <row r="5335" spans="4:4" x14ac:dyDescent="0.25">
      <c r="D5335" s="63"/>
    </row>
    <row r="5336" spans="4:4" x14ac:dyDescent="0.25">
      <c r="D5336" s="64"/>
    </row>
    <row r="5337" spans="4:4" x14ac:dyDescent="0.25">
      <c r="D5337" s="35"/>
    </row>
    <row r="5338" spans="4:4" x14ac:dyDescent="0.25">
      <c r="D5338" s="63"/>
    </row>
    <row r="5339" spans="4:4" x14ac:dyDescent="0.25">
      <c r="D5339" s="64"/>
    </row>
    <row r="5340" spans="4:4" x14ac:dyDescent="0.25">
      <c r="D5340" s="35"/>
    </row>
    <row r="5341" spans="4:4" x14ac:dyDescent="0.25">
      <c r="D5341" s="63"/>
    </row>
    <row r="5342" spans="4:4" x14ac:dyDescent="0.25">
      <c r="D5342" s="64"/>
    </row>
    <row r="5343" spans="4:4" x14ac:dyDescent="0.25">
      <c r="D5343" s="35"/>
    </row>
    <row r="5344" spans="4:4" x14ac:dyDescent="0.25">
      <c r="D5344" s="63"/>
    </row>
    <row r="5345" spans="4:4" x14ac:dyDescent="0.25">
      <c r="D5345" s="64"/>
    </row>
    <row r="5346" spans="4:4" x14ac:dyDescent="0.25">
      <c r="D5346" s="35"/>
    </row>
    <row r="5347" spans="4:4" x14ac:dyDescent="0.25">
      <c r="D5347" s="63"/>
    </row>
    <row r="5348" spans="4:4" x14ac:dyDescent="0.25">
      <c r="D5348" s="64"/>
    </row>
    <row r="5349" spans="4:4" x14ac:dyDescent="0.25">
      <c r="D5349" s="35"/>
    </row>
    <row r="5350" spans="4:4" x14ac:dyDescent="0.25">
      <c r="D5350" s="63"/>
    </row>
    <row r="5351" spans="4:4" x14ac:dyDescent="0.25">
      <c r="D5351" s="64"/>
    </row>
    <row r="5352" spans="4:4" x14ac:dyDescent="0.25">
      <c r="D5352" s="35"/>
    </row>
    <row r="5353" spans="4:4" x14ac:dyDescent="0.25">
      <c r="D5353" s="63"/>
    </row>
    <row r="5354" spans="4:4" x14ac:dyDescent="0.25">
      <c r="D5354" s="64"/>
    </row>
    <row r="5355" spans="4:4" x14ac:dyDescent="0.25">
      <c r="D5355" s="35"/>
    </row>
    <row r="5356" spans="4:4" x14ac:dyDescent="0.25">
      <c r="D5356" s="63"/>
    </row>
    <row r="5357" spans="4:4" x14ac:dyDescent="0.25">
      <c r="D5357" s="64"/>
    </row>
    <row r="5358" spans="4:4" x14ac:dyDescent="0.25">
      <c r="D5358" s="35"/>
    </row>
    <row r="5359" spans="4:4" x14ac:dyDescent="0.25">
      <c r="D5359" s="63"/>
    </row>
  </sheetData>
  <sheetProtection selectLockedCells="1"/>
  <mergeCells count="399">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64:M64"/>
    <mergeCell ref="O64:V64"/>
    <mergeCell ref="G65:M65"/>
    <mergeCell ref="O65:V65"/>
    <mergeCell ref="G66:M66"/>
    <mergeCell ref="O66:V66"/>
    <mergeCell ref="G60:L60"/>
    <mergeCell ref="P60:U60"/>
    <mergeCell ref="G62:M62"/>
    <mergeCell ref="O62:V62"/>
    <mergeCell ref="G63:M63"/>
    <mergeCell ref="O63:V63"/>
    <mergeCell ref="C57:D57"/>
    <mergeCell ref="C58:D58"/>
    <mergeCell ref="G58:L58"/>
    <mergeCell ref="P58:U58"/>
    <mergeCell ref="C59:D59"/>
    <mergeCell ref="G59:L59"/>
    <mergeCell ref="S45:U45"/>
    <mergeCell ref="S46:U46"/>
    <mergeCell ref="G48:V54"/>
    <mergeCell ref="C55:D55"/>
    <mergeCell ref="C56:D56"/>
    <mergeCell ref="P56:U56"/>
    <mergeCell ref="G39:H39"/>
    <mergeCell ref="I39:P39"/>
    <mergeCell ref="R39:S39"/>
    <mergeCell ref="T39:U39"/>
    <mergeCell ref="G41:M46"/>
    <mergeCell ref="N41:O41"/>
    <mergeCell ref="S41:U41"/>
    <mergeCell ref="S42:U42"/>
    <mergeCell ref="S43:U43"/>
    <mergeCell ref="N42:O42"/>
    <mergeCell ref="S44:U44"/>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1:H21"/>
    <mergeCell ref="I21:P21"/>
    <mergeCell ref="R21:S21"/>
    <mergeCell ref="T21:U21"/>
    <mergeCell ref="G18:H18"/>
    <mergeCell ref="I18:P18"/>
    <mergeCell ref="R18:S18"/>
    <mergeCell ref="T18:U18"/>
    <mergeCell ref="G19:H19"/>
    <mergeCell ref="I19:P19"/>
    <mergeCell ref="R19:S19"/>
    <mergeCell ref="T19:U19"/>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G13:M13"/>
    <mergeCell ref="O13:V13"/>
    <mergeCell ref="G15:H15"/>
    <mergeCell ref="I15:K15"/>
    <mergeCell ref="L15:N15"/>
    <mergeCell ref="O15:P15"/>
    <mergeCell ref="Q15:R15"/>
    <mergeCell ref="S15:V15"/>
    <mergeCell ref="G20:H20"/>
    <mergeCell ref="I20:P20"/>
    <mergeCell ref="R20:S20"/>
    <mergeCell ref="T20:U2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18:M118"/>
    <mergeCell ref="O118:V118"/>
    <mergeCell ref="G119:M119"/>
    <mergeCell ref="O119:V119"/>
    <mergeCell ref="C113:D113"/>
    <mergeCell ref="G113:L113"/>
    <mergeCell ref="G114:L114"/>
    <mergeCell ref="P114:U114"/>
    <mergeCell ref="G116:M116"/>
    <mergeCell ref="O116:V116"/>
    <mergeCell ref="C109:D109"/>
    <mergeCell ref="C110:D110"/>
    <mergeCell ref="P110:U110"/>
    <mergeCell ref="C111:D111"/>
    <mergeCell ref="C112:D112"/>
    <mergeCell ref="G112:L112"/>
    <mergeCell ref="P112:U112"/>
    <mergeCell ref="G117:M117"/>
    <mergeCell ref="O117:V117"/>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2578125" defaultRowHeight="15" x14ac:dyDescent="0.25"/>
  <cols>
    <col min="1" max="1" width="15.42578125" style="1" bestFit="1" customWidth="1"/>
    <col min="2" max="2" width="120.42578125" style="1" customWidth="1"/>
    <col min="3" max="16384" width="9.42578125" style="1"/>
  </cols>
  <sheetData>
    <row r="1" spans="1:2" ht="126" customHeight="1" x14ac:dyDescent="0.25">
      <c r="A1" s="3" t="s">
        <v>142</v>
      </c>
      <c r="B1" s="4" t="s">
        <v>143</v>
      </c>
    </row>
    <row r="2" spans="1:2" ht="105.75" customHeight="1" x14ac:dyDescent="0.25">
      <c r="A2" s="3" t="s">
        <v>144</v>
      </c>
      <c r="B2" s="4" t="s">
        <v>145</v>
      </c>
    </row>
    <row r="3" spans="1:2" ht="96" customHeight="1" x14ac:dyDescent="0.25">
      <c r="A3" s="3" t="s">
        <v>146</v>
      </c>
      <c r="B3" s="4" t="s">
        <v>147</v>
      </c>
    </row>
    <row r="4" spans="1:2" x14ac:dyDescent="0.2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2578125" defaultRowHeight="15" outlineLevelCol="1" x14ac:dyDescent="0.25"/>
  <cols>
    <col min="1" max="1" width="45.42578125" style="1" customWidth="1"/>
    <col min="2" max="2" width="24.5703125" style="1" customWidth="1"/>
    <col min="3" max="3" width="46.5703125" style="130" customWidth="1"/>
    <col min="4" max="4" width="13.42578125" style="1" bestFit="1" customWidth="1"/>
    <col min="5" max="5" width="12.42578125" style="131" customWidth="1"/>
    <col min="6" max="6" width="7.5703125" style="1" bestFit="1" customWidth="1"/>
    <col min="7" max="7" width="13.5703125" style="1" hidden="1" customWidth="1" outlineLevel="1"/>
    <col min="8" max="8" width="24.42578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2578125" style="105" hidden="1" customWidth="1" outlineLevel="1"/>
    <col min="17" max="17" width="12.42578125" style="1" hidden="1" customWidth="1" outlineLevel="1"/>
    <col min="18" max="18" width="17" style="1" hidden="1" customWidth="1" outlineLevel="1"/>
    <col min="19" max="19" width="18.42578125" style="1" hidden="1" customWidth="1" outlineLevel="1"/>
    <col min="20" max="20" width="18" style="1" hidden="1" customWidth="1" outlineLevel="1"/>
    <col min="21" max="21" width="9.42578125" style="1" hidden="1" customWidth="1" outlineLevel="1"/>
    <col min="22" max="22" width="20.42578125" style="1" hidden="1" customWidth="1" outlineLevel="1"/>
    <col min="23" max="23" width="19" style="1" hidden="1" customWidth="1" outlineLevel="1"/>
    <col min="24" max="24" width="38.42578125" style="1" hidden="1" customWidth="1" outlineLevel="1"/>
    <col min="25" max="25" width="9.42578125" style="1" collapsed="1"/>
    <col min="26" max="16384" width="9.42578125" style="1"/>
  </cols>
  <sheetData>
    <row r="1" spans="1:24" s="169" customFormat="1" ht="24.75" x14ac:dyDescent="0.25">
      <c r="A1" s="162"/>
      <c r="B1" s="163"/>
      <c r="C1" s="163"/>
      <c r="D1" s="163"/>
      <c r="E1" s="164"/>
      <c r="F1" s="163"/>
      <c r="G1" s="165"/>
      <c r="H1" s="165"/>
      <c r="I1" s="165"/>
      <c r="J1" s="165"/>
      <c r="K1" s="165"/>
      <c r="L1" s="166"/>
      <c r="M1" s="166"/>
      <c r="N1" s="166"/>
      <c r="O1" s="167"/>
      <c r="P1" s="260"/>
      <c r="Q1" s="163"/>
      <c r="R1" s="163" t="s">
        <v>148</v>
      </c>
      <c r="S1" s="163" t="s">
        <v>149</v>
      </c>
      <c r="T1" s="163" t="s">
        <v>150</v>
      </c>
      <c r="U1" s="163" t="s">
        <v>151</v>
      </c>
      <c r="V1" s="163" t="s">
        <v>152</v>
      </c>
      <c r="W1" s="162"/>
      <c r="X1" s="162"/>
    </row>
    <row r="2" spans="1:24" ht="30" x14ac:dyDescent="0.25">
      <c r="A2" s="132" t="s">
        <v>153</v>
      </c>
      <c r="B2" s="132" t="s">
        <v>92</v>
      </c>
      <c r="C2" s="132" t="s">
        <v>154</v>
      </c>
      <c r="D2" s="133" t="s">
        <v>155</v>
      </c>
      <c r="E2" s="134" t="s">
        <v>156</v>
      </c>
      <c r="F2" s="132" t="s">
        <v>157</v>
      </c>
      <c r="G2" s="132" t="s">
        <v>158</v>
      </c>
      <c r="H2" s="132" t="s">
        <v>159</v>
      </c>
      <c r="I2" s="135" t="s">
        <v>160</v>
      </c>
      <c r="J2" s="132" t="s">
        <v>161</v>
      </c>
      <c r="K2" s="132" t="s">
        <v>162</v>
      </c>
      <c r="L2" s="132" t="s">
        <v>163</v>
      </c>
      <c r="M2" s="145" t="s">
        <v>164</v>
      </c>
      <c r="N2" s="145" t="s">
        <v>165</v>
      </c>
      <c r="O2" s="154"/>
      <c r="P2" s="261" t="s">
        <v>166</v>
      </c>
      <c r="Q2" s="161" t="s">
        <v>167</v>
      </c>
      <c r="R2" s="161" t="s">
        <v>168</v>
      </c>
      <c r="S2" s="161" t="s">
        <v>169</v>
      </c>
      <c r="T2" s="161" t="s">
        <v>170</v>
      </c>
      <c r="U2" s="161" t="s">
        <v>171</v>
      </c>
      <c r="V2" s="161" t="s">
        <v>172</v>
      </c>
      <c r="W2" s="161" t="s">
        <v>173</v>
      </c>
      <c r="X2" s="161" t="s">
        <v>174</v>
      </c>
    </row>
    <row r="3" spans="1:24" ht="30" x14ac:dyDescent="0.25">
      <c r="A3" s="127" t="s">
        <v>175</v>
      </c>
      <c r="B3" s="78" t="s">
        <v>176</v>
      </c>
      <c r="C3" s="127" t="s">
        <v>177</v>
      </c>
      <c r="D3" s="84">
        <f t="shared" ref="D3:D8" si="0">IF(E3&lt;20, ROUNDUP(E3/0.3,0), ROUNDUP(E3/0.3,-1))</f>
        <v>1710</v>
      </c>
      <c r="E3" s="128">
        <f t="shared" ref="E3:E19" si="1">P3+Q3+T3+V3</f>
        <v>511.88235294117646</v>
      </c>
      <c r="F3" s="86" t="s">
        <v>178</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179</v>
      </c>
      <c r="V3" s="48">
        <f t="shared" ref="V3:V19" si="5">IF(U3="Bulk",0,IF(U3="Std", 10,IF(U3="Pickup",20,30)))/60*60</f>
        <v>10</v>
      </c>
      <c r="W3" s="83"/>
      <c r="X3" s="83"/>
    </row>
    <row r="4" spans="1:24" ht="30" x14ac:dyDescent="0.25">
      <c r="A4" s="127" t="s">
        <v>180</v>
      </c>
      <c r="B4" s="78" t="s">
        <v>181</v>
      </c>
      <c r="C4" s="127" t="s">
        <v>182</v>
      </c>
      <c r="D4" s="84">
        <f t="shared" si="0"/>
        <v>3040</v>
      </c>
      <c r="E4" s="128">
        <f t="shared" si="1"/>
        <v>911.88235294117646</v>
      </c>
      <c r="F4" s="86" t="s">
        <v>178</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179</v>
      </c>
      <c r="V4" s="48">
        <f t="shared" si="5"/>
        <v>10</v>
      </c>
      <c r="W4" s="83"/>
      <c r="X4" s="83"/>
    </row>
    <row r="5" spans="1:24" ht="30" x14ac:dyDescent="0.25">
      <c r="A5" s="127" t="s">
        <v>183</v>
      </c>
      <c r="B5" s="78" t="s">
        <v>184</v>
      </c>
      <c r="C5" s="127" t="s">
        <v>185</v>
      </c>
      <c r="D5" s="84">
        <f t="shared" si="0"/>
        <v>710</v>
      </c>
      <c r="E5" s="128">
        <f t="shared" si="1"/>
        <v>211.88235294117646</v>
      </c>
      <c r="F5" s="86" t="s">
        <v>178</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179</v>
      </c>
      <c r="V5" s="48">
        <f t="shared" si="5"/>
        <v>10</v>
      </c>
      <c r="W5" s="83"/>
      <c r="X5" s="83"/>
    </row>
    <row r="6" spans="1:24" ht="15" customHeight="1" x14ac:dyDescent="0.25">
      <c r="A6" s="82" t="s">
        <v>186</v>
      </c>
      <c r="B6" s="83" t="s">
        <v>187</v>
      </c>
      <c r="C6" s="82" t="s">
        <v>188</v>
      </c>
      <c r="D6" s="84">
        <f t="shared" si="0"/>
        <v>15040</v>
      </c>
      <c r="E6" s="128">
        <f t="shared" si="1"/>
        <v>4511.8823529411766</v>
      </c>
      <c r="F6" s="86" t="s">
        <v>178</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179</v>
      </c>
      <c r="V6" s="48">
        <f t="shared" si="5"/>
        <v>10</v>
      </c>
      <c r="W6" s="83"/>
      <c r="X6" s="83"/>
    </row>
    <row r="7" spans="1:24" ht="30" customHeight="1" x14ac:dyDescent="0.25">
      <c r="A7" s="127" t="s">
        <v>189</v>
      </c>
      <c r="B7" s="78" t="s">
        <v>190</v>
      </c>
      <c r="C7" s="127" t="s">
        <v>191</v>
      </c>
      <c r="D7" s="84">
        <f t="shared" si="0"/>
        <v>26710</v>
      </c>
      <c r="E7" s="128">
        <f t="shared" si="1"/>
        <v>8011.8823529411766</v>
      </c>
      <c r="F7" s="86" t="s">
        <v>178</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179</v>
      </c>
      <c r="V7" s="48">
        <f t="shared" si="5"/>
        <v>10</v>
      </c>
      <c r="W7" s="83"/>
      <c r="X7" s="83"/>
    </row>
    <row r="8" spans="1:24" ht="30" customHeight="1" x14ac:dyDescent="0.25">
      <c r="A8" s="127" t="s">
        <v>192</v>
      </c>
      <c r="B8" s="78" t="s">
        <v>193</v>
      </c>
      <c r="C8" s="127" t="s">
        <v>194</v>
      </c>
      <c r="D8" s="84">
        <f t="shared" si="0"/>
        <v>16380</v>
      </c>
      <c r="E8" s="128">
        <f t="shared" si="1"/>
        <v>4911.8823529411766</v>
      </c>
      <c r="F8" s="86" t="s">
        <v>178</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179</v>
      </c>
      <c r="V8" s="48">
        <f t="shared" si="5"/>
        <v>10</v>
      </c>
      <c r="W8" s="83"/>
      <c r="X8" s="83" t="s">
        <v>195</v>
      </c>
    </row>
    <row r="9" spans="1:24" ht="30" customHeight="1" x14ac:dyDescent="0.25">
      <c r="A9" s="87" t="s">
        <v>196</v>
      </c>
      <c r="B9" s="82" t="s">
        <v>197</v>
      </c>
      <c r="C9" s="82" t="s">
        <v>198</v>
      </c>
      <c r="D9" s="84">
        <f>IF(E9&lt;20, ROUNDUP(E9/0.575,0), ROUNDUP(E9/0.575,-1))</f>
        <v>8720</v>
      </c>
      <c r="E9" s="128">
        <f t="shared" si="1"/>
        <v>5011.8823529411766</v>
      </c>
      <c r="F9" s="86" t="s">
        <v>199</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179</v>
      </c>
      <c r="V9" s="48">
        <f t="shared" si="5"/>
        <v>10</v>
      </c>
      <c r="W9" s="83"/>
      <c r="X9" s="83" t="s">
        <v>200</v>
      </c>
    </row>
    <row r="10" spans="1:24" ht="45" x14ac:dyDescent="0.25">
      <c r="A10" s="87" t="s">
        <v>201</v>
      </c>
      <c r="B10" s="82" t="s">
        <v>202</v>
      </c>
      <c r="C10" s="82" t="s">
        <v>203</v>
      </c>
      <c r="D10" s="84">
        <f>IF(E10&lt;20, ROUNDUP(E10/0.575,0), ROUNDUP(E10/0.575,-1))</f>
        <v>26110</v>
      </c>
      <c r="E10" s="128">
        <f t="shared" si="1"/>
        <v>15011.882352941177</v>
      </c>
      <c r="F10" s="86" t="s">
        <v>199</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179</v>
      </c>
      <c r="V10" s="48">
        <f t="shared" si="5"/>
        <v>10</v>
      </c>
      <c r="W10" s="83"/>
      <c r="X10" s="83" t="s">
        <v>204</v>
      </c>
    </row>
    <row r="11" spans="1:24" ht="45" x14ac:dyDescent="0.25">
      <c r="A11" s="87" t="s">
        <v>205</v>
      </c>
      <c r="B11" s="82" t="s">
        <v>206</v>
      </c>
      <c r="C11" s="82" t="s">
        <v>207</v>
      </c>
      <c r="D11" s="84">
        <f>IF(E11&lt;20, ROUNDUP(E11/0.575,0), ROUNDUP(E11/0.575,-1))</f>
        <v>17420</v>
      </c>
      <c r="E11" s="128">
        <f t="shared" si="1"/>
        <v>10011.882352941177</v>
      </c>
      <c r="F11" s="86" t="s">
        <v>199</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179</v>
      </c>
      <c r="V11" s="48">
        <f t="shared" si="5"/>
        <v>10</v>
      </c>
      <c r="W11" s="83"/>
      <c r="X11" s="83" t="s">
        <v>208</v>
      </c>
    </row>
    <row r="12" spans="1:24" ht="45" x14ac:dyDescent="0.25">
      <c r="A12" s="87" t="s">
        <v>209</v>
      </c>
      <c r="B12" s="82" t="s">
        <v>210</v>
      </c>
      <c r="C12" s="82" t="s">
        <v>211</v>
      </c>
      <c r="D12" s="84">
        <f>IF(E12&lt;20, ROUNDUP(E12/0.575,0), ROUNDUP(E12/0.575,-1))</f>
        <v>12200</v>
      </c>
      <c r="E12" s="128">
        <f t="shared" si="1"/>
        <v>7011.8823529411766</v>
      </c>
      <c r="F12" s="86" t="s">
        <v>199</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179</v>
      </c>
      <c r="V12" s="48">
        <f t="shared" si="5"/>
        <v>10</v>
      </c>
      <c r="W12" s="83"/>
      <c r="X12" s="83"/>
    </row>
    <row r="13" spans="1:24" ht="30" customHeight="1" x14ac:dyDescent="0.25">
      <c r="A13" s="127" t="s">
        <v>212</v>
      </c>
      <c r="B13" s="78" t="s">
        <v>213</v>
      </c>
      <c r="C13" s="127" t="s">
        <v>214</v>
      </c>
      <c r="D13" s="84">
        <f>IF(E13&lt;20, ROUNDUP(E13/0.3,0), ROUNDUP(E13/0.3,-1))</f>
        <v>5040</v>
      </c>
      <c r="E13" s="128">
        <f t="shared" si="1"/>
        <v>1511.8823529411766</v>
      </c>
      <c r="F13" s="86" t="s">
        <v>178</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179</v>
      </c>
      <c r="V13" s="48">
        <f t="shared" si="5"/>
        <v>10</v>
      </c>
      <c r="W13" s="83"/>
      <c r="X13" s="83" t="s">
        <v>215</v>
      </c>
    </row>
    <row r="14" spans="1:24" ht="30" customHeight="1" x14ac:dyDescent="0.25">
      <c r="A14" s="82" t="s">
        <v>216</v>
      </c>
      <c r="B14" s="82" t="s">
        <v>217</v>
      </c>
      <c r="C14" s="82" t="s">
        <v>218</v>
      </c>
      <c r="D14" s="84">
        <f>IF(E14&lt;20, ROUNDUP(E14/0.6,0), ROUNDUP(E14/0.6,-1))</f>
        <v>12520</v>
      </c>
      <c r="E14" s="128">
        <f t="shared" si="1"/>
        <v>7511.8823529411766</v>
      </c>
      <c r="F14" s="86" t="s">
        <v>178</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179</v>
      </c>
      <c r="V14" s="48">
        <f t="shared" si="5"/>
        <v>10</v>
      </c>
      <c r="W14" s="83"/>
      <c r="X14" s="83" t="s">
        <v>195</v>
      </c>
    </row>
    <row r="15" spans="1:24" ht="30" customHeight="1" x14ac:dyDescent="0.25">
      <c r="A15" s="82" t="s">
        <v>219</v>
      </c>
      <c r="B15" s="82" t="s">
        <v>220</v>
      </c>
      <c r="C15" s="82" t="s">
        <v>219</v>
      </c>
      <c r="D15" s="84">
        <f t="shared" ref="D15" si="6">IF(E15&lt;20, ROUNDUP(E15/0.6,0), ROUNDUP(E15/0.6,-1))</f>
        <v>6680</v>
      </c>
      <c r="E15" s="128">
        <f t="shared" si="1"/>
        <v>4006.8823529411766</v>
      </c>
      <c r="F15" s="86" t="s">
        <v>178</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179</v>
      </c>
      <c r="V15" s="48">
        <f t="shared" si="5"/>
        <v>10</v>
      </c>
      <c r="W15" s="83"/>
      <c r="X15" s="83" t="s">
        <v>195</v>
      </c>
    </row>
    <row r="16" spans="1:24" ht="30" customHeight="1" x14ac:dyDescent="0.25">
      <c r="A16" s="82" t="s">
        <v>221</v>
      </c>
      <c r="B16" s="82" t="s">
        <v>222</v>
      </c>
      <c r="C16" s="82" t="s">
        <v>223</v>
      </c>
      <c r="D16" s="84">
        <f>IF(E16&lt;20, ROUNDUP(E16/0.6,0), ROUNDUP(E16/0.6,-1))</f>
        <v>125020</v>
      </c>
      <c r="E16" s="128">
        <f t="shared" si="1"/>
        <v>75011.882352941175</v>
      </c>
      <c r="F16" s="86" t="s">
        <v>178</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179</v>
      </c>
      <c r="V16" s="48">
        <f t="shared" si="5"/>
        <v>10</v>
      </c>
      <c r="W16" s="83"/>
      <c r="X16" s="83" t="s">
        <v>200</v>
      </c>
    </row>
    <row r="17" spans="1:24" ht="30" customHeight="1" x14ac:dyDescent="0.25">
      <c r="A17" s="82" t="s">
        <v>224</v>
      </c>
      <c r="B17" s="82" t="s">
        <v>225</v>
      </c>
      <c r="C17" s="82" t="s">
        <v>226</v>
      </c>
      <c r="D17" s="84">
        <f>IF(E17&lt;20, ROUNDUP(E17/0.6,0), ROUNDUP(E17/0.6,-1))</f>
        <v>70860</v>
      </c>
      <c r="E17" s="128">
        <f t="shared" si="1"/>
        <v>42511.882352941175</v>
      </c>
      <c r="F17" s="86" t="s">
        <v>178</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179</v>
      </c>
      <c r="V17" s="48">
        <f t="shared" si="5"/>
        <v>10</v>
      </c>
      <c r="W17" s="83"/>
      <c r="X17" s="83" t="s">
        <v>204</v>
      </c>
    </row>
    <row r="18" spans="1:24" ht="30" customHeight="1" x14ac:dyDescent="0.25">
      <c r="A18" s="82" t="s">
        <v>227</v>
      </c>
      <c r="B18" s="82" t="s">
        <v>228</v>
      </c>
      <c r="C18" s="82" t="s">
        <v>229</v>
      </c>
      <c r="D18" s="84">
        <f>IF(E18&lt;20, ROUNDUP(E18/0.6,0), ROUNDUP(E18/0.6,-1))</f>
        <v>41690</v>
      </c>
      <c r="E18" s="128">
        <f t="shared" si="1"/>
        <v>25011.882352941175</v>
      </c>
      <c r="F18" s="86" t="s">
        <v>178</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179</v>
      </c>
      <c r="V18" s="48">
        <f t="shared" si="5"/>
        <v>10</v>
      </c>
      <c r="W18" s="83"/>
      <c r="X18" s="83" t="s">
        <v>208</v>
      </c>
    </row>
    <row r="19" spans="1:24" ht="30" customHeight="1" x14ac:dyDescent="0.25">
      <c r="A19" s="82" t="s">
        <v>230</v>
      </c>
      <c r="B19" s="82" t="s">
        <v>231</v>
      </c>
      <c r="C19" s="82" t="s">
        <v>229</v>
      </c>
      <c r="D19" s="84">
        <f>IF(E19&lt;20, ROUNDUP(E19/0.6,0), ROUNDUP(E19/0.6,-1))</f>
        <v>25020</v>
      </c>
      <c r="E19" s="128">
        <f t="shared" si="1"/>
        <v>15011.882352941177</v>
      </c>
      <c r="F19" s="86" t="s">
        <v>178</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179</v>
      </c>
      <c r="V19" s="48">
        <f t="shared" si="5"/>
        <v>10</v>
      </c>
      <c r="W19" s="83"/>
      <c r="X19" s="83" t="s">
        <v>208</v>
      </c>
    </row>
    <row r="20" spans="1:24" ht="15" customHeight="1" x14ac:dyDescent="0.25">
      <c r="A20" s="82" t="s">
        <v>232</v>
      </c>
      <c r="B20" s="83" t="s">
        <v>233</v>
      </c>
      <c r="C20" s="82" t="s">
        <v>232</v>
      </c>
      <c r="D20" s="84">
        <v>500</v>
      </c>
      <c r="E20" s="128">
        <v>500</v>
      </c>
      <c r="F20" s="85" t="s">
        <v>199</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25">
      <c r="A21" s="82" t="s">
        <v>234</v>
      </c>
      <c r="B21" s="83" t="s">
        <v>235</v>
      </c>
      <c r="C21" s="82" t="s">
        <v>236</v>
      </c>
      <c r="D21" s="84">
        <f>IF(E21&lt;20, ROUNDUP(E21/0.4,0), ROUNDUP(E21/0.5,-1))</f>
        <v>-250</v>
      </c>
      <c r="E21" s="128">
        <f t="shared" ref="E21:E53" si="7">P21+Q21+T21+V21</f>
        <v>-100</v>
      </c>
      <c r="F21" s="85" t="s">
        <v>178</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25">
      <c r="A22" s="82" t="s">
        <v>237</v>
      </c>
      <c r="B22" s="83" t="s">
        <v>238</v>
      </c>
      <c r="C22" s="82" t="s">
        <v>239</v>
      </c>
      <c r="D22" s="84">
        <f>IF(E22&lt;20, ROUNDUP(E22/0.4,0), ROUNDUP(E22/0.5,-1))</f>
        <v>-250</v>
      </c>
      <c r="E22" s="128">
        <f t="shared" si="7"/>
        <v>-100</v>
      </c>
      <c r="F22" s="85" t="s">
        <v>199</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25">
      <c r="A23" s="82" t="s">
        <v>240</v>
      </c>
      <c r="B23" s="82" t="s">
        <v>241</v>
      </c>
      <c r="C23" s="82" t="s">
        <v>242</v>
      </c>
      <c r="D23" s="84">
        <f t="shared" ref="D23:D55" si="8">IF(E23&lt;20, ROUNDUP(E23/0.575,0), ROUNDUP(E23/0.575,-1))</f>
        <v>280</v>
      </c>
      <c r="E23" s="128">
        <f t="shared" si="7"/>
        <v>160.31372549019608</v>
      </c>
      <c r="F23" s="86" t="s">
        <v>199</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179</v>
      </c>
      <c r="V23" s="48">
        <f t="shared" ref="V23:V37" si="10">IF(U23="Bulk",0,IF(U23="Std", 10,IF(U23="Pickup",20,30)))/60*60</f>
        <v>10</v>
      </c>
      <c r="W23" s="83"/>
      <c r="X23" s="83" t="s">
        <v>243</v>
      </c>
    </row>
    <row r="24" spans="1:24" x14ac:dyDescent="0.25">
      <c r="A24" s="82" t="s">
        <v>244</v>
      </c>
      <c r="B24" s="82" t="s">
        <v>245</v>
      </c>
      <c r="C24" s="82" t="s">
        <v>246</v>
      </c>
      <c r="D24" s="84">
        <f t="shared" si="8"/>
        <v>540</v>
      </c>
      <c r="E24" s="128">
        <f t="shared" si="7"/>
        <v>310.31372549019608</v>
      </c>
      <c r="F24" s="86" t="s">
        <v>199</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179</v>
      </c>
      <c r="V24" s="48">
        <f t="shared" si="10"/>
        <v>10</v>
      </c>
      <c r="W24" s="83"/>
      <c r="X24" s="83" t="s">
        <v>247</v>
      </c>
    </row>
    <row r="25" spans="1:24" ht="30" x14ac:dyDescent="0.25">
      <c r="A25" s="82" t="s">
        <v>248</v>
      </c>
      <c r="B25" s="82" t="s">
        <v>249</v>
      </c>
      <c r="C25" s="82" t="s">
        <v>250</v>
      </c>
      <c r="D25" s="84">
        <f t="shared" si="8"/>
        <v>110</v>
      </c>
      <c r="E25" s="128">
        <f t="shared" si="7"/>
        <v>60.627450980392155</v>
      </c>
      <c r="F25" s="86" t="s">
        <v>199</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179</v>
      </c>
      <c r="V25" s="48">
        <f t="shared" si="10"/>
        <v>10</v>
      </c>
      <c r="W25" s="83"/>
      <c r="X25" s="83" t="s">
        <v>251</v>
      </c>
    </row>
    <row r="26" spans="1:24" ht="30" x14ac:dyDescent="0.25">
      <c r="A26" s="82" t="s">
        <v>252</v>
      </c>
      <c r="B26" s="82" t="s">
        <v>253</v>
      </c>
      <c r="C26" s="82" t="s">
        <v>254</v>
      </c>
      <c r="D26" s="84">
        <f t="shared" si="8"/>
        <v>40</v>
      </c>
      <c r="E26" s="128">
        <f t="shared" si="7"/>
        <v>20.117647058823529</v>
      </c>
      <c r="F26" s="86" t="s">
        <v>199</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179</v>
      </c>
      <c r="V26" s="48">
        <f t="shared" si="10"/>
        <v>10</v>
      </c>
      <c r="W26" s="83"/>
      <c r="X26" s="83" t="s">
        <v>255</v>
      </c>
    </row>
    <row r="27" spans="1:24" ht="30" x14ac:dyDescent="0.25">
      <c r="A27" s="82" t="s">
        <v>256</v>
      </c>
      <c r="B27" s="82" t="s">
        <v>257</v>
      </c>
      <c r="C27" s="82" t="s">
        <v>258</v>
      </c>
      <c r="D27" s="84">
        <f t="shared" si="8"/>
        <v>60</v>
      </c>
      <c r="E27" s="128">
        <f t="shared" si="7"/>
        <v>30.470588235294116</v>
      </c>
      <c r="F27" s="86" t="s">
        <v>199</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179</v>
      </c>
      <c r="V27" s="48">
        <f t="shared" si="10"/>
        <v>10</v>
      </c>
      <c r="W27" s="83"/>
      <c r="X27" s="83" t="s">
        <v>259</v>
      </c>
    </row>
    <row r="28" spans="1:24" ht="30" x14ac:dyDescent="0.25">
      <c r="A28" s="82" t="s">
        <v>260</v>
      </c>
      <c r="B28" s="82" t="s">
        <v>261</v>
      </c>
      <c r="C28" s="82" t="s">
        <v>262</v>
      </c>
      <c r="D28" s="84">
        <f t="shared" si="8"/>
        <v>80</v>
      </c>
      <c r="E28" s="128">
        <f t="shared" si="7"/>
        <v>40.313725490196077</v>
      </c>
      <c r="F28" s="86" t="s">
        <v>199</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179</v>
      </c>
      <c r="V28" s="48">
        <f t="shared" si="10"/>
        <v>10</v>
      </c>
      <c r="W28" s="83"/>
      <c r="X28" s="83" t="s">
        <v>263</v>
      </c>
    </row>
    <row r="29" spans="1:24" ht="30" x14ac:dyDescent="0.25">
      <c r="A29" s="87" t="s">
        <v>264</v>
      </c>
      <c r="B29" s="82" t="s">
        <v>265</v>
      </c>
      <c r="C29" s="82" t="s">
        <v>266</v>
      </c>
      <c r="D29" s="84">
        <f t="shared" si="8"/>
        <v>180</v>
      </c>
      <c r="E29" s="128">
        <f t="shared" si="7"/>
        <v>100</v>
      </c>
      <c r="F29" s="86" t="s">
        <v>199</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179</v>
      </c>
      <c r="V29" s="48">
        <f t="shared" si="10"/>
        <v>10</v>
      </c>
      <c r="W29" s="83"/>
      <c r="X29" s="83" t="s">
        <v>267</v>
      </c>
    </row>
    <row r="30" spans="1:24" ht="30" x14ac:dyDescent="0.25">
      <c r="A30" s="82" t="s">
        <v>268</v>
      </c>
      <c r="B30" s="82" t="s">
        <v>269</v>
      </c>
      <c r="C30" s="82" t="s">
        <v>270</v>
      </c>
      <c r="D30" s="84">
        <f t="shared" si="8"/>
        <v>5850</v>
      </c>
      <c r="E30" s="128">
        <f t="shared" si="7"/>
        <v>3362.4705882352941</v>
      </c>
      <c r="F30" s="86" t="s">
        <v>199</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179</v>
      </c>
      <c r="V30" s="48">
        <f t="shared" si="10"/>
        <v>10</v>
      </c>
      <c r="W30" s="83"/>
      <c r="X30" s="83" t="s">
        <v>271</v>
      </c>
    </row>
    <row r="31" spans="1:24" ht="30" x14ac:dyDescent="0.25">
      <c r="A31" s="82" t="s">
        <v>272</v>
      </c>
      <c r="B31" s="82" t="s">
        <v>273</v>
      </c>
      <c r="C31" s="82" t="s">
        <v>274</v>
      </c>
      <c r="D31" s="84">
        <f t="shared" si="8"/>
        <v>740</v>
      </c>
      <c r="E31" s="128">
        <f t="shared" si="7"/>
        <v>421.29411764705884</v>
      </c>
      <c r="F31" s="86" t="s">
        <v>199</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179</v>
      </c>
      <c r="V31" s="48">
        <f t="shared" si="10"/>
        <v>10</v>
      </c>
      <c r="W31" s="83"/>
      <c r="X31" s="83" t="s">
        <v>275</v>
      </c>
    </row>
    <row r="32" spans="1:24" ht="30" x14ac:dyDescent="0.25">
      <c r="A32" s="87" t="s">
        <v>276</v>
      </c>
      <c r="B32" s="83" t="s">
        <v>277</v>
      </c>
      <c r="C32" s="82" t="s">
        <v>278</v>
      </c>
      <c r="D32" s="84">
        <f t="shared" si="8"/>
        <v>340</v>
      </c>
      <c r="E32" s="128">
        <f t="shared" si="7"/>
        <v>190</v>
      </c>
      <c r="F32" s="86" t="s">
        <v>199</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179</v>
      </c>
      <c r="V32" s="48">
        <f t="shared" si="10"/>
        <v>10</v>
      </c>
      <c r="W32" s="83"/>
      <c r="X32" s="83" t="s">
        <v>279</v>
      </c>
    </row>
    <row r="33" spans="1:24" ht="30" x14ac:dyDescent="0.25">
      <c r="A33" s="87" t="s">
        <v>280</v>
      </c>
      <c r="B33" s="83" t="s">
        <v>281</v>
      </c>
      <c r="C33" s="82" t="s">
        <v>282</v>
      </c>
      <c r="D33" s="84">
        <f t="shared" si="8"/>
        <v>340</v>
      </c>
      <c r="E33" s="128">
        <f t="shared" si="7"/>
        <v>190</v>
      </c>
      <c r="F33" s="86" t="s">
        <v>199</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179</v>
      </c>
      <c r="V33" s="48">
        <f t="shared" si="10"/>
        <v>10</v>
      </c>
      <c r="W33" s="83"/>
      <c r="X33" s="83" t="s">
        <v>283</v>
      </c>
    </row>
    <row r="34" spans="1:24" ht="30" x14ac:dyDescent="0.25">
      <c r="A34" s="87" t="s">
        <v>284</v>
      </c>
      <c r="B34" s="82" t="s">
        <v>285</v>
      </c>
      <c r="C34" s="82" t="s">
        <v>286</v>
      </c>
      <c r="D34" s="84">
        <f t="shared" si="8"/>
        <v>28</v>
      </c>
      <c r="E34" s="128">
        <f t="shared" si="7"/>
        <v>15.699</v>
      </c>
      <c r="F34" s="86" t="s">
        <v>199</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287</v>
      </c>
      <c r="V34" s="48">
        <f t="shared" si="10"/>
        <v>0</v>
      </c>
      <c r="W34" s="83"/>
      <c r="X34" s="83" t="s">
        <v>288</v>
      </c>
    </row>
    <row r="35" spans="1:24" ht="30" x14ac:dyDescent="0.25">
      <c r="A35" s="87" t="s">
        <v>289</v>
      </c>
      <c r="B35" s="82" t="s">
        <v>290</v>
      </c>
      <c r="C35" s="82" t="s">
        <v>291</v>
      </c>
      <c r="D35" s="84">
        <f t="shared" si="8"/>
        <v>28</v>
      </c>
      <c r="E35" s="128">
        <f t="shared" si="7"/>
        <v>15.699</v>
      </c>
      <c r="F35" s="86" t="s">
        <v>199</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287</v>
      </c>
      <c r="V35" s="48">
        <f t="shared" si="10"/>
        <v>0</v>
      </c>
      <c r="W35" s="83"/>
      <c r="X35" s="83" t="s">
        <v>292</v>
      </c>
    </row>
    <row r="36" spans="1:24" ht="30" x14ac:dyDescent="0.25">
      <c r="A36" s="82" t="s">
        <v>293</v>
      </c>
      <c r="B36" s="82" t="s">
        <v>294</v>
      </c>
      <c r="C36" s="82" t="s">
        <v>295</v>
      </c>
      <c r="D36" s="84">
        <f t="shared" si="8"/>
        <v>18</v>
      </c>
      <c r="E36" s="128">
        <f t="shared" si="7"/>
        <v>10</v>
      </c>
      <c r="F36" s="86" t="s">
        <v>199</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287</v>
      </c>
      <c r="V36" s="48">
        <f t="shared" si="10"/>
        <v>0</v>
      </c>
      <c r="W36" s="83"/>
      <c r="X36" s="83" t="s">
        <v>296</v>
      </c>
    </row>
    <row r="37" spans="1:24" ht="30" x14ac:dyDescent="0.25">
      <c r="A37" s="82" t="s">
        <v>297</v>
      </c>
      <c r="B37" s="82" t="s">
        <v>298</v>
      </c>
      <c r="C37" s="82" t="s">
        <v>299</v>
      </c>
      <c r="D37" s="84">
        <f t="shared" si="8"/>
        <v>18</v>
      </c>
      <c r="E37" s="128">
        <f t="shared" si="7"/>
        <v>10</v>
      </c>
      <c r="F37" s="86" t="s">
        <v>199</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287</v>
      </c>
      <c r="V37" s="48">
        <f t="shared" si="10"/>
        <v>0</v>
      </c>
      <c r="W37" s="83"/>
      <c r="X37" s="83" t="s">
        <v>300</v>
      </c>
    </row>
    <row r="38" spans="1:24" ht="30" x14ac:dyDescent="0.25">
      <c r="A38" s="87" t="s">
        <v>301</v>
      </c>
      <c r="B38" s="82" t="s">
        <v>302</v>
      </c>
      <c r="C38" s="82" t="s">
        <v>303</v>
      </c>
      <c r="D38" s="84">
        <f t="shared" si="8"/>
        <v>40</v>
      </c>
      <c r="E38" s="128">
        <f t="shared" si="7"/>
        <v>20.349499999999999</v>
      </c>
      <c r="F38" s="86" t="s">
        <v>199</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287</v>
      </c>
      <c r="V38" s="48">
        <v>10</v>
      </c>
      <c r="W38" s="83"/>
      <c r="X38" s="83" t="s">
        <v>304</v>
      </c>
    </row>
    <row r="39" spans="1:24" ht="30" x14ac:dyDescent="0.25">
      <c r="A39" s="82" t="s">
        <v>305</v>
      </c>
      <c r="B39" s="82" t="s">
        <v>306</v>
      </c>
      <c r="C39" s="82" t="s">
        <v>307</v>
      </c>
      <c r="D39" s="84">
        <f t="shared" si="8"/>
        <v>40</v>
      </c>
      <c r="E39" s="128">
        <f t="shared" si="7"/>
        <v>20</v>
      </c>
      <c r="F39" s="86" t="s">
        <v>199</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179</v>
      </c>
      <c r="V39" s="48">
        <f t="shared" ref="V39:V74" si="13">IF(U39="Bulk",0,IF(U39="Std", 10,IF(U39="Pickup",20,30)))/60*60</f>
        <v>10</v>
      </c>
      <c r="W39" s="83"/>
      <c r="X39" s="83" t="s">
        <v>308</v>
      </c>
    </row>
    <row r="40" spans="1:24" ht="30" x14ac:dyDescent="0.25">
      <c r="A40" s="82" t="s">
        <v>309</v>
      </c>
      <c r="B40" s="82" t="s">
        <v>310</v>
      </c>
      <c r="C40" s="82" t="s">
        <v>311</v>
      </c>
      <c r="D40" s="84">
        <f t="shared" si="8"/>
        <v>40</v>
      </c>
      <c r="E40" s="128">
        <f t="shared" si="7"/>
        <v>20.349499999999999</v>
      </c>
      <c r="F40" s="86" t="s">
        <v>199</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179</v>
      </c>
      <c r="V40" s="48">
        <f t="shared" si="13"/>
        <v>10</v>
      </c>
      <c r="W40" s="83"/>
      <c r="X40" s="83" t="s">
        <v>312</v>
      </c>
    </row>
    <row r="41" spans="1:24" ht="30" x14ac:dyDescent="0.25">
      <c r="A41" s="82" t="s">
        <v>313</v>
      </c>
      <c r="B41" s="82" t="s">
        <v>314</v>
      </c>
      <c r="C41" s="82" t="s">
        <v>315</v>
      </c>
      <c r="D41" s="84">
        <f t="shared" si="8"/>
        <v>280</v>
      </c>
      <c r="E41" s="128">
        <f t="shared" si="7"/>
        <v>160.47058823529412</v>
      </c>
      <c r="F41" s="86" t="s">
        <v>199</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179</v>
      </c>
      <c r="V41" s="48">
        <f t="shared" si="13"/>
        <v>10</v>
      </c>
      <c r="W41" s="83"/>
      <c r="X41" s="83" t="s">
        <v>316</v>
      </c>
    </row>
    <row r="42" spans="1:24" x14ac:dyDescent="0.25">
      <c r="A42" s="82" t="s">
        <v>317</v>
      </c>
      <c r="B42" s="82" t="s">
        <v>318</v>
      </c>
      <c r="C42" s="82" t="s">
        <v>319</v>
      </c>
      <c r="D42" s="84">
        <f t="shared" si="8"/>
        <v>840</v>
      </c>
      <c r="E42" s="128">
        <f t="shared" si="7"/>
        <v>480.8235294117647</v>
      </c>
      <c r="F42" s="86" t="s">
        <v>199</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320</v>
      </c>
      <c r="V42" s="48">
        <f t="shared" si="13"/>
        <v>30</v>
      </c>
      <c r="W42" s="83"/>
      <c r="X42" s="83" t="s">
        <v>321</v>
      </c>
    </row>
    <row r="43" spans="1:24" ht="30" x14ac:dyDescent="0.25">
      <c r="A43" s="82" t="s">
        <v>322</v>
      </c>
      <c r="B43" s="82" t="s">
        <v>323</v>
      </c>
      <c r="C43" s="82" t="s">
        <v>324</v>
      </c>
      <c r="D43" s="84">
        <f t="shared" si="8"/>
        <v>100</v>
      </c>
      <c r="E43" s="128">
        <f t="shared" si="7"/>
        <v>52.823529411764703</v>
      </c>
      <c r="F43" s="86" t="s">
        <v>199</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179</v>
      </c>
      <c r="V43" s="48">
        <f t="shared" si="13"/>
        <v>10</v>
      </c>
      <c r="W43" s="83"/>
      <c r="X43" s="83" t="s">
        <v>325</v>
      </c>
    </row>
    <row r="44" spans="1:24" ht="30" x14ac:dyDescent="0.25">
      <c r="A44" s="82" t="s">
        <v>326</v>
      </c>
      <c r="B44" s="82" t="s">
        <v>327</v>
      </c>
      <c r="C44" s="82" t="s">
        <v>328</v>
      </c>
      <c r="D44" s="84">
        <f t="shared" si="8"/>
        <v>60</v>
      </c>
      <c r="E44" s="128">
        <f t="shared" si="7"/>
        <v>30.052287581699346</v>
      </c>
      <c r="F44" s="86" t="s">
        <v>199</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179</v>
      </c>
      <c r="V44" s="48">
        <f t="shared" si="13"/>
        <v>10</v>
      </c>
      <c r="W44" s="83"/>
      <c r="X44" s="83" t="s">
        <v>329</v>
      </c>
    </row>
    <row r="45" spans="1:24" ht="30" x14ac:dyDescent="0.25">
      <c r="A45" s="82" t="s">
        <v>330</v>
      </c>
      <c r="B45" s="82" t="s">
        <v>331</v>
      </c>
      <c r="C45" s="82" t="s">
        <v>332</v>
      </c>
      <c r="D45" s="84">
        <f t="shared" si="8"/>
        <v>90</v>
      </c>
      <c r="E45" s="128">
        <f t="shared" si="7"/>
        <v>50.313725490196077</v>
      </c>
      <c r="F45" s="86" t="s">
        <v>199</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179</v>
      </c>
      <c r="V45" s="48">
        <f t="shared" si="13"/>
        <v>10</v>
      </c>
      <c r="W45" s="83"/>
      <c r="X45" s="83" t="s">
        <v>333</v>
      </c>
    </row>
    <row r="46" spans="1:24" ht="30" x14ac:dyDescent="0.25">
      <c r="A46" s="82" t="s">
        <v>334</v>
      </c>
      <c r="B46" s="82" t="s">
        <v>335</v>
      </c>
      <c r="C46" s="82" t="s">
        <v>334</v>
      </c>
      <c r="D46" s="84">
        <f t="shared" si="8"/>
        <v>1280</v>
      </c>
      <c r="E46" s="128">
        <f t="shared" si="7"/>
        <v>730.82352941176475</v>
      </c>
      <c r="F46" s="86" t="s">
        <v>199</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179</v>
      </c>
      <c r="V46" s="48">
        <f t="shared" si="13"/>
        <v>10</v>
      </c>
      <c r="W46" s="83"/>
      <c r="X46" s="83" t="s">
        <v>321</v>
      </c>
    </row>
    <row r="47" spans="1:24" ht="45" x14ac:dyDescent="0.25">
      <c r="A47" s="82" t="s">
        <v>336</v>
      </c>
      <c r="B47" s="82" t="s">
        <v>337</v>
      </c>
      <c r="C47" s="82" t="s">
        <v>338</v>
      </c>
      <c r="D47" s="84">
        <f t="shared" si="8"/>
        <v>2580</v>
      </c>
      <c r="E47" s="128">
        <f t="shared" si="7"/>
        <v>1480.8235294117646</v>
      </c>
      <c r="F47" s="86" t="s">
        <v>199</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179</v>
      </c>
      <c r="V47" s="48">
        <f t="shared" si="13"/>
        <v>10</v>
      </c>
      <c r="W47" s="83"/>
      <c r="X47" s="83" t="s">
        <v>321</v>
      </c>
    </row>
    <row r="48" spans="1:24" ht="30" x14ac:dyDescent="0.25">
      <c r="A48" s="82" t="s">
        <v>339</v>
      </c>
      <c r="B48" s="82" t="s">
        <v>340</v>
      </c>
      <c r="C48" s="82" t="s">
        <v>341</v>
      </c>
      <c r="D48" s="84">
        <f t="shared" si="8"/>
        <v>850</v>
      </c>
      <c r="E48" s="128">
        <f t="shared" si="7"/>
        <v>484.28209150326802</v>
      </c>
      <c r="F48" s="86" t="s">
        <v>199</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179</v>
      </c>
      <c r="V48" s="48">
        <f t="shared" si="13"/>
        <v>10</v>
      </c>
      <c r="W48" s="83"/>
      <c r="X48" s="83" t="s">
        <v>342</v>
      </c>
    </row>
    <row r="49" spans="1:24" ht="30" x14ac:dyDescent="0.25">
      <c r="A49" s="82" t="s">
        <v>343</v>
      </c>
      <c r="B49" s="82" t="s">
        <v>344</v>
      </c>
      <c r="C49" s="82" t="s">
        <v>345</v>
      </c>
      <c r="D49" s="84">
        <f t="shared" si="8"/>
        <v>130</v>
      </c>
      <c r="E49" s="128">
        <f t="shared" si="7"/>
        <v>72.823529411764696</v>
      </c>
      <c r="F49" s="86" t="s">
        <v>199</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179</v>
      </c>
      <c r="V49" s="48">
        <f t="shared" si="13"/>
        <v>10</v>
      </c>
      <c r="W49" s="83"/>
      <c r="X49" s="83" t="s">
        <v>346</v>
      </c>
    </row>
    <row r="50" spans="1:24" ht="30" x14ac:dyDescent="0.25">
      <c r="A50" s="82" t="s">
        <v>347</v>
      </c>
      <c r="B50" s="82" t="s">
        <v>348</v>
      </c>
      <c r="C50" s="82" t="s">
        <v>349</v>
      </c>
      <c r="D50" s="84">
        <f t="shared" si="8"/>
        <v>220</v>
      </c>
      <c r="E50" s="128">
        <f t="shared" si="7"/>
        <v>121.88235294117646</v>
      </c>
      <c r="F50" s="86" t="s">
        <v>199</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179</v>
      </c>
      <c r="V50" s="48">
        <f t="shared" si="13"/>
        <v>10</v>
      </c>
      <c r="W50" s="83"/>
      <c r="X50" s="83" t="s">
        <v>350</v>
      </c>
    </row>
    <row r="51" spans="1:24" ht="30" x14ac:dyDescent="0.25">
      <c r="A51" s="82" t="s">
        <v>351</v>
      </c>
      <c r="B51" s="82" t="s">
        <v>352</v>
      </c>
      <c r="C51" s="82" t="s">
        <v>353</v>
      </c>
      <c r="D51" s="84">
        <f t="shared" ref="D51" si="14">IF(E51&lt;20, ROUNDUP(E51/0.575,0), ROUNDUP(E51/0.575,-1))</f>
        <v>410</v>
      </c>
      <c r="E51" s="128">
        <f t="shared" ref="E51" si="15">P51+Q51+T51+V51</f>
        <v>231.88235294117646</v>
      </c>
      <c r="F51" s="86" t="s">
        <v>199</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179</v>
      </c>
      <c r="V51" s="48">
        <f t="shared" ref="V51" si="18">IF(U51="Bulk",0,IF(U51="Std", 10,IF(U51="Pickup",20,30)))/60*60</f>
        <v>10</v>
      </c>
      <c r="W51" s="83"/>
      <c r="X51" s="83" t="s">
        <v>350</v>
      </c>
    </row>
    <row r="52" spans="1:24" ht="30" x14ac:dyDescent="0.25">
      <c r="A52" s="82" t="s">
        <v>354</v>
      </c>
      <c r="B52" s="82" t="s">
        <v>355</v>
      </c>
      <c r="C52" s="82" t="s">
        <v>356</v>
      </c>
      <c r="D52" s="84">
        <f t="shared" si="8"/>
        <v>370</v>
      </c>
      <c r="E52" s="128">
        <f t="shared" si="7"/>
        <v>210</v>
      </c>
      <c r="F52" s="86" t="s">
        <v>199</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179</v>
      </c>
      <c r="V52" s="48">
        <f t="shared" si="13"/>
        <v>10</v>
      </c>
      <c r="W52" s="83"/>
      <c r="X52" s="83" t="s">
        <v>357</v>
      </c>
    </row>
    <row r="53" spans="1:24" ht="30" x14ac:dyDescent="0.25">
      <c r="A53" s="82" t="s">
        <v>358</v>
      </c>
      <c r="B53" s="82" t="s">
        <v>359</v>
      </c>
      <c r="C53" s="82" t="s">
        <v>360</v>
      </c>
      <c r="D53" s="84">
        <f t="shared" si="8"/>
        <v>240</v>
      </c>
      <c r="E53" s="128">
        <f t="shared" si="7"/>
        <v>134.11764705882354</v>
      </c>
      <c r="F53" s="86" t="s">
        <v>199</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179</v>
      </c>
      <c r="V53" s="48">
        <f t="shared" si="13"/>
        <v>10</v>
      </c>
      <c r="W53" s="83"/>
      <c r="X53" s="83" t="s">
        <v>361</v>
      </c>
    </row>
    <row r="54" spans="1:24" ht="45" x14ac:dyDescent="0.25">
      <c r="A54" s="82" t="s">
        <v>362</v>
      </c>
      <c r="B54" s="82" t="s">
        <v>363</v>
      </c>
      <c r="C54" s="82" t="s">
        <v>364</v>
      </c>
      <c r="D54" s="84">
        <f t="shared" si="8"/>
        <v>1780</v>
      </c>
      <c r="E54" s="128">
        <f t="shared" ref="E54:E86" si="19">P54+Q54+T54+V54</f>
        <v>1019.1176470588235</v>
      </c>
      <c r="F54" s="86" t="s">
        <v>199</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179</v>
      </c>
      <c r="V54" s="48">
        <f t="shared" si="13"/>
        <v>10</v>
      </c>
      <c r="W54" s="83" t="s">
        <v>365</v>
      </c>
      <c r="X54" s="83" t="s">
        <v>366</v>
      </c>
    </row>
    <row r="55" spans="1:24" ht="30" x14ac:dyDescent="0.25">
      <c r="A55" s="82" t="s">
        <v>367</v>
      </c>
      <c r="B55" s="82" t="s">
        <v>368</v>
      </c>
      <c r="C55" s="82" t="s">
        <v>369</v>
      </c>
      <c r="D55" s="84">
        <f t="shared" si="8"/>
        <v>730</v>
      </c>
      <c r="E55" s="128">
        <f t="shared" si="19"/>
        <v>414.41176470588238</v>
      </c>
      <c r="F55" s="86" t="s">
        <v>199</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179</v>
      </c>
      <c r="V55" s="48">
        <f t="shared" si="13"/>
        <v>10</v>
      </c>
      <c r="W55" s="83" t="s">
        <v>370</v>
      </c>
      <c r="X55" s="83" t="s">
        <v>371</v>
      </c>
    </row>
    <row r="56" spans="1:24" ht="30" x14ac:dyDescent="0.25">
      <c r="A56" s="82" t="s">
        <v>372</v>
      </c>
      <c r="B56" s="82" t="s">
        <v>373</v>
      </c>
      <c r="C56" s="82" t="s">
        <v>374</v>
      </c>
      <c r="D56" s="84">
        <f t="shared" ref="D56:D88" si="20">IF(E56&lt;20, ROUNDUP(E56/0.575,0), ROUNDUP(E56/0.575,-1))</f>
        <v>910</v>
      </c>
      <c r="E56" s="128">
        <f t="shared" si="19"/>
        <v>519.11764705882354</v>
      </c>
      <c r="F56" s="86" t="s">
        <v>199</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179</v>
      </c>
      <c r="V56" s="48">
        <f t="shared" si="13"/>
        <v>10</v>
      </c>
      <c r="W56" s="83" t="s">
        <v>375</v>
      </c>
      <c r="X56" s="83" t="s">
        <v>376</v>
      </c>
    </row>
    <row r="57" spans="1:24" ht="30" x14ac:dyDescent="0.25">
      <c r="A57" s="82" t="s">
        <v>377</v>
      </c>
      <c r="B57" s="82" t="s">
        <v>378</v>
      </c>
      <c r="C57" s="82" t="s">
        <v>379</v>
      </c>
      <c r="D57" s="84">
        <f t="shared" si="20"/>
        <v>290</v>
      </c>
      <c r="E57" s="128">
        <f t="shared" si="19"/>
        <v>164.41176470588235</v>
      </c>
      <c r="F57" s="86" t="s">
        <v>199</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179</v>
      </c>
      <c r="V57" s="48">
        <f t="shared" si="13"/>
        <v>10</v>
      </c>
      <c r="W57" s="83" t="s">
        <v>380</v>
      </c>
      <c r="X57" s="83" t="s">
        <v>381</v>
      </c>
    </row>
    <row r="58" spans="1:24" ht="30" x14ac:dyDescent="0.25">
      <c r="A58" s="87" t="s">
        <v>382</v>
      </c>
      <c r="B58" s="87" t="s">
        <v>383</v>
      </c>
      <c r="C58" s="82" t="s">
        <v>384</v>
      </c>
      <c r="D58" s="84">
        <f t="shared" si="20"/>
        <v>100</v>
      </c>
      <c r="E58" s="128">
        <f t="shared" si="19"/>
        <v>55</v>
      </c>
      <c r="F58" s="86" t="s">
        <v>199</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320</v>
      </c>
      <c r="V58" s="48">
        <f t="shared" si="13"/>
        <v>30</v>
      </c>
      <c r="W58" s="83"/>
      <c r="X58" s="83" t="s">
        <v>385</v>
      </c>
    </row>
    <row r="59" spans="1:24" ht="30" x14ac:dyDescent="0.25">
      <c r="A59" s="87" t="s">
        <v>386</v>
      </c>
      <c r="B59" s="87" t="s">
        <v>387</v>
      </c>
      <c r="C59" s="82" t="s">
        <v>388</v>
      </c>
      <c r="D59" s="84">
        <f t="shared" si="20"/>
        <v>110</v>
      </c>
      <c r="E59" s="128">
        <f t="shared" si="19"/>
        <v>59</v>
      </c>
      <c r="F59" s="86" t="s">
        <v>199</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320</v>
      </c>
      <c r="V59" s="48">
        <f t="shared" si="13"/>
        <v>30</v>
      </c>
      <c r="W59" s="83"/>
      <c r="X59" s="83" t="s">
        <v>385</v>
      </c>
    </row>
    <row r="60" spans="1:24" ht="30" x14ac:dyDescent="0.25">
      <c r="A60" s="82" t="s">
        <v>389</v>
      </c>
      <c r="B60" s="82" t="s">
        <v>390</v>
      </c>
      <c r="C60" s="82" t="s">
        <v>391</v>
      </c>
      <c r="D60" s="84">
        <f t="shared" ref="D60" si="21">IF(E60&lt;20, ROUNDUP(E60/0.575,0), ROUNDUP(E60/0.575,-1))</f>
        <v>280</v>
      </c>
      <c r="E60" s="128">
        <f t="shared" ref="E60" si="22">P60+Q60+T60+V60</f>
        <v>160.47058823529412</v>
      </c>
      <c r="F60" s="86" t="s">
        <v>199</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179</v>
      </c>
      <c r="V60" s="48">
        <f t="shared" ref="V60" si="25">IF(U60="Bulk",0,IF(U60="Std", 10,IF(U60="Pickup",20,30)))/60*60</f>
        <v>10</v>
      </c>
      <c r="W60" s="83"/>
      <c r="X60" s="83" t="s">
        <v>392</v>
      </c>
    </row>
    <row r="61" spans="1:24" ht="30" x14ac:dyDescent="0.25">
      <c r="A61" s="82" t="s">
        <v>393</v>
      </c>
      <c r="B61" s="82" t="s">
        <v>394</v>
      </c>
      <c r="C61" s="82" t="s">
        <v>395</v>
      </c>
      <c r="D61" s="84">
        <f>IF(E61&lt;20, ROUNDUP(E61/0.575,0), ROUNDUP(E61/0.575,-1))</f>
        <v>460</v>
      </c>
      <c r="E61" s="128">
        <f>P61+Q61+T61+V61</f>
        <v>260.47058823529414</v>
      </c>
      <c r="F61" s="86" t="s">
        <v>199</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179</v>
      </c>
      <c r="V61" s="48">
        <f>IF(U61="Bulk",0,IF(U61="Std", 10,IF(U61="Pickup",20,30)))/60*60</f>
        <v>10</v>
      </c>
      <c r="W61" s="83"/>
      <c r="X61" s="83" t="s">
        <v>392</v>
      </c>
    </row>
    <row r="62" spans="1:24" ht="30" x14ac:dyDescent="0.25">
      <c r="A62" s="82" t="s">
        <v>396</v>
      </c>
      <c r="B62" s="82" t="s">
        <v>397</v>
      </c>
      <c r="C62" s="82" t="s">
        <v>398</v>
      </c>
      <c r="D62" s="84">
        <f>IF(E62&lt;20, ROUNDUP(E62/0.575,0), ROUNDUP(E62/0.575,-1))</f>
        <v>280</v>
      </c>
      <c r="E62" s="128">
        <f>P62+Q62+T62+V62</f>
        <v>160.47058823529412</v>
      </c>
      <c r="F62" s="86" t="s">
        <v>199</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179</v>
      </c>
      <c r="V62" s="48">
        <f>IF(U62="Bulk",0,IF(U62="Std", 10,IF(U62="Pickup",20,30)))/60*60</f>
        <v>10</v>
      </c>
      <c r="W62" s="83"/>
      <c r="X62" s="83" t="s">
        <v>392</v>
      </c>
    </row>
    <row r="63" spans="1:24" ht="30" x14ac:dyDescent="0.25">
      <c r="A63" s="82" t="s">
        <v>399</v>
      </c>
      <c r="B63" s="82" t="s">
        <v>400</v>
      </c>
      <c r="C63" s="82" t="s">
        <v>401</v>
      </c>
      <c r="D63" s="84">
        <f t="shared" ref="D63" si="26">IF(E63&lt;20, ROUNDUP(E63/0.575,0), ROUNDUP(E63/0.575,-1))</f>
        <v>910</v>
      </c>
      <c r="E63" s="128">
        <f t="shared" ref="E63" si="27">P63+Q63+T63+V63</f>
        <v>520.47058823529414</v>
      </c>
      <c r="F63" s="86" t="s">
        <v>199</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179</v>
      </c>
      <c r="V63" s="48">
        <f t="shared" ref="V63" si="30">IF(U63="Bulk",0,IF(U63="Std", 10,IF(U63="Pickup",20,30)))/60*60</f>
        <v>10</v>
      </c>
      <c r="W63" s="83"/>
      <c r="X63" s="83" t="s">
        <v>392</v>
      </c>
    </row>
    <row r="64" spans="1:24" ht="30" x14ac:dyDescent="0.25">
      <c r="A64" s="82" t="s">
        <v>402</v>
      </c>
      <c r="B64" s="82" t="s">
        <v>403</v>
      </c>
      <c r="C64" s="82" t="s">
        <v>404</v>
      </c>
      <c r="D64" s="84">
        <f>IF(E64&lt;20, ROUNDUP(E64/0.575,0), ROUNDUP(E64/0.575,-1))</f>
        <v>1170</v>
      </c>
      <c r="E64" s="128">
        <f>P64+Q64+T64+V64</f>
        <v>670.47058823529414</v>
      </c>
      <c r="F64" s="86" t="s">
        <v>199</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179</v>
      </c>
      <c r="V64" s="48">
        <f>IF(U64="Bulk",0,IF(U64="Std", 10,IF(U64="Pickup",20,30)))/60*60</f>
        <v>10</v>
      </c>
      <c r="W64" s="83"/>
      <c r="X64" s="83" t="s">
        <v>392</v>
      </c>
    </row>
    <row r="65" spans="1:24" ht="30" x14ac:dyDescent="0.25">
      <c r="A65" s="82" t="s">
        <v>405</v>
      </c>
      <c r="B65" s="82" t="s">
        <v>406</v>
      </c>
      <c r="C65" s="82" t="s">
        <v>407</v>
      </c>
      <c r="D65" s="84">
        <f t="shared" si="20"/>
        <v>1680</v>
      </c>
      <c r="E65" s="128">
        <f t="shared" si="19"/>
        <v>963.24411764705883</v>
      </c>
      <c r="F65" s="86" t="s">
        <v>199</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320</v>
      </c>
      <c r="V65" s="48">
        <f t="shared" si="13"/>
        <v>30</v>
      </c>
      <c r="W65" s="83"/>
      <c r="X65" s="83" t="s">
        <v>408</v>
      </c>
    </row>
    <row r="66" spans="1:24" ht="30" x14ac:dyDescent="0.25">
      <c r="A66" s="82" t="s">
        <v>409</v>
      </c>
      <c r="B66" s="82" t="s">
        <v>410</v>
      </c>
      <c r="C66" s="82" t="s">
        <v>411</v>
      </c>
      <c r="D66" s="84">
        <f t="shared" si="20"/>
        <v>1850</v>
      </c>
      <c r="E66" s="128">
        <f t="shared" si="19"/>
        <v>1063.2441176470588</v>
      </c>
      <c r="F66" s="86" t="s">
        <v>199</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320</v>
      </c>
      <c r="V66" s="48">
        <f t="shared" si="13"/>
        <v>30</v>
      </c>
      <c r="W66" s="83"/>
      <c r="X66" s="83" t="s">
        <v>408</v>
      </c>
    </row>
    <row r="67" spans="1:24" ht="30" x14ac:dyDescent="0.25">
      <c r="A67" s="82" t="s">
        <v>412</v>
      </c>
      <c r="B67" s="82" t="s">
        <v>413</v>
      </c>
      <c r="C67" s="82" t="s">
        <v>414</v>
      </c>
      <c r="D67" s="84">
        <f t="shared" si="20"/>
        <v>1770</v>
      </c>
      <c r="E67" s="128">
        <f t="shared" si="19"/>
        <v>1013.2441176470588</v>
      </c>
      <c r="F67" s="86" t="s">
        <v>199</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320</v>
      </c>
      <c r="V67" s="48">
        <f t="shared" si="13"/>
        <v>30</v>
      </c>
      <c r="W67" s="83"/>
      <c r="X67" s="83" t="s">
        <v>415</v>
      </c>
    </row>
    <row r="68" spans="1:24" ht="30" x14ac:dyDescent="0.25">
      <c r="A68" s="82" t="s">
        <v>416</v>
      </c>
      <c r="B68" s="82" t="s">
        <v>417</v>
      </c>
      <c r="C68" s="82" t="s">
        <v>418</v>
      </c>
      <c r="D68" s="84">
        <f t="shared" si="20"/>
        <v>1940</v>
      </c>
      <c r="E68" s="128">
        <f t="shared" si="19"/>
        <v>1113.2441176470588</v>
      </c>
      <c r="F68" s="86" t="s">
        <v>199</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320</v>
      </c>
      <c r="V68" s="48">
        <f t="shared" si="13"/>
        <v>30</v>
      </c>
      <c r="W68" s="83"/>
      <c r="X68" s="83" t="s">
        <v>415</v>
      </c>
    </row>
    <row r="69" spans="1:24" ht="30" x14ac:dyDescent="0.25">
      <c r="A69" s="82" t="s">
        <v>419</v>
      </c>
      <c r="B69" s="82" t="s">
        <v>420</v>
      </c>
      <c r="C69" s="82" t="s">
        <v>421</v>
      </c>
      <c r="D69" s="84">
        <f t="shared" si="20"/>
        <v>1250</v>
      </c>
      <c r="E69" s="128">
        <f t="shared" si="19"/>
        <v>713.24411764705883</v>
      </c>
      <c r="F69" s="86" t="s">
        <v>199</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320</v>
      </c>
      <c r="V69" s="48">
        <f t="shared" si="13"/>
        <v>30</v>
      </c>
      <c r="W69" s="83"/>
      <c r="X69" s="83" t="s">
        <v>422</v>
      </c>
    </row>
    <row r="70" spans="1:24" ht="30" x14ac:dyDescent="0.25">
      <c r="A70" s="82" t="s">
        <v>423</v>
      </c>
      <c r="B70" s="82" t="s">
        <v>424</v>
      </c>
      <c r="C70" s="82" t="s">
        <v>425</v>
      </c>
      <c r="D70" s="84">
        <f t="shared" si="20"/>
        <v>1420</v>
      </c>
      <c r="E70" s="128">
        <f t="shared" si="19"/>
        <v>813.24411764705883</v>
      </c>
      <c r="F70" s="86" t="s">
        <v>199</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320</v>
      </c>
      <c r="V70" s="48">
        <f t="shared" si="13"/>
        <v>30</v>
      </c>
      <c r="W70" s="83"/>
      <c r="X70" s="83" t="s">
        <v>422</v>
      </c>
    </row>
    <row r="71" spans="1:24" ht="30" x14ac:dyDescent="0.25">
      <c r="A71" s="82" t="s">
        <v>426</v>
      </c>
      <c r="B71" s="82" t="s">
        <v>427</v>
      </c>
      <c r="C71" s="82" t="s">
        <v>414</v>
      </c>
      <c r="D71" s="84">
        <f t="shared" si="20"/>
        <v>1330</v>
      </c>
      <c r="E71" s="128">
        <f t="shared" si="19"/>
        <v>763.24411764705883</v>
      </c>
      <c r="F71" s="86" t="s">
        <v>199</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320</v>
      </c>
      <c r="V71" s="48">
        <f t="shared" si="13"/>
        <v>30</v>
      </c>
      <c r="W71" s="83"/>
      <c r="X71" s="83" t="s">
        <v>415</v>
      </c>
    </row>
    <row r="72" spans="1:24" ht="30" x14ac:dyDescent="0.25">
      <c r="A72" s="82" t="s">
        <v>428</v>
      </c>
      <c r="B72" s="82" t="s">
        <v>429</v>
      </c>
      <c r="C72" s="82" t="s">
        <v>430</v>
      </c>
      <c r="D72" s="84">
        <f t="shared" si="20"/>
        <v>1510</v>
      </c>
      <c r="E72" s="128">
        <f t="shared" si="19"/>
        <v>863.24411764705883</v>
      </c>
      <c r="F72" s="86" t="s">
        <v>199</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431</v>
      </c>
      <c r="M72" s="146"/>
      <c r="N72" s="146"/>
      <c r="O72" s="155"/>
      <c r="P72" s="150">
        <v>800</v>
      </c>
      <c r="Q72" s="48">
        <v>29.95</v>
      </c>
      <c r="R72" s="88">
        <v>2</v>
      </c>
      <c r="S72" s="88">
        <f t="shared" si="31"/>
        <v>252</v>
      </c>
      <c r="T72" s="48">
        <f t="shared" si="32"/>
        <v>3.2941176470588238</v>
      </c>
      <c r="U72" s="48" t="s">
        <v>320</v>
      </c>
      <c r="V72" s="48">
        <f t="shared" si="13"/>
        <v>30</v>
      </c>
      <c r="W72" s="83"/>
      <c r="X72" s="83" t="s">
        <v>432</v>
      </c>
    </row>
    <row r="73" spans="1:24" ht="30" x14ac:dyDescent="0.25">
      <c r="A73" s="82" t="s">
        <v>433</v>
      </c>
      <c r="B73" s="82" t="s">
        <v>434</v>
      </c>
      <c r="C73" s="82" t="s">
        <v>435</v>
      </c>
      <c r="D73" s="84">
        <f t="shared" si="20"/>
        <v>1070</v>
      </c>
      <c r="E73" s="128">
        <f t="shared" si="19"/>
        <v>613.24411764705883</v>
      </c>
      <c r="F73" s="86" t="s">
        <v>199</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320</v>
      </c>
      <c r="V73" s="48">
        <f t="shared" si="13"/>
        <v>30</v>
      </c>
      <c r="W73" s="83"/>
      <c r="X73" s="83" t="s">
        <v>436</v>
      </c>
    </row>
    <row r="74" spans="1:24" ht="30" x14ac:dyDescent="0.25">
      <c r="A74" s="82" t="s">
        <v>437</v>
      </c>
      <c r="B74" s="82" t="s">
        <v>438</v>
      </c>
      <c r="C74" s="82" t="s">
        <v>439</v>
      </c>
      <c r="D74" s="84">
        <f t="shared" si="20"/>
        <v>1250</v>
      </c>
      <c r="E74" s="128">
        <f t="shared" si="19"/>
        <v>713.24411764705883</v>
      </c>
      <c r="F74" s="86" t="s">
        <v>199</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320</v>
      </c>
      <c r="V74" s="48">
        <f t="shared" si="13"/>
        <v>30</v>
      </c>
      <c r="W74" s="83"/>
      <c r="X74" s="83" t="s">
        <v>436</v>
      </c>
    </row>
    <row r="75" spans="1:24" ht="30" x14ac:dyDescent="0.25">
      <c r="A75" s="82" t="s">
        <v>440</v>
      </c>
      <c r="B75" s="82" t="s">
        <v>441</v>
      </c>
      <c r="C75" s="82" t="s">
        <v>442</v>
      </c>
      <c r="D75" s="84">
        <f t="shared" si="20"/>
        <v>1160</v>
      </c>
      <c r="E75" s="128">
        <f t="shared" si="19"/>
        <v>663.24411764705883</v>
      </c>
      <c r="F75" s="86" t="s">
        <v>199</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320</v>
      </c>
      <c r="V75" s="48">
        <f t="shared" ref="V75:V104" si="33">IF(U75="Bulk",0,IF(U75="Std", 10,IF(U75="Pickup",20,30)))/60*60</f>
        <v>30</v>
      </c>
      <c r="W75" s="83"/>
      <c r="X75" s="83" t="s">
        <v>443</v>
      </c>
    </row>
    <row r="76" spans="1:24" ht="30" x14ac:dyDescent="0.25">
      <c r="A76" s="82" t="s">
        <v>444</v>
      </c>
      <c r="B76" s="82" t="s">
        <v>445</v>
      </c>
      <c r="C76" s="82" t="s">
        <v>446</v>
      </c>
      <c r="D76" s="84">
        <f t="shared" si="20"/>
        <v>1330</v>
      </c>
      <c r="E76" s="128">
        <f t="shared" si="19"/>
        <v>763.24411764705883</v>
      </c>
      <c r="F76" s="86" t="s">
        <v>199</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320</v>
      </c>
      <c r="V76" s="48">
        <f t="shared" si="33"/>
        <v>30</v>
      </c>
      <c r="W76" s="83"/>
      <c r="X76" s="83" t="s">
        <v>443</v>
      </c>
    </row>
    <row r="77" spans="1:24" ht="30" x14ac:dyDescent="0.25">
      <c r="A77" s="82" t="s">
        <v>447</v>
      </c>
      <c r="B77" s="82" t="s">
        <v>448</v>
      </c>
      <c r="C77" s="82" t="s">
        <v>449</v>
      </c>
      <c r="D77" s="84">
        <f t="shared" si="20"/>
        <v>610</v>
      </c>
      <c r="E77" s="128">
        <f t="shared" si="19"/>
        <v>350.39215686274508</v>
      </c>
      <c r="F77" s="86" t="s">
        <v>199</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320</v>
      </c>
      <c r="V77" s="48">
        <f t="shared" si="33"/>
        <v>30</v>
      </c>
      <c r="W77" s="83"/>
      <c r="X77" s="83" t="s">
        <v>450</v>
      </c>
    </row>
    <row r="78" spans="1:24" ht="30" x14ac:dyDescent="0.25">
      <c r="A78" s="82" t="s">
        <v>451</v>
      </c>
      <c r="B78" s="82" t="s">
        <v>452</v>
      </c>
      <c r="C78" s="82" t="s">
        <v>453</v>
      </c>
      <c r="D78" s="84">
        <f t="shared" si="20"/>
        <v>510</v>
      </c>
      <c r="E78" s="128">
        <f t="shared" si="19"/>
        <v>292.10457516339869</v>
      </c>
      <c r="F78" s="86" t="s">
        <v>199</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320</v>
      </c>
      <c r="V78" s="48">
        <f t="shared" si="33"/>
        <v>30</v>
      </c>
      <c r="W78" s="83"/>
      <c r="X78" s="83" t="s">
        <v>454</v>
      </c>
    </row>
    <row r="79" spans="1:24" ht="30" x14ac:dyDescent="0.25">
      <c r="A79" s="82" t="s">
        <v>455</v>
      </c>
      <c r="B79" s="82" t="s">
        <v>456</v>
      </c>
      <c r="C79" s="82" t="s">
        <v>457</v>
      </c>
      <c r="D79" s="84">
        <f t="shared" ref="D79" si="35">IF(E79&lt;20, ROUNDUP(E79/0.575,0), ROUNDUP(E79/0.575,-1))</f>
        <v>1410</v>
      </c>
      <c r="E79" s="128">
        <f t="shared" ref="E79" si="36">P79+Q79+T79+V79</f>
        <v>807.10457516339875</v>
      </c>
      <c r="F79" s="86" t="s">
        <v>199</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320</v>
      </c>
      <c r="V79" s="48">
        <f t="shared" ref="V79" si="39">IF(U79="Bulk",0,IF(U79="Std", 10,IF(U79="Pickup",20,30)))/60*60</f>
        <v>30</v>
      </c>
      <c r="W79" s="83"/>
      <c r="X79" s="83" t="s">
        <v>454</v>
      </c>
    </row>
    <row r="80" spans="1:24" ht="30" x14ac:dyDescent="0.25">
      <c r="A80" s="82" t="s">
        <v>458</v>
      </c>
      <c r="B80" s="82" t="s">
        <v>459</v>
      </c>
      <c r="C80" s="82" t="s">
        <v>460</v>
      </c>
      <c r="D80" s="84">
        <f t="shared" si="20"/>
        <v>100</v>
      </c>
      <c r="E80" s="128">
        <f t="shared" si="19"/>
        <v>55.627450980392155</v>
      </c>
      <c r="F80" s="86" t="s">
        <v>199</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179</v>
      </c>
      <c r="V80" s="48">
        <f t="shared" si="33"/>
        <v>10</v>
      </c>
      <c r="W80" s="83"/>
      <c r="X80" s="83" t="s">
        <v>461</v>
      </c>
    </row>
    <row r="81" spans="1:24" ht="30" x14ac:dyDescent="0.25">
      <c r="A81" s="82" t="s">
        <v>462</v>
      </c>
      <c r="B81" s="82" t="s">
        <v>463</v>
      </c>
      <c r="C81" s="82" t="s">
        <v>464</v>
      </c>
      <c r="D81" s="84">
        <f t="shared" si="20"/>
        <v>150</v>
      </c>
      <c r="E81" s="128">
        <f t="shared" si="19"/>
        <v>85.627450980392155</v>
      </c>
      <c r="F81" s="86" t="s">
        <v>199</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179</v>
      </c>
      <c r="V81" s="48">
        <f t="shared" si="33"/>
        <v>10</v>
      </c>
      <c r="W81" s="83"/>
      <c r="X81" s="83" t="s">
        <v>465</v>
      </c>
    </row>
    <row r="82" spans="1:24" x14ac:dyDescent="0.25">
      <c r="A82" s="82" t="s">
        <v>466</v>
      </c>
      <c r="B82" s="82" t="s">
        <v>467</v>
      </c>
      <c r="C82" s="82" t="s">
        <v>468</v>
      </c>
      <c r="D82" s="84">
        <f t="shared" si="20"/>
        <v>170</v>
      </c>
      <c r="E82" s="128">
        <f t="shared" si="19"/>
        <v>92.627450980392155</v>
      </c>
      <c r="F82" s="86" t="s">
        <v>199</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179</v>
      </c>
      <c r="V82" s="48">
        <f t="shared" si="33"/>
        <v>10</v>
      </c>
      <c r="W82" s="83"/>
      <c r="X82" s="83" t="s">
        <v>469</v>
      </c>
    </row>
    <row r="83" spans="1:24" ht="30" x14ac:dyDescent="0.25">
      <c r="A83" s="87" t="s">
        <v>470</v>
      </c>
      <c r="B83" s="82" t="s">
        <v>471</v>
      </c>
      <c r="C83" s="82" t="s">
        <v>472</v>
      </c>
      <c r="D83" s="84">
        <f t="shared" si="20"/>
        <v>180</v>
      </c>
      <c r="E83" s="128">
        <f t="shared" si="19"/>
        <v>102.03342857142857</v>
      </c>
      <c r="F83" s="86" t="s">
        <v>199</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179</v>
      </c>
      <c r="V83" s="48">
        <f t="shared" si="33"/>
        <v>10</v>
      </c>
      <c r="W83" s="83"/>
      <c r="X83" s="83" t="s">
        <v>473</v>
      </c>
    </row>
    <row r="84" spans="1:24" x14ac:dyDescent="0.25">
      <c r="A84" s="87" t="s">
        <v>474</v>
      </c>
      <c r="B84" s="82" t="s">
        <v>475</v>
      </c>
      <c r="C84" s="82" t="s">
        <v>476</v>
      </c>
      <c r="D84" s="84">
        <f t="shared" si="20"/>
        <v>160</v>
      </c>
      <c r="E84" s="128">
        <f t="shared" si="19"/>
        <v>92</v>
      </c>
      <c r="F84" s="86" t="s">
        <v>199</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179</v>
      </c>
      <c r="V84" s="48">
        <f t="shared" si="33"/>
        <v>10</v>
      </c>
      <c r="W84" s="83"/>
      <c r="X84" s="83" t="s">
        <v>477</v>
      </c>
    </row>
    <row r="85" spans="1:24" x14ac:dyDescent="0.25">
      <c r="A85" s="87" t="s">
        <v>478</v>
      </c>
      <c r="B85" s="82" t="s">
        <v>479</v>
      </c>
      <c r="C85" s="82" t="s">
        <v>480</v>
      </c>
      <c r="D85" s="84">
        <f t="shared" si="20"/>
        <v>160</v>
      </c>
      <c r="E85" s="128">
        <f t="shared" si="19"/>
        <v>92</v>
      </c>
      <c r="F85" s="86" t="s">
        <v>199</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179</v>
      </c>
      <c r="V85" s="48">
        <f t="shared" si="33"/>
        <v>10</v>
      </c>
      <c r="W85" s="83"/>
      <c r="X85" s="83" t="s">
        <v>477</v>
      </c>
    </row>
    <row r="86" spans="1:24" ht="20.25" customHeight="1" x14ac:dyDescent="0.25">
      <c r="A86" s="87" t="s">
        <v>481</v>
      </c>
      <c r="B86" s="82" t="s">
        <v>482</v>
      </c>
      <c r="C86" s="87" t="s">
        <v>481</v>
      </c>
      <c r="D86" s="84">
        <f t="shared" si="20"/>
        <v>220</v>
      </c>
      <c r="E86" s="128">
        <f t="shared" si="19"/>
        <v>122</v>
      </c>
      <c r="F86" s="86" t="s">
        <v>199</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179</v>
      </c>
      <c r="V86" s="48">
        <f t="shared" si="33"/>
        <v>10</v>
      </c>
      <c r="W86" s="83"/>
      <c r="X86" s="83" t="s">
        <v>477</v>
      </c>
    </row>
    <row r="87" spans="1:24" ht="30" x14ac:dyDescent="0.25">
      <c r="A87" s="82" t="s">
        <v>483</v>
      </c>
      <c r="B87" s="82" t="s">
        <v>484</v>
      </c>
      <c r="C87" s="82" t="s">
        <v>485</v>
      </c>
      <c r="D87" s="84">
        <f t="shared" si="20"/>
        <v>1620</v>
      </c>
      <c r="E87" s="128">
        <f t="shared" ref="E87:E115" si="41">P87+Q87+T87+V87</f>
        <v>930.62745098039215</v>
      </c>
      <c r="F87" s="86" t="s">
        <v>199</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320</v>
      </c>
      <c r="V87" s="48">
        <f t="shared" si="33"/>
        <v>30</v>
      </c>
      <c r="W87" s="83"/>
      <c r="X87" s="83" t="s">
        <v>486</v>
      </c>
    </row>
    <row r="88" spans="1:24" ht="30" x14ac:dyDescent="0.25">
      <c r="A88" s="82" t="s">
        <v>487</v>
      </c>
      <c r="B88" s="82" t="s">
        <v>488</v>
      </c>
      <c r="C88" s="82" t="s">
        <v>489</v>
      </c>
      <c r="D88" s="84">
        <f t="shared" si="20"/>
        <v>1620</v>
      </c>
      <c r="E88" s="128">
        <f t="shared" si="41"/>
        <v>930.62745098039215</v>
      </c>
      <c r="F88" s="86" t="s">
        <v>199</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320</v>
      </c>
      <c r="V88" s="48">
        <f t="shared" si="33"/>
        <v>30</v>
      </c>
      <c r="W88" s="83"/>
      <c r="X88" s="83" t="s">
        <v>490</v>
      </c>
    </row>
    <row r="89" spans="1:24" ht="30" x14ac:dyDescent="0.25">
      <c r="A89" s="82" t="s">
        <v>491</v>
      </c>
      <c r="B89" s="82" t="s">
        <v>492</v>
      </c>
      <c r="C89" s="82" t="s">
        <v>493</v>
      </c>
      <c r="D89" s="84">
        <f t="shared" ref="D89:D107" si="42">IF(E89&lt;20, ROUNDUP(E89/0.575,0), ROUNDUP(E89/0.575,-1))</f>
        <v>1800</v>
      </c>
      <c r="E89" s="128">
        <f t="shared" si="41"/>
        <v>1030.627450980392</v>
      </c>
      <c r="F89" s="86" t="s">
        <v>199</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320</v>
      </c>
      <c r="V89" s="48">
        <f t="shared" si="33"/>
        <v>30</v>
      </c>
      <c r="W89" s="83"/>
      <c r="X89" s="83" t="s">
        <v>494</v>
      </c>
    </row>
    <row r="90" spans="1:24" ht="30" x14ac:dyDescent="0.25">
      <c r="A90" s="82" t="s">
        <v>495</v>
      </c>
      <c r="B90" s="82" t="s">
        <v>496</v>
      </c>
      <c r="C90" s="82" t="s">
        <v>497</v>
      </c>
      <c r="D90" s="84">
        <f t="shared" si="42"/>
        <v>160</v>
      </c>
      <c r="E90" s="128">
        <f t="shared" si="41"/>
        <v>90</v>
      </c>
      <c r="F90" s="86" t="s">
        <v>199</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320</v>
      </c>
      <c r="V90" s="48">
        <f t="shared" si="33"/>
        <v>30</v>
      </c>
      <c r="W90" s="83"/>
      <c r="X90" s="83" t="s">
        <v>498</v>
      </c>
    </row>
    <row r="91" spans="1:24" ht="30" x14ac:dyDescent="0.25">
      <c r="A91" s="82" t="s">
        <v>499</v>
      </c>
      <c r="B91" s="82" t="s">
        <v>500</v>
      </c>
      <c r="C91" s="82" t="s">
        <v>501</v>
      </c>
      <c r="D91" s="84">
        <f t="shared" si="42"/>
        <v>90</v>
      </c>
      <c r="E91" s="128">
        <f t="shared" si="41"/>
        <v>50</v>
      </c>
      <c r="F91" s="86" t="s">
        <v>199</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320</v>
      </c>
      <c r="V91" s="48">
        <f t="shared" si="33"/>
        <v>30</v>
      </c>
      <c r="W91" s="83"/>
      <c r="X91" s="83" t="s">
        <v>502</v>
      </c>
    </row>
    <row r="92" spans="1:24" ht="30" x14ac:dyDescent="0.25">
      <c r="A92" s="82" t="s">
        <v>503</v>
      </c>
      <c r="B92" s="82" t="s">
        <v>504</v>
      </c>
      <c r="C92" s="82" t="s">
        <v>505</v>
      </c>
      <c r="D92" s="84">
        <f t="shared" si="42"/>
        <v>1100</v>
      </c>
      <c r="E92" s="128">
        <f t="shared" si="41"/>
        <v>629.62745098039215</v>
      </c>
      <c r="F92" s="86" t="s">
        <v>199</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320</v>
      </c>
      <c r="V92" s="48">
        <f t="shared" si="33"/>
        <v>30</v>
      </c>
      <c r="W92" s="83"/>
      <c r="X92" s="83" t="s">
        <v>506</v>
      </c>
    </row>
    <row r="93" spans="1:24" ht="30" x14ac:dyDescent="0.25">
      <c r="A93" s="82" t="s">
        <v>507</v>
      </c>
      <c r="B93" s="82" t="s">
        <v>508</v>
      </c>
      <c r="C93" s="82" t="s">
        <v>509</v>
      </c>
      <c r="D93" s="84">
        <f t="shared" si="42"/>
        <v>1270</v>
      </c>
      <c r="E93" s="128">
        <f t="shared" si="41"/>
        <v>729.62745098039215</v>
      </c>
      <c r="F93" s="86" t="s">
        <v>199</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510</v>
      </c>
      <c r="M93" s="146"/>
      <c r="N93" s="146"/>
      <c r="O93" s="155"/>
      <c r="P93" s="150">
        <v>699</v>
      </c>
      <c r="Q93" s="48"/>
      <c r="R93" s="88">
        <v>2</v>
      </c>
      <c r="S93" s="88">
        <f t="shared" si="43"/>
        <v>48</v>
      </c>
      <c r="T93" s="48">
        <f t="shared" si="32"/>
        <v>0.62745098039215685</v>
      </c>
      <c r="U93" s="48" t="s">
        <v>320</v>
      </c>
      <c r="V93" s="48">
        <f t="shared" si="33"/>
        <v>30</v>
      </c>
      <c r="W93" s="83"/>
      <c r="X93" s="83" t="s">
        <v>511</v>
      </c>
    </row>
    <row r="94" spans="1:24" ht="30" x14ac:dyDescent="0.25">
      <c r="A94" s="82" t="s">
        <v>512</v>
      </c>
      <c r="B94" s="82" t="s">
        <v>513</v>
      </c>
      <c r="C94" s="82" t="s">
        <v>514</v>
      </c>
      <c r="D94" s="84">
        <f t="shared" si="42"/>
        <v>3530</v>
      </c>
      <c r="E94" s="128">
        <f t="shared" si="41"/>
        <v>2025.6274509803923</v>
      </c>
      <c r="F94" s="86" t="s">
        <v>199</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320</v>
      </c>
      <c r="V94" s="48">
        <f t="shared" si="33"/>
        <v>30</v>
      </c>
      <c r="W94" s="83"/>
      <c r="X94" s="83" t="s">
        <v>515</v>
      </c>
    </row>
    <row r="95" spans="1:24" ht="30" x14ac:dyDescent="0.25">
      <c r="A95" s="82" t="s">
        <v>516</v>
      </c>
      <c r="B95" s="82" t="s">
        <v>517</v>
      </c>
      <c r="C95" s="82" t="s">
        <v>518</v>
      </c>
      <c r="D95" s="84">
        <f t="shared" si="42"/>
        <v>2310</v>
      </c>
      <c r="E95" s="128">
        <f t="shared" si="41"/>
        <v>1325.6274509803923</v>
      </c>
      <c r="F95" s="86" t="s">
        <v>199</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320</v>
      </c>
      <c r="V95" s="48">
        <f t="shared" si="33"/>
        <v>30</v>
      </c>
      <c r="W95" s="83"/>
      <c r="X95" s="83" t="s">
        <v>519</v>
      </c>
    </row>
    <row r="96" spans="1:24" ht="30" x14ac:dyDescent="0.25">
      <c r="A96" s="82" t="s">
        <v>106</v>
      </c>
      <c r="B96" s="82" t="s">
        <v>520</v>
      </c>
      <c r="C96" s="82" t="s">
        <v>521</v>
      </c>
      <c r="D96" s="84">
        <f t="shared" si="42"/>
        <v>750</v>
      </c>
      <c r="E96" s="128">
        <f t="shared" si="41"/>
        <v>430.62745098039215</v>
      </c>
      <c r="F96" s="86" t="s">
        <v>199</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320</v>
      </c>
      <c r="V96" s="48">
        <f t="shared" si="33"/>
        <v>30</v>
      </c>
      <c r="W96" s="83"/>
      <c r="X96" s="83" t="s">
        <v>522</v>
      </c>
    </row>
    <row r="97" spans="1:24" ht="30" x14ac:dyDescent="0.25">
      <c r="A97" s="82" t="s">
        <v>523</v>
      </c>
      <c r="B97" s="82" t="s">
        <v>524</v>
      </c>
      <c r="C97" s="82" t="s">
        <v>485</v>
      </c>
      <c r="D97" s="84">
        <f t="shared" si="42"/>
        <v>1010</v>
      </c>
      <c r="E97" s="128">
        <f t="shared" si="41"/>
        <v>575.62745098039215</v>
      </c>
      <c r="F97" s="86" t="s">
        <v>199</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320</v>
      </c>
      <c r="V97" s="48">
        <f t="shared" si="33"/>
        <v>30</v>
      </c>
      <c r="W97" s="83"/>
      <c r="X97" s="83" t="s">
        <v>486</v>
      </c>
    </row>
    <row r="98" spans="1:24" x14ac:dyDescent="0.25">
      <c r="A98" s="82" t="s">
        <v>111</v>
      </c>
      <c r="B98" s="82" t="s">
        <v>525</v>
      </c>
      <c r="C98" s="82" t="s">
        <v>526</v>
      </c>
      <c r="D98" s="84">
        <f t="shared" si="42"/>
        <v>130</v>
      </c>
      <c r="E98" s="128">
        <f t="shared" si="41"/>
        <v>72.156862745098039</v>
      </c>
      <c r="F98" s="86" t="s">
        <v>199</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527</v>
      </c>
      <c r="M98" s="146"/>
      <c r="N98" s="146"/>
      <c r="O98" s="155"/>
      <c r="P98" s="150">
        <v>60</v>
      </c>
      <c r="Q98" s="48">
        <v>2</v>
      </c>
      <c r="R98" s="88">
        <v>2</v>
      </c>
      <c r="S98" s="88">
        <f>4*3</f>
        <v>12</v>
      </c>
      <c r="T98" s="48">
        <f t="shared" si="44"/>
        <v>0.15686274509803921</v>
      </c>
      <c r="U98" s="48" t="s">
        <v>179</v>
      </c>
      <c r="V98" s="48">
        <f t="shared" si="33"/>
        <v>10</v>
      </c>
      <c r="W98" s="83"/>
      <c r="X98" s="83" t="s">
        <v>528</v>
      </c>
    </row>
    <row r="99" spans="1:24" s="89" customFormat="1" ht="30" x14ac:dyDescent="0.25">
      <c r="A99" s="82" t="s">
        <v>529</v>
      </c>
      <c r="B99" s="82" t="s">
        <v>530</v>
      </c>
      <c r="C99" s="82" t="s">
        <v>531</v>
      </c>
      <c r="D99" s="84">
        <f t="shared" si="42"/>
        <v>320</v>
      </c>
      <c r="E99" s="128">
        <f t="shared" si="41"/>
        <v>180.88235294117646</v>
      </c>
      <c r="F99" s="86" t="s">
        <v>199</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179</v>
      </c>
      <c r="V99" s="48">
        <f t="shared" si="33"/>
        <v>10</v>
      </c>
      <c r="W99" s="83"/>
      <c r="X99" s="83" t="s">
        <v>532</v>
      </c>
    </row>
    <row r="100" spans="1:24" s="89" customFormat="1" ht="30" x14ac:dyDescent="0.25">
      <c r="A100" s="82" t="s">
        <v>533</v>
      </c>
      <c r="B100" s="82" t="s">
        <v>534</v>
      </c>
      <c r="C100" s="82" t="s">
        <v>535</v>
      </c>
      <c r="D100" s="84">
        <f t="shared" si="42"/>
        <v>240</v>
      </c>
      <c r="E100" s="128">
        <f t="shared" si="41"/>
        <v>133.13725490196077</v>
      </c>
      <c r="F100" s="86" t="s">
        <v>199</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179</v>
      </c>
      <c r="V100" s="48">
        <f t="shared" si="33"/>
        <v>10</v>
      </c>
      <c r="W100" s="83"/>
      <c r="X100" s="83" t="s">
        <v>536</v>
      </c>
    </row>
    <row r="101" spans="1:24" ht="30" x14ac:dyDescent="0.25">
      <c r="A101" s="82" t="s">
        <v>537</v>
      </c>
      <c r="B101" s="82" t="s">
        <v>538</v>
      </c>
      <c r="C101" s="82" t="s">
        <v>539</v>
      </c>
      <c r="D101" s="84">
        <f t="shared" si="42"/>
        <v>640</v>
      </c>
      <c r="E101" s="128">
        <f t="shared" si="41"/>
        <v>365.66666666666669</v>
      </c>
      <c r="F101" s="86" t="s">
        <v>199</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179</v>
      </c>
      <c r="V101" s="48">
        <f t="shared" si="33"/>
        <v>10</v>
      </c>
      <c r="W101" s="83"/>
      <c r="X101" s="83" t="s">
        <v>540</v>
      </c>
    </row>
    <row r="102" spans="1:24" ht="45" x14ac:dyDescent="0.25">
      <c r="A102" s="82" t="s">
        <v>541</v>
      </c>
      <c r="B102" s="82" t="s">
        <v>542</v>
      </c>
      <c r="C102" s="82" t="s">
        <v>543</v>
      </c>
      <c r="D102" s="84">
        <f t="shared" si="42"/>
        <v>540</v>
      </c>
      <c r="E102" s="128">
        <f t="shared" si="41"/>
        <v>304.88111111111107</v>
      </c>
      <c r="F102" s="86" t="s">
        <v>199</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179</v>
      </c>
      <c r="V102" s="48">
        <f t="shared" si="33"/>
        <v>10</v>
      </c>
      <c r="W102" s="83"/>
      <c r="X102" s="83" t="s">
        <v>544</v>
      </c>
    </row>
    <row r="103" spans="1:24" ht="30" x14ac:dyDescent="0.25">
      <c r="A103" s="82" t="s">
        <v>545</v>
      </c>
      <c r="B103" s="82" t="s">
        <v>546</v>
      </c>
      <c r="C103" s="82" t="s">
        <v>547</v>
      </c>
      <c r="D103" s="84">
        <f t="shared" si="42"/>
        <v>160</v>
      </c>
      <c r="E103" s="128">
        <f t="shared" si="41"/>
        <v>90</v>
      </c>
      <c r="F103" s="86" t="s">
        <v>199</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179</v>
      </c>
      <c r="V103" s="48">
        <f t="shared" si="33"/>
        <v>10</v>
      </c>
      <c r="W103" s="83"/>
      <c r="X103" s="83" t="s">
        <v>548</v>
      </c>
    </row>
    <row r="104" spans="1:24" ht="30" x14ac:dyDescent="0.25">
      <c r="A104" s="82" t="s">
        <v>549</v>
      </c>
      <c r="B104" s="82" t="s">
        <v>550</v>
      </c>
      <c r="C104" s="82" t="s">
        <v>551</v>
      </c>
      <c r="D104" s="84">
        <f t="shared" si="42"/>
        <v>1200</v>
      </c>
      <c r="E104" s="128">
        <f t="shared" si="41"/>
        <v>686.03921568627447</v>
      </c>
      <c r="F104" s="86" t="s">
        <v>199</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179</v>
      </c>
      <c r="V104" s="48">
        <f t="shared" si="33"/>
        <v>10</v>
      </c>
      <c r="W104" s="83"/>
      <c r="X104" s="83" t="s">
        <v>552</v>
      </c>
    </row>
    <row r="105" spans="1:24" ht="30" x14ac:dyDescent="0.25">
      <c r="A105" s="82" t="s">
        <v>553</v>
      </c>
      <c r="B105" s="82" t="s">
        <v>554</v>
      </c>
      <c r="C105" s="82" t="s">
        <v>555</v>
      </c>
      <c r="D105" s="84">
        <f t="shared" si="42"/>
        <v>4660</v>
      </c>
      <c r="E105" s="128">
        <f t="shared" si="41"/>
        <v>2676.0392156862745</v>
      </c>
      <c r="F105" s="86" t="s">
        <v>199</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179</v>
      </c>
      <c r="V105" s="48">
        <f t="shared" ref="V105:V126" si="46">IF(U105="Bulk",0,IF(U105="Std", 10,IF(U105="Pickup",20,30)))/60*60</f>
        <v>10</v>
      </c>
      <c r="W105" s="83"/>
      <c r="X105" s="83" t="s">
        <v>552</v>
      </c>
    </row>
    <row r="106" spans="1:24" ht="30" x14ac:dyDescent="0.25">
      <c r="A106" s="82" t="s">
        <v>556</v>
      </c>
      <c r="B106" s="82" t="s">
        <v>557</v>
      </c>
      <c r="C106" s="82" t="s">
        <v>558</v>
      </c>
      <c r="D106" s="84">
        <f t="shared" si="42"/>
        <v>900</v>
      </c>
      <c r="E106" s="128">
        <f t="shared" si="41"/>
        <v>515.03921568627447</v>
      </c>
      <c r="F106" s="86" t="s">
        <v>199</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179</v>
      </c>
      <c r="V106" s="48">
        <f t="shared" si="46"/>
        <v>10</v>
      </c>
      <c r="W106" s="83"/>
      <c r="X106" s="83" t="s">
        <v>559</v>
      </c>
    </row>
    <row r="107" spans="1:24" ht="45" x14ac:dyDescent="0.25">
      <c r="A107" s="82" t="s">
        <v>560</v>
      </c>
      <c r="B107" s="82" t="s">
        <v>561</v>
      </c>
      <c r="C107" s="82" t="s">
        <v>562</v>
      </c>
      <c r="D107" s="84">
        <f t="shared" si="42"/>
        <v>1200</v>
      </c>
      <c r="E107" s="128">
        <f t="shared" si="41"/>
        <v>686.03921568627447</v>
      </c>
      <c r="F107" s="86" t="s">
        <v>199</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179</v>
      </c>
      <c r="V107" s="48">
        <f t="shared" si="46"/>
        <v>10</v>
      </c>
      <c r="W107" s="83"/>
      <c r="X107" s="83" t="s">
        <v>563</v>
      </c>
    </row>
    <row r="108" spans="1:24" ht="30" x14ac:dyDescent="0.25">
      <c r="A108" s="82" t="s">
        <v>564</v>
      </c>
      <c r="B108" s="82" t="s">
        <v>565</v>
      </c>
      <c r="C108" s="82" t="s">
        <v>566</v>
      </c>
      <c r="D108" s="84">
        <f t="shared" ref="D108:D120" si="47">IF(E108&lt;20, ROUNDUP(E108/0.625,0), ROUNDUP(E108/0.625,-1))</f>
        <v>13910</v>
      </c>
      <c r="E108" s="128">
        <f t="shared" si="41"/>
        <v>8691.8888888888887</v>
      </c>
      <c r="F108" s="86" t="s">
        <v>199</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179</v>
      </c>
      <c r="V108" s="48">
        <f t="shared" si="46"/>
        <v>10</v>
      </c>
      <c r="W108" s="83"/>
      <c r="X108" s="83"/>
    </row>
    <row r="109" spans="1:24" ht="30" x14ac:dyDescent="0.25">
      <c r="A109" s="82" t="s">
        <v>567</v>
      </c>
      <c r="B109" s="82" t="s">
        <v>568</v>
      </c>
      <c r="C109" s="82" t="s">
        <v>569</v>
      </c>
      <c r="D109" s="84">
        <f t="shared" si="47"/>
        <v>10470</v>
      </c>
      <c r="E109" s="128">
        <f t="shared" si="41"/>
        <v>6541.8888888888887</v>
      </c>
      <c r="F109" s="86" t="s">
        <v>199</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179</v>
      </c>
      <c r="V109" s="48">
        <f t="shared" si="46"/>
        <v>10</v>
      </c>
      <c r="W109" s="83"/>
      <c r="X109" s="83"/>
    </row>
    <row r="110" spans="1:24" ht="45" x14ac:dyDescent="0.25">
      <c r="A110" s="82" t="s">
        <v>140</v>
      </c>
      <c r="B110" s="82" t="s">
        <v>570</v>
      </c>
      <c r="C110" s="82" t="s">
        <v>571</v>
      </c>
      <c r="D110" s="84">
        <f t="shared" si="47"/>
        <v>3750</v>
      </c>
      <c r="E110" s="128">
        <f t="shared" si="41"/>
        <v>2340.5294117647059</v>
      </c>
      <c r="F110" s="86" t="s">
        <v>199</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572</v>
      </c>
      <c r="M110" s="146"/>
      <c r="N110" s="146"/>
      <c r="O110" s="155"/>
      <c r="P110" s="150">
        <v>2310</v>
      </c>
      <c r="Q110" s="48">
        <v>20</v>
      </c>
      <c r="R110" s="88">
        <v>1</v>
      </c>
      <c r="S110" s="88">
        <f t="shared" ref="S110:S114" si="48">9*9</f>
        <v>81</v>
      </c>
      <c r="T110" s="48">
        <f t="shared" si="44"/>
        <v>0.52941176470588236</v>
      </c>
      <c r="U110" s="48" t="s">
        <v>179</v>
      </c>
      <c r="V110" s="48">
        <f t="shared" si="46"/>
        <v>10</v>
      </c>
      <c r="W110" s="83"/>
      <c r="X110" s="83" t="s">
        <v>573</v>
      </c>
    </row>
    <row r="111" spans="1:24" ht="30" x14ac:dyDescent="0.25">
      <c r="A111" s="82" t="s">
        <v>574</v>
      </c>
      <c r="B111" s="82" t="s">
        <v>575</v>
      </c>
      <c r="C111" s="82" t="s">
        <v>576</v>
      </c>
      <c r="D111" s="84">
        <f t="shared" ref="D111" si="49">IF(E111&lt;20, ROUNDUP(E111/0.625,0), ROUNDUP(E111/0.625,-1))</f>
        <v>3800</v>
      </c>
      <c r="E111" s="128">
        <f t="shared" ref="E111" si="50">P111+Q111+T111+V111</f>
        <v>2370.5294117647059</v>
      </c>
      <c r="F111" s="86" t="s">
        <v>199</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179</v>
      </c>
      <c r="V111" s="48">
        <f t="shared" ref="V111" si="53">IF(U111="Bulk",0,IF(U111="Std", 10,IF(U111="Pickup",20,30)))/60*60</f>
        <v>10</v>
      </c>
      <c r="W111" s="83"/>
      <c r="X111" s="83" t="s">
        <v>573</v>
      </c>
    </row>
    <row r="112" spans="1:24" ht="30" x14ac:dyDescent="0.25">
      <c r="A112" s="82" t="s">
        <v>577</v>
      </c>
      <c r="B112" s="82" t="s">
        <v>578</v>
      </c>
      <c r="C112" s="82" t="s">
        <v>579</v>
      </c>
      <c r="D112" s="84">
        <f t="shared" si="47"/>
        <v>3830</v>
      </c>
      <c r="E112" s="128">
        <f t="shared" si="41"/>
        <v>2388.5294117647059</v>
      </c>
      <c r="F112" s="86" t="s">
        <v>199</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179</v>
      </c>
      <c r="V112" s="48">
        <f t="shared" si="46"/>
        <v>10</v>
      </c>
      <c r="W112" s="83"/>
      <c r="X112" s="83" t="s">
        <v>580</v>
      </c>
    </row>
    <row r="113" spans="1:24" ht="30" x14ac:dyDescent="0.25">
      <c r="A113" s="82" t="s">
        <v>109</v>
      </c>
      <c r="B113" s="82" t="s">
        <v>581</v>
      </c>
      <c r="C113" s="82" t="s">
        <v>582</v>
      </c>
      <c r="D113" s="84">
        <f t="shared" si="47"/>
        <v>1850</v>
      </c>
      <c r="E113" s="128">
        <f t="shared" si="41"/>
        <v>1150.5294117647059</v>
      </c>
      <c r="F113" s="86" t="s">
        <v>199</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179</v>
      </c>
      <c r="V113" s="48">
        <f t="shared" si="46"/>
        <v>10</v>
      </c>
      <c r="W113" s="83"/>
      <c r="X113" s="83" t="s">
        <v>583</v>
      </c>
    </row>
    <row r="114" spans="1:24" ht="30" x14ac:dyDescent="0.25">
      <c r="A114" s="82" t="s">
        <v>584</v>
      </c>
      <c r="B114" s="82" t="s">
        <v>585</v>
      </c>
      <c r="C114" s="82" t="s">
        <v>586</v>
      </c>
      <c r="D114" s="84">
        <f t="shared" ref="D114" si="55">IF(E114&lt;20, ROUNDUP(E114/0.625,0), ROUNDUP(E114/0.625,-1))</f>
        <v>1970</v>
      </c>
      <c r="E114" s="128">
        <f t="shared" ref="E114" si="56">P114+Q114+T114+V114</f>
        <v>1230.5294117647059</v>
      </c>
      <c r="F114" s="86" t="s">
        <v>199</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179</v>
      </c>
      <c r="V114" s="48">
        <f t="shared" ref="V114" si="59">IF(U114="Bulk",0,IF(U114="Std", 10,IF(U114="Pickup",20,30)))/60*60</f>
        <v>10</v>
      </c>
      <c r="W114" s="83"/>
      <c r="X114" s="83" t="s">
        <v>583</v>
      </c>
    </row>
    <row r="115" spans="1:24" ht="30" x14ac:dyDescent="0.25">
      <c r="A115" s="82" t="s">
        <v>587</v>
      </c>
      <c r="B115" s="82" t="s">
        <v>588</v>
      </c>
      <c r="C115" s="82" t="s">
        <v>589</v>
      </c>
      <c r="D115" s="84">
        <f t="shared" si="47"/>
        <v>130</v>
      </c>
      <c r="E115" s="128">
        <f t="shared" si="41"/>
        <v>80.235294117647058</v>
      </c>
      <c r="F115" s="86" t="s">
        <v>199</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179</v>
      </c>
      <c r="V115" s="48">
        <f t="shared" si="46"/>
        <v>10</v>
      </c>
      <c r="W115" s="83"/>
      <c r="X115" s="83" t="s">
        <v>590</v>
      </c>
    </row>
    <row r="116" spans="1:24" ht="30" x14ac:dyDescent="0.25">
      <c r="A116" s="82" t="s">
        <v>141</v>
      </c>
      <c r="B116" s="82" t="s">
        <v>591</v>
      </c>
      <c r="C116" s="82" t="s">
        <v>592</v>
      </c>
      <c r="D116" s="84">
        <f t="shared" si="47"/>
        <v>1220</v>
      </c>
      <c r="E116" s="128">
        <f t="shared" ref="E116:E147" si="60">P116+Q116+T116+V116</f>
        <v>760.52941176470586</v>
      </c>
      <c r="F116" s="86" t="s">
        <v>199</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593</v>
      </c>
      <c r="M116" s="146"/>
      <c r="N116" s="146"/>
      <c r="O116" s="155"/>
      <c r="P116" s="150">
        <v>730</v>
      </c>
      <c r="Q116" s="48">
        <v>20</v>
      </c>
      <c r="R116" s="88">
        <v>1</v>
      </c>
      <c r="S116" s="88">
        <f>9*9</f>
        <v>81</v>
      </c>
      <c r="T116" s="48">
        <f t="shared" si="44"/>
        <v>0.52941176470588236</v>
      </c>
      <c r="U116" s="48" t="s">
        <v>179</v>
      </c>
      <c r="V116" s="48">
        <f t="shared" si="46"/>
        <v>10</v>
      </c>
      <c r="W116" s="83"/>
      <c r="X116" s="82" t="s">
        <v>141</v>
      </c>
    </row>
    <row r="117" spans="1:24" ht="30" x14ac:dyDescent="0.25">
      <c r="A117" s="82" t="s">
        <v>594</v>
      </c>
      <c r="B117" s="82" t="s">
        <v>595</v>
      </c>
      <c r="C117" s="82" t="s">
        <v>596</v>
      </c>
      <c r="D117" s="84">
        <f t="shared" si="47"/>
        <v>690</v>
      </c>
      <c r="E117" s="128">
        <f t="shared" si="60"/>
        <v>430.52941176470586</v>
      </c>
      <c r="F117" s="86" t="s">
        <v>199</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179</v>
      </c>
      <c r="V117" s="48">
        <f t="shared" si="46"/>
        <v>10</v>
      </c>
      <c r="W117" s="83"/>
      <c r="X117" s="82" t="s">
        <v>594</v>
      </c>
    </row>
    <row r="118" spans="1:24" ht="30" x14ac:dyDescent="0.25">
      <c r="A118" s="82" t="s">
        <v>597</v>
      </c>
      <c r="B118" s="82" t="s">
        <v>598</v>
      </c>
      <c r="C118" s="82" t="s">
        <v>599</v>
      </c>
      <c r="D118" s="84">
        <f t="shared" si="47"/>
        <v>4790</v>
      </c>
      <c r="E118" s="128">
        <f t="shared" si="60"/>
        <v>2993.0294117647059</v>
      </c>
      <c r="F118" s="86" t="s">
        <v>199</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179</v>
      </c>
      <c r="V118" s="48">
        <f t="shared" si="46"/>
        <v>10</v>
      </c>
      <c r="W118" s="83"/>
      <c r="X118" s="83"/>
    </row>
    <row r="119" spans="1:24" x14ac:dyDescent="0.25">
      <c r="A119" s="82" t="s">
        <v>600</v>
      </c>
      <c r="B119" s="82" t="s">
        <v>601</v>
      </c>
      <c r="C119" s="82" t="s">
        <v>602</v>
      </c>
      <c r="D119" s="84">
        <f t="shared" si="47"/>
        <v>1060</v>
      </c>
      <c r="E119" s="128">
        <f t="shared" si="60"/>
        <v>661.58823529411768</v>
      </c>
      <c r="F119" s="86" t="s">
        <v>199</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179</v>
      </c>
      <c r="V119" s="48">
        <f t="shared" si="46"/>
        <v>10</v>
      </c>
      <c r="W119" s="83"/>
      <c r="X119" s="83" t="s">
        <v>603</v>
      </c>
    </row>
    <row r="120" spans="1:24" ht="30" x14ac:dyDescent="0.25">
      <c r="A120" s="87" t="s">
        <v>604</v>
      </c>
      <c r="B120" s="82" t="s">
        <v>605</v>
      </c>
      <c r="C120" s="82" t="s">
        <v>606</v>
      </c>
      <c r="D120" s="84">
        <f t="shared" si="47"/>
        <v>4990</v>
      </c>
      <c r="E120" s="128">
        <f t="shared" si="60"/>
        <v>3115.6666666666665</v>
      </c>
      <c r="F120" s="86" t="s">
        <v>199</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179</v>
      </c>
      <c r="V120" s="48">
        <f t="shared" si="46"/>
        <v>10</v>
      </c>
      <c r="W120" s="83"/>
      <c r="X120" s="83" t="s">
        <v>607</v>
      </c>
    </row>
    <row r="121" spans="1:24" ht="30" x14ac:dyDescent="0.25">
      <c r="A121" s="82" t="s">
        <v>608</v>
      </c>
      <c r="B121" s="82" t="s">
        <v>609</v>
      </c>
      <c r="C121" s="82" t="s">
        <v>610</v>
      </c>
      <c r="D121" s="84">
        <f>IF(E121&lt;20, ROUNDUP(E121/0.575,0), ROUNDUP(E121/0.575,-1))</f>
        <v>50</v>
      </c>
      <c r="E121" s="128">
        <f t="shared" si="60"/>
        <v>25.176470588235293</v>
      </c>
      <c r="F121" s="86" t="s">
        <v>199</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179</v>
      </c>
      <c r="V121" s="48">
        <f t="shared" si="46"/>
        <v>10</v>
      </c>
      <c r="W121" s="83"/>
      <c r="X121" s="83" t="s">
        <v>611</v>
      </c>
    </row>
    <row r="122" spans="1:24" ht="30" x14ac:dyDescent="0.25">
      <c r="A122" s="82" t="s">
        <v>612</v>
      </c>
      <c r="B122" s="82" t="s">
        <v>613</v>
      </c>
      <c r="C122" s="82" t="s">
        <v>614</v>
      </c>
      <c r="D122" s="84">
        <f>IF(E122&lt;20, ROUNDUP(E122/0.575,0), ROUNDUP(E122/0.575,-1))</f>
        <v>1080</v>
      </c>
      <c r="E122" s="128">
        <f t="shared" si="60"/>
        <v>619.52941176470586</v>
      </c>
      <c r="F122" s="86" t="s">
        <v>199</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179</v>
      </c>
      <c r="V122" s="48">
        <f t="shared" si="46"/>
        <v>10</v>
      </c>
      <c r="W122" s="83"/>
      <c r="X122" s="83" t="s">
        <v>615</v>
      </c>
    </row>
    <row r="123" spans="1:24" ht="30" x14ac:dyDescent="0.25">
      <c r="A123" s="82" t="s">
        <v>616</v>
      </c>
      <c r="B123" s="82" t="s">
        <v>617</v>
      </c>
      <c r="C123" s="82" t="s">
        <v>618</v>
      </c>
      <c r="D123" s="84">
        <f>IF(E123&lt;20, ROUNDUP(E123/0.575,0), ROUNDUP(E123/0.575,-1))</f>
        <v>250</v>
      </c>
      <c r="E123" s="128">
        <f t="shared" si="60"/>
        <v>143.11111111111111</v>
      </c>
      <c r="F123" s="86" t="s">
        <v>199</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179</v>
      </c>
      <c r="V123" s="48">
        <f t="shared" si="46"/>
        <v>10</v>
      </c>
      <c r="W123" s="83"/>
      <c r="X123" s="83" t="s">
        <v>619</v>
      </c>
    </row>
    <row r="124" spans="1:24" ht="15" customHeight="1" x14ac:dyDescent="0.25">
      <c r="A124" s="82" t="s">
        <v>620</v>
      </c>
      <c r="B124" s="82" t="s">
        <v>621</v>
      </c>
      <c r="C124" s="82" t="s">
        <v>622</v>
      </c>
      <c r="D124" s="84">
        <f>IF(E124&lt;20, ROUNDUP(E124/0.6,0), ROUNDUP(E124/0.6,-1))</f>
        <v>90</v>
      </c>
      <c r="E124" s="128">
        <f t="shared" si="60"/>
        <v>50</v>
      </c>
      <c r="F124" s="86" t="s">
        <v>199</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179</v>
      </c>
      <c r="V124" s="48">
        <f t="shared" si="46"/>
        <v>10</v>
      </c>
      <c r="W124" s="83"/>
      <c r="X124" s="83" t="s">
        <v>623</v>
      </c>
    </row>
    <row r="125" spans="1:24" ht="15" customHeight="1" x14ac:dyDescent="0.25">
      <c r="A125" s="82" t="s">
        <v>624</v>
      </c>
      <c r="B125" s="82" t="s">
        <v>625</v>
      </c>
      <c r="C125" s="82" t="s">
        <v>626</v>
      </c>
      <c r="D125" s="84">
        <f>IF(E125&lt;20, ROUNDUP(E125/0.6,0), ROUNDUP(E125/0.6,-1))</f>
        <v>50</v>
      </c>
      <c r="E125" s="128">
        <f t="shared" si="60"/>
        <v>25</v>
      </c>
      <c r="F125" s="86" t="s">
        <v>199</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179</v>
      </c>
      <c r="V125" s="48">
        <f t="shared" si="46"/>
        <v>10</v>
      </c>
      <c r="W125" s="83"/>
      <c r="X125" s="83" t="s">
        <v>627</v>
      </c>
    </row>
    <row r="126" spans="1:24" ht="15" customHeight="1" x14ac:dyDescent="0.25">
      <c r="A126" s="82" t="s">
        <v>628</v>
      </c>
      <c r="B126" s="82" t="s">
        <v>629</v>
      </c>
      <c r="C126" s="82" t="s">
        <v>630</v>
      </c>
      <c r="D126" s="84">
        <f>IF(E126&lt;20, ROUNDUP(E126/0.6,0), ROUNDUP(E126/0.6,-1))</f>
        <v>220</v>
      </c>
      <c r="E126" s="128">
        <f t="shared" si="60"/>
        <v>130</v>
      </c>
      <c r="F126" s="86" t="s">
        <v>199</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179</v>
      </c>
      <c r="V126" s="48">
        <f t="shared" si="46"/>
        <v>10</v>
      </c>
      <c r="W126" s="83"/>
      <c r="X126" s="83" t="s">
        <v>631</v>
      </c>
    </row>
    <row r="127" spans="1:24" ht="30" customHeight="1" x14ac:dyDescent="0.25">
      <c r="A127" s="82" t="s">
        <v>632</v>
      </c>
      <c r="B127" s="83" t="s">
        <v>633</v>
      </c>
      <c r="C127" s="82" t="s">
        <v>634</v>
      </c>
      <c r="D127" s="84">
        <f t="shared" ref="D127:D158" si="62">IF(E127&lt;20, ROUNDUP(E127/0.3,0), ROUNDUP(E127/0.3,-1))</f>
        <v>1340</v>
      </c>
      <c r="E127" s="128">
        <f t="shared" si="60"/>
        <v>400</v>
      </c>
      <c r="F127" s="86" t="s">
        <v>178</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635</v>
      </c>
    </row>
    <row r="128" spans="1:24" ht="30" customHeight="1" x14ac:dyDescent="0.25">
      <c r="A128" s="94" t="s">
        <v>108</v>
      </c>
      <c r="B128" s="95" t="s">
        <v>636</v>
      </c>
      <c r="C128" s="94" t="s">
        <v>108</v>
      </c>
      <c r="D128" s="84">
        <f t="shared" si="62"/>
        <v>1340</v>
      </c>
      <c r="E128" s="128">
        <f t="shared" si="60"/>
        <v>400</v>
      </c>
      <c r="F128" s="86" t="s">
        <v>178</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637</v>
      </c>
    </row>
    <row r="129" spans="1:24" ht="30" customHeight="1" x14ac:dyDescent="0.25">
      <c r="A129" s="94" t="s">
        <v>638</v>
      </c>
      <c r="B129" s="95" t="s">
        <v>639</v>
      </c>
      <c r="C129" s="94" t="s">
        <v>640</v>
      </c>
      <c r="D129" s="84">
        <f t="shared" si="62"/>
        <v>2670</v>
      </c>
      <c r="E129" s="128">
        <f t="shared" si="60"/>
        <v>800</v>
      </c>
      <c r="F129" s="86" t="s">
        <v>178</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637</v>
      </c>
    </row>
    <row r="130" spans="1:24" ht="30" customHeight="1" x14ac:dyDescent="0.25">
      <c r="A130" s="82" t="s">
        <v>641</v>
      </c>
      <c r="B130" s="82" t="s">
        <v>642</v>
      </c>
      <c r="C130" s="82" t="s">
        <v>643</v>
      </c>
      <c r="D130" s="84">
        <f t="shared" si="62"/>
        <v>500</v>
      </c>
      <c r="E130" s="128">
        <f t="shared" si="60"/>
        <v>150</v>
      </c>
      <c r="F130" s="86" t="s">
        <v>178</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644</v>
      </c>
    </row>
    <row r="131" spans="1:24" ht="15" customHeight="1" x14ac:dyDescent="0.25">
      <c r="A131" s="82" t="s">
        <v>645</v>
      </c>
      <c r="B131" s="82" t="s">
        <v>646</v>
      </c>
      <c r="C131" s="82" t="s">
        <v>647</v>
      </c>
      <c r="D131" s="84">
        <f t="shared" si="62"/>
        <v>1340</v>
      </c>
      <c r="E131" s="128">
        <f t="shared" si="60"/>
        <v>400</v>
      </c>
      <c r="F131" s="86" t="s">
        <v>178</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644</v>
      </c>
    </row>
    <row r="132" spans="1:24" ht="15" customHeight="1" x14ac:dyDescent="0.25">
      <c r="A132" s="82" t="s">
        <v>648</v>
      </c>
      <c r="B132" s="83" t="s">
        <v>649</v>
      </c>
      <c r="C132" s="82" t="s">
        <v>650</v>
      </c>
      <c r="D132" s="84">
        <f t="shared" si="62"/>
        <v>0</v>
      </c>
      <c r="E132" s="128">
        <f t="shared" si="60"/>
        <v>0</v>
      </c>
      <c r="F132" s="86" t="s">
        <v>178</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651</v>
      </c>
    </row>
    <row r="133" spans="1:24" ht="15" customHeight="1" x14ac:dyDescent="0.25">
      <c r="A133" s="82" t="s">
        <v>652</v>
      </c>
      <c r="B133" s="83" t="s">
        <v>653</v>
      </c>
      <c r="C133" s="82" t="s">
        <v>654</v>
      </c>
      <c r="D133" s="84">
        <f t="shared" si="62"/>
        <v>4000</v>
      </c>
      <c r="E133" s="128">
        <f t="shared" si="60"/>
        <v>1200</v>
      </c>
      <c r="F133" s="86" t="s">
        <v>178</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655</v>
      </c>
    </row>
    <row r="134" spans="1:24" ht="15" customHeight="1" x14ac:dyDescent="0.25">
      <c r="A134" s="94" t="s">
        <v>656</v>
      </c>
      <c r="B134" s="95" t="s">
        <v>657</v>
      </c>
      <c r="C134" s="94" t="s">
        <v>658</v>
      </c>
      <c r="D134" s="84">
        <f t="shared" si="62"/>
        <v>6670</v>
      </c>
      <c r="E134" s="128">
        <f t="shared" si="60"/>
        <v>2000</v>
      </c>
      <c r="F134" s="86" t="s">
        <v>178</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659</v>
      </c>
    </row>
    <row r="135" spans="1:24" ht="15" customHeight="1" x14ac:dyDescent="0.25">
      <c r="A135" s="94" t="s">
        <v>660</v>
      </c>
      <c r="B135" s="95" t="s">
        <v>661</v>
      </c>
      <c r="C135" s="94" t="s">
        <v>662</v>
      </c>
      <c r="D135" s="84">
        <f t="shared" si="62"/>
        <v>2500</v>
      </c>
      <c r="E135" s="128">
        <f t="shared" si="60"/>
        <v>750</v>
      </c>
      <c r="F135" s="86" t="s">
        <v>178</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663</v>
      </c>
    </row>
    <row r="136" spans="1:24" ht="15" customHeight="1" x14ac:dyDescent="0.25">
      <c r="A136" s="94" t="s">
        <v>664</v>
      </c>
      <c r="B136" s="95" t="s">
        <v>665</v>
      </c>
      <c r="C136" s="94" t="s">
        <v>666</v>
      </c>
      <c r="D136" s="84">
        <f t="shared" si="62"/>
        <v>10000</v>
      </c>
      <c r="E136" s="128">
        <f t="shared" si="60"/>
        <v>3000</v>
      </c>
      <c r="F136" s="86" t="s">
        <v>178</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663</v>
      </c>
    </row>
    <row r="137" spans="1:24" ht="30" customHeight="1" x14ac:dyDescent="0.25">
      <c r="A137" s="82" t="s">
        <v>113</v>
      </c>
      <c r="B137" s="82" t="s">
        <v>667</v>
      </c>
      <c r="C137" s="82" t="s">
        <v>647</v>
      </c>
      <c r="D137" s="84">
        <f t="shared" si="62"/>
        <v>340</v>
      </c>
      <c r="E137" s="128">
        <f t="shared" si="60"/>
        <v>100</v>
      </c>
      <c r="F137" s="86" t="s">
        <v>178</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527</v>
      </c>
      <c r="M137" s="146"/>
      <c r="N137" s="146"/>
      <c r="O137" s="155"/>
      <c r="P137" s="150">
        <v>100</v>
      </c>
      <c r="Q137" s="83"/>
      <c r="R137" s="83"/>
      <c r="S137" s="83"/>
      <c r="T137" s="83"/>
      <c r="U137" s="83"/>
      <c r="V137" s="83"/>
      <c r="W137" s="83"/>
      <c r="X137" s="83" t="s">
        <v>644</v>
      </c>
    </row>
    <row r="138" spans="1:24" ht="30" customHeight="1" x14ac:dyDescent="0.25">
      <c r="A138" s="82" t="s">
        <v>668</v>
      </c>
      <c r="B138" s="83" t="s">
        <v>669</v>
      </c>
      <c r="C138" s="82" t="s">
        <v>670</v>
      </c>
      <c r="D138" s="84">
        <f t="shared" si="62"/>
        <v>1000</v>
      </c>
      <c r="E138" s="128">
        <f t="shared" si="60"/>
        <v>300</v>
      </c>
      <c r="F138" s="86" t="s">
        <v>178</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671</v>
      </c>
    </row>
    <row r="139" spans="1:24" ht="30" customHeight="1" x14ac:dyDescent="0.25">
      <c r="A139" s="82" t="s">
        <v>672</v>
      </c>
      <c r="B139" s="83" t="s">
        <v>673</v>
      </c>
      <c r="C139" s="82" t="s">
        <v>674</v>
      </c>
      <c r="D139" s="84">
        <f t="shared" si="62"/>
        <v>840</v>
      </c>
      <c r="E139" s="128">
        <f t="shared" si="60"/>
        <v>250</v>
      </c>
      <c r="F139" s="86" t="s">
        <v>178</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675</v>
      </c>
    </row>
    <row r="140" spans="1:24" ht="15" customHeight="1" x14ac:dyDescent="0.25">
      <c r="A140" s="82" t="s">
        <v>676</v>
      </c>
      <c r="B140" s="83" t="s">
        <v>677</v>
      </c>
      <c r="C140" s="82" t="s">
        <v>678</v>
      </c>
      <c r="D140" s="84">
        <f t="shared" si="62"/>
        <v>1000</v>
      </c>
      <c r="E140" s="128">
        <f t="shared" si="60"/>
        <v>300</v>
      </c>
      <c r="F140" s="86" t="s">
        <v>178</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679</v>
      </c>
    </row>
    <row r="141" spans="1:24" ht="15" customHeight="1" x14ac:dyDescent="0.25">
      <c r="A141" s="82" t="s">
        <v>680</v>
      </c>
      <c r="B141" s="83" t="s">
        <v>681</v>
      </c>
      <c r="C141" s="82" t="s">
        <v>682</v>
      </c>
      <c r="D141" s="84">
        <f t="shared" si="62"/>
        <v>0</v>
      </c>
      <c r="E141" s="128">
        <f t="shared" si="60"/>
        <v>0</v>
      </c>
      <c r="F141" s="86" t="s">
        <v>178</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683</v>
      </c>
    </row>
    <row r="142" spans="1:24" ht="15" customHeight="1" x14ac:dyDescent="0.25">
      <c r="A142" s="82" t="s">
        <v>684</v>
      </c>
      <c r="B142" s="82" t="s">
        <v>685</v>
      </c>
      <c r="C142" s="82" t="s">
        <v>686</v>
      </c>
      <c r="D142" s="84">
        <f t="shared" si="62"/>
        <v>1000</v>
      </c>
      <c r="E142" s="128">
        <f t="shared" si="60"/>
        <v>300</v>
      </c>
      <c r="F142" s="86" t="s">
        <v>178</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687</v>
      </c>
    </row>
    <row r="143" spans="1:24" ht="30" customHeight="1" x14ac:dyDescent="0.25">
      <c r="A143" s="82" t="s">
        <v>688</v>
      </c>
      <c r="B143" s="83" t="s">
        <v>689</v>
      </c>
      <c r="C143" s="82" t="s">
        <v>690</v>
      </c>
      <c r="D143" s="84">
        <f t="shared" si="62"/>
        <v>0</v>
      </c>
      <c r="E143" s="128">
        <f t="shared" si="60"/>
        <v>0</v>
      </c>
      <c r="F143" s="86" t="s">
        <v>178</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691</v>
      </c>
    </row>
    <row r="144" spans="1:24" ht="45" customHeight="1" x14ac:dyDescent="0.25">
      <c r="A144" s="129" t="s">
        <v>692</v>
      </c>
      <c r="B144" s="78" t="s">
        <v>693</v>
      </c>
      <c r="C144" s="129" t="s">
        <v>692</v>
      </c>
      <c r="D144" s="84">
        <f t="shared" si="62"/>
        <v>3300</v>
      </c>
      <c r="E144" s="128">
        <f t="shared" si="60"/>
        <v>990</v>
      </c>
      <c r="F144" s="86" t="s">
        <v>178</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25">
      <c r="A145" s="82" t="s">
        <v>694</v>
      </c>
      <c r="B145" s="83" t="s">
        <v>695</v>
      </c>
      <c r="C145" s="82" t="s">
        <v>694</v>
      </c>
      <c r="D145" s="84">
        <f t="shared" si="62"/>
        <v>4170</v>
      </c>
      <c r="E145" s="128">
        <f t="shared" si="60"/>
        <v>1250</v>
      </c>
      <c r="F145" s="86" t="s">
        <v>178</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25">
      <c r="A146" s="82" t="s">
        <v>696</v>
      </c>
      <c r="B146" s="83" t="s">
        <v>695</v>
      </c>
      <c r="C146" s="82" t="s">
        <v>694</v>
      </c>
      <c r="D146" s="84">
        <f t="shared" si="62"/>
        <v>6170</v>
      </c>
      <c r="E146" s="128">
        <f t="shared" si="60"/>
        <v>1850</v>
      </c>
      <c r="F146" s="86" t="s">
        <v>178</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30" x14ac:dyDescent="0.25">
      <c r="A147" s="82" t="s">
        <v>697</v>
      </c>
      <c r="B147" s="83" t="s">
        <v>698</v>
      </c>
      <c r="C147" s="82" t="s">
        <v>697</v>
      </c>
      <c r="D147" s="84">
        <f t="shared" si="62"/>
        <v>3170</v>
      </c>
      <c r="E147" s="128">
        <f t="shared" si="60"/>
        <v>950</v>
      </c>
      <c r="F147" s="86" t="s">
        <v>178</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25">
      <c r="A148" s="82" t="s">
        <v>699</v>
      </c>
      <c r="B148" s="83" t="s">
        <v>700</v>
      </c>
      <c r="C148" s="82" t="s">
        <v>701</v>
      </c>
      <c r="D148" s="84">
        <f t="shared" si="62"/>
        <v>4840</v>
      </c>
      <c r="E148" s="128">
        <f t="shared" ref="E148:E180" si="64">P148+Q148+T148+V148</f>
        <v>1450</v>
      </c>
      <c r="F148" s="86" t="s">
        <v>178</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30" x14ac:dyDescent="0.25">
      <c r="A149" s="82" t="s">
        <v>702</v>
      </c>
      <c r="B149" s="83" t="s">
        <v>703</v>
      </c>
      <c r="C149" s="82" t="s">
        <v>702</v>
      </c>
      <c r="D149" s="84">
        <f t="shared" si="62"/>
        <v>2840</v>
      </c>
      <c r="E149" s="128">
        <f t="shared" si="64"/>
        <v>850</v>
      </c>
      <c r="F149" s="86" t="s">
        <v>178</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25">
      <c r="A150" s="82" t="s">
        <v>704</v>
      </c>
      <c r="B150" s="83" t="s">
        <v>705</v>
      </c>
      <c r="C150" s="82" t="s">
        <v>704</v>
      </c>
      <c r="D150" s="84">
        <f t="shared" si="62"/>
        <v>2840</v>
      </c>
      <c r="E150" s="128">
        <f t="shared" si="64"/>
        <v>850</v>
      </c>
      <c r="F150" s="86" t="s">
        <v>178</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25">
      <c r="A151" s="82" t="s">
        <v>127</v>
      </c>
      <c r="B151" s="83" t="s">
        <v>706</v>
      </c>
      <c r="C151" s="82" t="s">
        <v>127</v>
      </c>
      <c r="D151" s="84">
        <f t="shared" si="62"/>
        <v>1500</v>
      </c>
      <c r="E151" s="128">
        <f t="shared" si="64"/>
        <v>450</v>
      </c>
      <c r="F151" s="86" t="s">
        <v>178</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707</v>
      </c>
      <c r="M151" s="146"/>
      <c r="N151" s="146"/>
      <c r="O151" s="155"/>
      <c r="P151" s="150">
        <v>450</v>
      </c>
      <c r="Q151" s="83"/>
      <c r="R151" s="83"/>
      <c r="S151" s="83"/>
      <c r="T151" s="83"/>
      <c r="U151" s="83"/>
      <c r="V151" s="83"/>
      <c r="W151" s="83"/>
      <c r="X151" s="83"/>
    </row>
    <row r="152" spans="1:24" ht="30" customHeight="1" x14ac:dyDescent="0.25">
      <c r="A152" s="82" t="s">
        <v>125</v>
      </c>
      <c r="B152" s="83" t="s">
        <v>708</v>
      </c>
      <c r="C152" s="82" t="s">
        <v>125</v>
      </c>
      <c r="D152" s="84">
        <f t="shared" si="62"/>
        <v>650</v>
      </c>
      <c r="E152" s="128">
        <f t="shared" si="64"/>
        <v>195</v>
      </c>
      <c r="F152" s="86" t="s">
        <v>178</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25">
      <c r="A153" s="82" t="s">
        <v>709</v>
      </c>
      <c r="B153" s="83" t="s">
        <v>710</v>
      </c>
      <c r="C153" s="82" t="s">
        <v>709</v>
      </c>
      <c r="D153" s="84">
        <f t="shared" si="62"/>
        <v>1320</v>
      </c>
      <c r="E153" s="128">
        <f t="shared" si="64"/>
        <v>395</v>
      </c>
      <c r="F153" s="86" t="s">
        <v>178</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25">
      <c r="A154" s="82" t="s">
        <v>122</v>
      </c>
      <c r="B154" s="83" t="s">
        <v>711</v>
      </c>
      <c r="C154" s="82" t="s">
        <v>122</v>
      </c>
      <c r="D154" s="84">
        <f t="shared" si="62"/>
        <v>0</v>
      </c>
      <c r="E154" s="128">
        <f t="shared" si="64"/>
        <v>0</v>
      </c>
      <c r="F154" s="86" t="s">
        <v>178</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712</v>
      </c>
    </row>
    <row r="155" spans="1:24" ht="15" customHeight="1" x14ac:dyDescent="0.25">
      <c r="A155" s="82" t="s">
        <v>122</v>
      </c>
      <c r="B155" s="83" t="s">
        <v>713</v>
      </c>
      <c r="C155" s="82" t="s">
        <v>714</v>
      </c>
      <c r="D155" s="84">
        <f t="shared" si="62"/>
        <v>0</v>
      </c>
      <c r="E155" s="128">
        <f t="shared" si="64"/>
        <v>0</v>
      </c>
      <c r="F155" s="86" t="s">
        <v>178</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712</v>
      </c>
    </row>
    <row r="156" spans="1:24" ht="30" x14ac:dyDescent="0.25">
      <c r="A156" s="82" t="s">
        <v>715</v>
      </c>
      <c r="B156" s="83" t="s">
        <v>716</v>
      </c>
      <c r="C156" s="82" t="s">
        <v>717</v>
      </c>
      <c r="D156" s="84">
        <f t="shared" si="62"/>
        <v>1970</v>
      </c>
      <c r="E156" s="128">
        <f t="shared" si="64"/>
        <v>590</v>
      </c>
      <c r="F156" s="86" t="s">
        <v>178</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718</v>
      </c>
    </row>
    <row r="157" spans="1:24" ht="45" customHeight="1" x14ac:dyDescent="0.25">
      <c r="A157" s="82" t="s">
        <v>719</v>
      </c>
      <c r="B157" s="83" t="s">
        <v>720</v>
      </c>
      <c r="C157" s="82" t="s">
        <v>721</v>
      </c>
      <c r="D157" s="84">
        <f t="shared" si="62"/>
        <v>0</v>
      </c>
      <c r="E157" s="128">
        <f t="shared" si="64"/>
        <v>0</v>
      </c>
      <c r="F157" s="86" t="s">
        <v>178</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25">
      <c r="A158" s="82" t="s">
        <v>722</v>
      </c>
      <c r="B158" s="83" t="s">
        <v>723</v>
      </c>
      <c r="C158" s="82" t="s">
        <v>724</v>
      </c>
      <c r="D158" s="84">
        <f t="shared" si="62"/>
        <v>1970</v>
      </c>
      <c r="E158" s="128">
        <f t="shared" si="64"/>
        <v>590</v>
      </c>
      <c r="F158" s="86" t="s">
        <v>178</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25">
      <c r="A159" s="82" t="s">
        <v>725</v>
      </c>
      <c r="B159" s="83" t="s">
        <v>726</v>
      </c>
      <c r="C159" s="82" t="s">
        <v>727</v>
      </c>
      <c r="D159" s="84">
        <f t="shared" ref="D159:D181" si="66">IF(E159&lt;20, ROUNDUP(E159/0.3,0), ROUNDUP(E159/0.3,-1))</f>
        <v>3670</v>
      </c>
      <c r="E159" s="128">
        <f t="shared" si="64"/>
        <v>1100</v>
      </c>
      <c r="F159" s="86" t="s">
        <v>178</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25">
      <c r="A160" s="82" t="s">
        <v>728</v>
      </c>
      <c r="B160" s="83" t="s">
        <v>729</v>
      </c>
      <c r="C160" s="82" t="s">
        <v>730</v>
      </c>
      <c r="D160" s="84">
        <f t="shared" ref="D160" si="67">IF(E160&lt;20, ROUNDUP(E160/0.3,0), ROUNDUP(E160/0.3,-1))</f>
        <v>7600</v>
      </c>
      <c r="E160" s="128">
        <f>(P160+Q160+T160+V160)+E156*2</f>
        <v>2280</v>
      </c>
      <c r="F160" s="86" t="s">
        <v>178</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25">
      <c r="A161" s="82" t="s">
        <v>731</v>
      </c>
      <c r="B161" s="83" t="s">
        <v>732</v>
      </c>
      <c r="C161" s="82" t="s">
        <v>733</v>
      </c>
      <c r="D161" s="84">
        <f t="shared" si="66"/>
        <v>2000</v>
      </c>
      <c r="E161" s="128">
        <f t="shared" si="64"/>
        <v>600</v>
      </c>
      <c r="F161" s="86" t="s">
        <v>178</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734</v>
      </c>
      <c r="M161" s="146"/>
      <c r="N161" s="146"/>
      <c r="O161" s="155"/>
      <c r="P161" s="150">
        <v>600</v>
      </c>
      <c r="Q161" s="83"/>
      <c r="R161" s="83"/>
      <c r="S161" s="83"/>
      <c r="T161" s="83"/>
      <c r="U161" s="83"/>
      <c r="V161" s="83"/>
      <c r="W161" s="83"/>
      <c r="X161" s="83" t="s">
        <v>735</v>
      </c>
    </row>
    <row r="162" spans="1:24" ht="15" customHeight="1" x14ac:dyDescent="0.25">
      <c r="A162" s="94" t="s">
        <v>119</v>
      </c>
      <c r="B162" s="95" t="s">
        <v>736</v>
      </c>
      <c r="C162" s="94" t="s">
        <v>737</v>
      </c>
      <c r="D162" s="84">
        <f t="shared" si="66"/>
        <v>750</v>
      </c>
      <c r="E162" s="128">
        <f t="shared" si="64"/>
        <v>225</v>
      </c>
      <c r="F162" s="86" t="s">
        <v>178</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738</v>
      </c>
    </row>
    <row r="163" spans="1:24" ht="15" customHeight="1" x14ac:dyDescent="0.25">
      <c r="A163" s="82" t="s">
        <v>739</v>
      </c>
      <c r="B163" s="82" t="s">
        <v>740</v>
      </c>
      <c r="C163" s="82" t="s">
        <v>741</v>
      </c>
      <c r="D163" s="84">
        <f t="shared" si="66"/>
        <v>500</v>
      </c>
      <c r="E163" s="128">
        <f t="shared" si="64"/>
        <v>150</v>
      </c>
      <c r="F163" s="86" t="s">
        <v>178</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742</v>
      </c>
    </row>
    <row r="164" spans="1:24" ht="15" customHeight="1" x14ac:dyDescent="0.25">
      <c r="A164" s="82" t="s">
        <v>743</v>
      </c>
      <c r="B164" s="83" t="s">
        <v>744</v>
      </c>
      <c r="C164" s="82" t="s">
        <v>745</v>
      </c>
      <c r="D164" s="84">
        <f t="shared" si="66"/>
        <v>1170</v>
      </c>
      <c r="E164" s="128">
        <f t="shared" si="64"/>
        <v>350</v>
      </c>
      <c r="F164" s="86" t="s">
        <v>178</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746</v>
      </c>
    </row>
    <row r="165" spans="1:24" ht="15" customHeight="1" x14ac:dyDescent="0.25">
      <c r="A165" s="82" t="s">
        <v>747</v>
      </c>
      <c r="B165" s="83" t="s">
        <v>748</v>
      </c>
      <c r="C165" s="82" t="s">
        <v>745</v>
      </c>
      <c r="D165" s="84">
        <f t="shared" si="66"/>
        <v>840</v>
      </c>
      <c r="E165" s="128">
        <f t="shared" si="64"/>
        <v>250</v>
      </c>
      <c r="F165" s="86" t="s">
        <v>178</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746</v>
      </c>
    </row>
    <row r="166" spans="1:24" ht="15" customHeight="1" x14ac:dyDescent="0.25">
      <c r="A166" s="82" t="s">
        <v>114</v>
      </c>
      <c r="B166" s="83" t="s">
        <v>749</v>
      </c>
      <c r="C166" s="82" t="s">
        <v>750</v>
      </c>
      <c r="D166" s="84">
        <f t="shared" si="66"/>
        <v>500</v>
      </c>
      <c r="E166" s="128">
        <f t="shared" si="64"/>
        <v>150</v>
      </c>
      <c r="F166" s="86" t="s">
        <v>178</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527</v>
      </c>
      <c r="M166" s="146"/>
      <c r="N166" s="146"/>
      <c r="O166" s="155"/>
      <c r="P166" s="150">
        <v>150</v>
      </c>
      <c r="Q166" s="83"/>
      <c r="R166" s="83"/>
      <c r="S166" s="83"/>
      <c r="T166" s="83"/>
      <c r="U166" s="83"/>
      <c r="V166" s="83"/>
      <c r="W166" s="83"/>
      <c r="X166" s="83" t="s">
        <v>751</v>
      </c>
    </row>
    <row r="167" spans="1:24" ht="15" customHeight="1" x14ac:dyDescent="0.25">
      <c r="A167" s="82" t="s">
        <v>752</v>
      </c>
      <c r="B167" s="82" t="s">
        <v>753</v>
      </c>
      <c r="C167" s="82" t="s">
        <v>754</v>
      </c>
      <c r="D167" s="84">
        <f t="shared" si="66"/>
        <v>500</v>
      </c>
      <c r="E167" s="128">
        <f t="shared" si="64"/>
        <v>150</v>
      </c>
      <c r="F167" s="86" t="s">
        <v>178</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527</v>
      </c>
      <c r="M167" s="146"/>
      <c r="N167" s="146"/>
      <c r="O167" s="155"/>
      <c r="P167" s="150">
        <v>150</v>
      </c>
      <c r="Q167" s="83"/>
      <c r="R167" s="83"/>
      <c r="S167" s="83"/>
      <c r="T167" s="83"/>
      <c r="U167" s="83"/>
      <c r="V167" s="83"/>
      <c r="W167" s="83"/>
      <c r="X167" s="83" t="s">
        <v>755</v>
      </c>
    </row>
    <row r="168" spans="1:24" ht="30" customHeight="1" x14ac:dyDescent="0.25">
      <c r="A168" s="82" t="s">
        <v>756</v>
      </c>
      <c r="B168" s="83" t="s">
        <v>757</v>
      </c>
      <c r="C168" s="82" t="s">
        <v>758</v>
      </c>
      <c r="D168" s="84">
        <f t="shared" si="66"/>
        <v>170</v>
      </c>
      <c r="E168" s="128">
        <f t="shared" si="64"/>
        <v>50</v>
      </c>
      <c r="F168" s="86" t="s">
        <v>178</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759</v>
      </c>
    </row>
    <row r="169" spans="1:24" ht="30" customHeight="1" x14ac:dyDescent="0.25">
      <c r="A169" s="82" t="s">
        <v>760</v>
      </c>
      <c r="B169" s="83" t="s">
        <v>761</v>
      </c>
      <c r="C169" s="82" t="s">
        <v>762</v>
      </c>
      <c r="D169" s="84">
        <f t="shared" si="66"/>
        <v>250</v>
      </c>
      <c r="E169" s="128">
        <f t="shared" si="64"/>
        <v>75</v>
      </c>
      <c r="F169" s="86" t="s">
        <v>178</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763</v>
      </c>
    </row>
    <row r="170" spans="1:24" ht="15" customHeight="1" x14ac:dyDescent="0.25">
      <c r="A170" s="82" t="s">
        <v>764</v>
      </c>
      <c r="B170" s="83" t="s">
        <v>765</v>
      </c>
      <c r="C170" s="82" t="s">
        <v>766</v>
      </c>
      <c r="D170" s="84">
        <f t="shared" si="66"/>
        <v>500</v>
      </c>
      <c r="E170" s="128">
        <f t="shared" si="64"/>
        <v>150</v>
      </c>
      <c r="F170" s="86" t="s">
        <v>178</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767</v>
      </c>
    </row>
    <row r="171" spans="1:24" ht="15" customHeight="1" x14ac:dyDescent="0.25">
      <c r="A171" s="82" t="s">
        <v>768</v>
      </c>
      <c r="B171" s="82" t="s">
        <v>769</v>
      </c>
      <c r="C171" s="82" t="s">
        <v>770</v>
      </c>
      <c r="D171" s="84">
        <f t="shared" si="66"/>
        <v>750</v>
      </c>
      <c r="E171" s="128">
        <f t="shared" si="64"/>
        <v>225</v>
      </c>
      <c r="F171" s="86" t="s">
        <v>178</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771</v>
      </c>
    </row>
    <row r="172" spans="1:24" ht="15" customHeight="1" x14ac:dyDescent="0.25">
      <c r="A172" s="82" t="s">
        <v>772</v>
      </c>
      <c r="B172" s="83" t="s">
        <v>773</v>
      </c>
      <c r="C172" s="82" t="s">
        <v>774</v>
      </c>
      <c r="D172" s="84">
        <f t="shared" si="66"/>
        <v>500</v>
      </c>
      <c r="E172" s="128">
        <f t="shared" si="64"/>
        <v>150</v>
      </c>
      <c r="F172" s="86" t="s">
        <v>178</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25">
      <c r="A173" s="82" t="s">
        <v>775</v>
      </c>
      <c r="B173" s="82" t="s">
        <v>776</v>
      </c>
      <c r="C173" s="82" t="s">
        <v>777</v>
      </c>
      <c r="D173" s="84">
        <f t="shared" si="66"/>
        <v>840</v>
      </c>
      <c r="E173" s="128">
        <f t="shared" si="64"/>
        <v>250</v>
      </c>
      <c r="F173" s="86" t="s">
        <v>178</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778</v>
      </c>
    </row>
    <row r="174" spans="1:24" ht="15" customHeight="1" x14ac:dyDescent="0.25">
      <c r="A174" s="82" t="s">
        <v>779</v>
      </c>
      <c r="B174" s="82" t="s">
        <v>780</v>
      </c>
      <c r="C174" s="82" t="s">
        <v>781</v>
      </c>
      <c r="D174" s="84">
        <f t="shared" si="66"/>
        <v>500</v>
      </c>
      <c r="E174" s="128">
        <f t="shared" si="64"/>
        <v>150</v>
      </c>
      <c r="F174" s="86" t="s">
        <v>178</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767</v>
      </c>
    </row>
    <row r="175" spans="1:24" ht="30" customHeight="1" x14ac:dyDescent="0.25">
      <c r="A175" s="82" t="s">
        <v>782</v>
      </c>
      <c r="B175" s="83" t="s">
        <v>783</v>
      </c>
      <c r="C175" s="82" t="s">
        <v>784</v>
      </c>
      <c r="D175" s="84">
        <f t="shared" si="66"/>
        <v>500</v>
      </c>
      <c r="E175" s="128">
        <f t="shared" si="64"/>
        <v>150</v>
      </c>
      <c r="F175" s="86" t="s">
        <v>178</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785</v>
      </c>
    </row>
    <row r="176" spans="1:24" ht="15" customHeight="1" x14ac:dyDescent="0.25">
      <c r="A176" s="82" t="s">
        <v>786</v>
      </c>
      <c r="B176" s="82" t="s">
        <v>787</v>
      </c>
      <c r="C176" s="82" t="s">
        <v>788</v>
      </c>
      <c r="D176" s="84">
        <f t="shared" si="66"/>
        <v>500</v>
      </c>
      <c r="E176" s="128">
        <f t="shared" si="64"/>
        <v>150</v>
      </c>
      <c r="F176" s="86" t="s">
        <v>178</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789</v>
      </c>
    </row>
    <row r="177" spans="1:24" ht="15" customHeight="1" x14ac:dyDescent="0.25">
      <c r="A177" s="82" t="s">
        <v>790</v>
      </c>
      <c r="B177" s="83" t="s">
        <v>791</v>
      </c>
      <c r="C177" s="82" t="s">
        <v>792</v>
      </c>
      <c r="D177" s="84">
        <f t="shared" si="66"/>
        <v>500</v>
      </c>
      <c r="E177" s="128">
        <f t="shared" si="64"/>
        <v>150</v>
      </c>
      <c r="F177" s="86" t="s">
        <v>178</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793</v>
      </c>
    </row>
    <row r="178" spans="1:24" ht="45" customHeight="1" x14ac:dyDescent="0.25">
      <c r="A178" s="82" t="s">
        <v>118</v>
      </c>
      <c r="B178" s="83" t="s">
        <v>794</v>
      </c>
      <c r="C178" s="82" t="s">
        <v>795</v>
      </c>
      <c r="D178" s="84">
        <f t="shared" si="66"/>
        <v>0</v>
      </c>
      <c r="E178" s="128">
        <f t="shared" si="64"/>
        <v>0</v>
      </c>
      <c r="F178" s="86" t="s">
        <v>178</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796</v>
      </c>
      <c r="M178" s="146"/>
      <c r="N178" s="146"/>
      <c r="O178" s="155"/>
      <c r="P178" s="150"/>
      <c r="Q178" s="83"/>
      <c r="R178" s="83"/>
      <c r="S178" s="83"/>
      <c r="T178" s="83"/>
      <c r="U178" s="83"/>
      <c r="V178" s="83"/>
      <c r="W178" s="83"/>
      <c r="X178" s="83" t="s">
        <v>797</v>
      </c>
    </row>
    <row r="179" spans="1:24" ht="30" customHeight="1" x14ac:dyDescent="0.25">
      <c r="A179" s="82" t="s">
        <v>798</v>
      </c>
      <c r="B179" s="83" t="s">
        <v>799</v>
      </c>
      <c r="C179" s="82" t="s">
        <v>800</v>
      </c>
      <c r="D179" s="84">
        <f t="shared" si="66"/>
        <v>0</v>
      </c>
      <c r="E179" s="128">
        <f t="shared" si="64"/>
        <v>0</v>
      </c>
      <c r="F179" s="86" t="s">
        <v>178</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801</v>
      </c>
      <c r="M179" s="146"/>
      <c r="N179" s="146"/>
      <c r="O179" s="155"/>
      <c r="P179" s="150"/>
      <c r="Q179" s="83"/>
      <c r="R179" s="83"/>
      <c r="S179" s="83"/>
      <c r="T179" s="83"/>
      <c r="U179" s="83"/>
      <c r="V179" s="83"/>
      <c r="W179" s="83"/>
      <c r="X179" s="83" t="s">
        <v>802</v>
      </c>
    </row>
    <row r="180" spans="1:24" ht="30" x14ac:dyDescent="0.25">
      <c r="A180" s="82" t="s">
        <v>803</v>
      </c>
      <c r="B180" s="82" t="s">
        <v>804</v>
      </c>
      <c r="C180" s="82" t="s">
        <v>805</v>
      </c>
      <c r="D180" s="84">
        <f t="shared" si="66"/>
        <v>0</v>
      </c>
      <c r="E180" s="128">
        <f t="shared" si="64"/>
        <v>0</v>
      </c>
      <c r="F180" s="86" t="s">
        <v>178</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806</v>
      </c>
    </row>
    <row r="181" spans="1:24" ht="30" x14ac:dyDescent="0.25">
      <c r="A181" s="82" t="s">
        <v>807</v>
      </c>
      <c r="B181" s="83" t="s">
        <v>808</v>
      </c>
      <c r="C181" s="82"/>
      <c r="D181" s="84">
        <f t="shared" si="66"/>
        <v>0</v>
      </c>
      <c r="E181" s="128">
        <f t="shared" ref="E181:E188" si="69">P181+Q181+T181+V181</f>
        <v>0</v>
      </c>
      <c r="F181" s="86" t="s">
        <v>178</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809</v>
      </c>
      <c r="M181" s="146"/>
      <c r="N181" s="146"/>
      <c r="O181" s="155"/>
      <c r="P181" s="150">
        <v>0</v>
      </c>
      <c r="Q181" s="83"/>
      <c r="R181" s="83"/>
      <c r="S181" s="83"/>
      <c r="T181" s="83"/>
      <c r="U181" s="83"/>
      <c r="V181" s="83"/>
      <c r="W181" s="83"/>
      <c r="X181" s="83" t="s">
        <v>810</v>
      </c>
    </row>
    <row r="182" spans="1:24" x14ac:dyDescent="0.25">
      <c r="A182" s="82" t="s">
        <v>811</v>
      </c>
      <c r="B182" s="83" t="s">
        <v>812</v>
      </c>
      <c r="C182" s="82" t="s">
        <v>813</v>
      </c>
      <c r="D182" s="84">
        <f t="shared" ref="D182:D187" si="70">E182</f>
        <v>800</v>
      </c>
      <c r="E182" s="128">
        <f t="shared" si="69"/>
        <v>800</v>
      </c>
      <c r="F182" s="86" t="s">
        <v>178</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30" x14ac:dyDescent="0.25">
      <c r="A183" s="82" t="s">
        <v>814</v>
      </c>
      <c r="B183" s="83" t="s">
        <v>815</v>
      </c>
      <c r="C183" s="82" t="s">
        <v>816</v>
      </c>
      <c r="D183" s="84">
        <f t="shared" si="70"/>
        <v>90</v>
      </c>
      <c r="E183" s="128">
        <f t="shared" si="69"/>
        <v>90</v>
      </c>
      <c r="F183" s="86" t="s">
        <v>178</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25">
      <c r="A184" s="82" t="s">
        <v>121</v>
      </c>
      <c r="B184" s="83" t="s">
        <v>817</v>
      </c>
      <c r="C184" s="82" t="s">
        <v>818</v>
      </c>
      <c r="D184" s="84">
        <f t="shared" si="70"/>
        <v>60</v>
      </c>
      <c r="E184" s="128">
        <f t="shared" si="69"/>
        <v>60</v>
      </c>
      <c r="F184" s="86" t="s">
        <v>178</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25">
      <c r="A185" s="82" t="s">
        <v>819</v>
      </c>
      <c r="B185" s="83" t="s">
        <v>820</v>
      </c>
      <c r="C185" s="82" t="s">
        <v>821</v>
      </c>
      <c r="D185" s="84">
        <f t="shared" si="70"/>
        <v>40</v>
      </c>
      <c r="E185" s="128">
        <f t="shared" si="69"/>
        <v>40</v>
      </c>
      <c r="F185" s="86" t="s">
        <v>178</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822</v>
      </c>
    </row>
    <row r="186" spans="1:24" x14ac:dyDescent="0.25">
      <c r="A186" s="82" t="s">
        <v>823</v>
      </c>
      <c r="B186" s="83" t="s">
        <v>824</v>
      </c>
      <c r="C186" s="82" t="s">
        <v>825</v>
      </c>
      <c r="D186" s="84">
        <f t="shared" si="70"/>
        <v>20</v>
      </c>
      <c r="E186" s="128">
        <f t="shared" si="69"/>
        <v>20</v>
      </c>
      <c r="F186" s="86" t="s">
        <v>178</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25">
      <c r="A187" s="82" t="s">
        <v>826</v>
      </c>
      <c r="B187" s="83" t="s">
        <v>827</v>
      </c>
      <c r="C187" s="82" t="s">
        <v>828</v>
      </c>
      <c r="D187" s="84">
        <f t="shared" si="70"/>
        <v>140</v>
      </c>
      <c r="E187" s="128">
        <f t="shared" si="69"/>
        <v>140</v>
      </c>
      <c r="F187" s="86" t="s">
        <v>178</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829</v>
      </c>
    </row>
    <row r="188" spans="1:24" x14ac:dyDescent="0.25">
      <c r="A188" s="94" t="s">
        <v>830</v>
      </c>
      <c r="B188" s="95" t="s">
        <v>831</v>
      </c>
      <c r="C188" s="94" t="s">
        <v>832</v>
      </c>
      <c r="D188" s="84">
        <f>IF(E188&lt;20, ROUNDUP(E188/0.3,0), ROUNDUP(E188/0.3,-1))</f>
        <v>270</v>
      </c>
      <c r="E188" s="128">
        <f t="shared" si="69"/>
        <v>80</v>
      </c>
      <c r="F188" s="86" t="s">
        <v>178</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833</v>
      </c>
    </row>
    <row r="189" spans="1:24" ht="30" x14ac:dyDescent="0.25">
      <c r="A189" s="82" t="s">
        <v>834</v>
      </c>
      <c r="B189" s="83" t="s">
        <v>835</v>
      </c>
      <c r="C189" s="82" t="s">
        <v>836</v>
      </c>
      <c r="D189" s="84">
        <f>D$127+D$116+D$75+D$164</f>
        <v>4890</v>
      </c>
      <c r="E189" s="128">
        <f>E$127+E$116+E$75+E$164</f>
        <v>2173.7735294117647</v>
      </c>
      <c r="F189" s="86" t="s">
        <v>199</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30" x14ac:dyDescent="0.25">
      <c r="A190" s="82" t="s">
        <v>837</v>
      </c>
      <c r="B190" s="83" t="s">
        <v>838</v>
      </c>
      <c r="C190" s="82" t="s">
        <v>839</v>
      </c>
      <c r="D190" s="84">
        <f>D$127+D$116+D$97+D$164</f>
        <v>4740</v>
      </c>
      <c r="E190" s="128">
        <f>E$127+E$116+E$97+E$164</f>
        <v>2086.1568627450979</v>
      </c>
      <c r="F190" s="86" t="s">
        <v>199</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50" x14ac:dyDescent="0.25">
      <c r="A191" s="82" t="s">
        <v>840</v>
      </c>
      <c r="B191" s="129" t="s">
        <v>841</v>
      </c>
      <c r="C191" s="129" t="s">
        <v>842</v>
      </c>
      <c r="D191" s="84">
        <f>D$108+D$133+D$129+D$67+D$102+D$140+D$42+D$138+D$41+D$44+D$49+D$137+D$98+D$164+D$147*2+D$159+D$184*4+D$30+D$182+D$31</f>
        <v>45480</v>
      </c>
      <c r="E191" s="128">
        <f>E$108+E$133+E$129+E$67+E$102+E$140+E$42+E$138+E$41+E$44+E$49+E$98+E$164+E$147*2+E$159+E$184*4+E$30+E$182+E28</f>
        <v>21219.125228758166</v>
      </c>
      <c r="F191" s="86" t="s">
        <v>199</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5" x14ac:dyDescent="0.25">
      <c r="A192" s="82" t="s">
        <v>843</v>
      </c>
      <c r="B192" s="129" t="s">
        <v>844</v>
      </c>
      <c r="C192" s="129" t="s">
        <v>845</v>
      </c>
      <c r="D192" s="128">
        <f>D$108+D$133+D$129+D$67+D$102+D$140+D$42+D$138+D$41+D$44+D$49+D$98+D$164+D$147*2+D$159+D$184*4</f>
        <v>37750</v>
      </c>
      <c r="E192" s="128">
        <f>E$108+E$133+E$129+E$67+E$102+E$140+E$42+E$138+E$41+E$44+E$49+E$98+E$164+E$147*2+E$159+E$184*4</f>
        <v>17016.340915032677</v>
      </c>
      <c r="F192" s="86" t="s">
        <v>199</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50" x14ac:dyDescent="0.25">
      <c r="A193" s="82" t="s">
        <v>846</v>
      </c>
      <c r="B193" s="129" t="s">
        <v>847</v>
      </c>
      <c r="C193" s="129" t="s">
        <v>848</v>
      </c>
      <c r="D193" s="84">
        <f>D$109+D$133+D$129+D$67+D$102+D$140+D$42+D$138+D$41+D$44+D$49+D$137+D$98+D$164+D$147*2+D$159+D$184*4+D$30+D$182+D29</f>
        <v>41480</v>
      </c>
      <c r="E193" s="84">
        <f>E$109+E$133+E$129+E$67+E$102+E$140+E$42+E$138+E$41+E$44+E$49+E$137+E$98+E$164+E$147*2+E$159+E$184*4+E$30+E$182+E29</f>
        <v>19228.811503267971</v>
      </c>
      <c r="F193" s="86" t="s">
        <v>199</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5" x14ac:dyDescent="0.25">
      <c r="A194" s="82" t="s">
        <v>849</v>
      </c>
      <c r="B194" s="129" t="s">
        <v>850</v>
      </c>
      <c r="C194" s="129" t="s">
        <v>851</v>
      </c>
      <c r="D194" s="84">
        <f>D$109+D$133+D$129+D$67+D$102+D$140+D$42+D$138+D$41+D$44+D$49+D$137+D$98+D$164+D$147*2+D$159+D$184*4</f>
        <v>34650</v>
      </c>
      <c r="E194" s="128">
        <f>E$109+E$133+E$129+E$67+E$102+E$140+E$42+E$138+E$41+E$44+E$49+E$98+E$164+E$147*2+E$159+E$184*4</f>
        <v>14866.340915032677</v>
      </c>
      <c r="F194" s="86" t="s">
        <v>199</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5" x14ac:dyDescent="0.25">
      <c r="A195" s="82" t="s">
        <v>852</v>
      </c>
      <c r="B195" s="129" t="s">
        <v>853</v>
      </c>
      <c r="C195" s="129" t="s">
        <v>854</v>
      </c>
      <c r="D195" s="84">
        <f>D$120+D$133+D$129+D$67+D$102+D$140+D$42+D$138+D$41+D$44+D$49+D$137+D$98+D$164+D$147*2+D$159+D$184*4</f>
        <v>29170</v>
      </c>
      <c r="E195" s="128">
        <f>E$120+E$133+E$129+E$67+E$102+E$140+E$42+E$138+E$41+E$44+E$49+E$98+E$164+E$147*2+E$159+E$184*4</f>
        <v>11440.118692810456</v>
      </c>
      <c r="F195" s="86" t="s">
        <v>199</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30" x14ac:dyDescent="0.25">
      <c r="A196" s="82" t="s">
        <v>855</v>
      </c>
      <c r="B196" s="83" t="s">
        <v>856</v>
      </c>
      <c r="C196" s="82" t="s">
        <v>857</v>
      </c>
      <c r="D196" s="84">
        <f>D$129+D$76+D$110+D$98+D$137+D$164</f>
        <v>9390</v>
      </c>
      <c r="E196" s="128">
        <f>E$129+E$76+E$110+E$98+E$137+E$164</f>
        <v>4425.9303921568626</v>
      </c>
      <c r="F196" s="86" t="s">
        <v>199</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5" x14ac:dyDescent="0.25">
      <c r="A197" s="82" t="s">
        <v>858</v>
      </c>
      <c r="B197" s="83" t="s">
        <v>859</v>
      </c>
      <c r="C197" s="82" t="s">
        <v>860</v>
      </c>
      <c r="D197" s="84">
        <f>D$129+D$76+D$110+D$98+D$137+D$164+D$30</f>
        <v>15240</v>
      </c>
      <c r="E197" s="128">
        <f>E$129+E$76+E$110+E$98+E$137+E$164+E$30</f>
        <v>7788.4009803921563</v>
      </c>
      <c r="F197" s="86" t="s">
        <v>199</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30" x14ac:dyDescent="0.25">
      <c r="A198" s="82" t="s">
        <v>861</v>
      </c>
      <c r="B198" s="83" t="s">
        <v>862</v>
      </c>
      <c r="C198" s="82" t="s">
        <v>863</v>
      </c>
      <c r="D198" s="84">
        <f>D$129+D$76+D$113+D$98+D$137+D$164</f>
        <v>7490</v>
      </c>
      <c r="E198" s="128">
        <f>E$129+E$76+E$113+E$98+E$137+E$164</f>
        <v>3235.9303921568626</v>
      </c>
      <c r="F198" s="86" t="s">
        <v>199</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30" x14ac:dyDescent="0.25">
      <c r="A199" s="82" t="s">
        <v>864</v>
      </c>
      <c r="B199" s="83" t="s">
        <v>865</v>
      </c>
      <c r="C199" s="82" t="s">
        <v>866</v>
      </c>
      <c r="D199" s="84">
        <f>D$129+D$76+D$117+D$98+D$137+D$164</f>
        <v>6330</v>
      </c>
      <c r="E199" s="128">
        <f>E$129+E$76+E$117+E$98+E$137+E$164</f>
        <v>2515.9303921568626</v>
      </c>
      <c r="F199" s="86" t="s">
        <v>199</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30" x14ac:dyDescent="0.25">
      <c r="A200" s="82" t="s">
        <v>867</v>
      </c>
      <c r="B200" s="83" t="s">
        <v>868</v>
      </c>
      <c r="C200" s="82" t="s">
        <v>869</v>
      </c>
      <c r="D200" s="84">
        <f>D$129+D$76+D$117+D$98+D$137+D$164</f>
        <v>6330</v>
      </c>
      <c r="E200" s="128">
        <f>E$129+E$76+E$117+E$98+E$137+E$164</f>
        <v>2515.9303921568626</v>
      </c>
      <c r="F200" s="86" t="s">
        <v>199</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870</v>
      </c>
      <c r="M200" s="146"/>
      <c r="N200" s="146"/>
      <c r="O200" s="155"/>
      <c r="P200" s="150">
        <f>800+700+50+400</f>
        <v>1950</v>
      </c>
      <c r="Q200" s="48"/>
      <c r="R200" s="88"/>
      <c r="S200" s="88"/>
      <c r="T200" s="48"/>
      <c r="U200" s="48"/>
      <c r="V200" s="48"/>
      <c r="W200" s="83"/>
      <c r="X200" s="83"/>
    </row>
    <row r="201" spans="1:24" ht="30" x14ac:dyDescent="0.25">
      <c r="A201" s="82" t="s">
        <v>871</v>
      </c>
      <c r="B201" s="83" t="s">
        <v>872</v>
      </c>
      <c r="C201" s="82" t="s">
        <v>873</v>
      </c>
      <c r="D201" s="84">
        <f>D$129+D$76+D$119+D$98+D$137+D$164</f>
        <v>6700</v>
      </c>
      <c r="E201" s="128">
        <f>E$129+E$76+E$119+E$98+E$137+E$164</f>
        <v>2746.9892156862743</v>
      </c>
      <c r="F201" s="86" t="s">
        <v>199</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5" x14ac:dyDescent="0.25">
      <c r="A202" s="82" t="s">
        <v>874</v>
      </c>
      <c r="B202" s="83" t="s">
        <v>875</v>
      </c>
      <c r="C202" s="82" t="s">
        <v>876</v>
      </c>
      <c r="D202" s="84">
        <f>D$129+D$96+D$110+D$98+D$137+D$164</f>
        <v>8810</v>
      </c>
      <c r="E202" s="128">
        <f>E$129+E$96+E$110+E$98+E$137+E$164</f>
        <v>4093.3137254901958</v>
      </c>
      <c r="F202" s="86" t="s">
        <v>199</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30" x14ac:dyDescent="0.25">
      <c r="A203" s="82" t="s">
        <v>877</v>
      </c>
      <c r="B203" s="83" t="s">
        <v>878</v>
      </c>
      <c r="C203" s="82" t="s">
        <v>879</v>
      </c>
      <c r="D203" s="84">
        <f>D$129+D$96+D$113+D$98+D$137+D$164</f>
        <v>6910</v>
      </c>
      <c r="E203" s="128">
        <f>E$129+E$96+E$113+E$98+E$137+E$164</f>
        <v>2903.3137254901958</v>
      </c>
      <c r="F203" s="86" t="s">
        <v>199</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30" x14ac:dyDescent="0.25">
      <c r="A204" s="82" t="s">
        <v>880</v>
      </c>
      <c r="B204" s="83" t="s">
        <v>881</v>
      </c>
      <c r="C204" s="82" t="s">
        <v>882</v>
      </c>
      <c r="D204" s="84">
        <f>D$129+D$96+D$117+D$98+D$137+D$164</f>
        <v>5750</v>
      </c>
      <c r="E204" s="128">
        <f>E$129+E$96+E$117+E$98+E$137+E$164</f>
        <v>2183.3137254901958</v>
      </c>
      <c r="F204" s="86" t="s">
        <v>199</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30" x14ac:dyDescent="0.25">
      <c r="A205" s="82" t="s">
        <v>883</v>
      </c>
      <c r="B205" s="83" t="s">
        <v>884</v>
      </c>
      <c r="C205" s="82" t="s">
        <v>885</v>
      </c>
      <c r="D205" s="84">
        <f>D$129+D$76+D$117+D$98+D$137+D$164</f>
        <v>6330</v>
      </c>
      <c r="E205" s="128">
        <f>E$129+E$76+E$117+E$98+E$137+E$164</f>
        <v>2515.9303921568626</v>
      </c>
      <c r="F205" s="86" t="s">
        <v>199</v>
      </c>
      <c r="G205" s="102">
        <f>_xlfn.IFNA(VLOOKUP(B205,'NY Sole Source'!A:B,2,FALSE), D205*0.9)</f>
        <v>5697</v>
      </c>
      <c r="H205" s="102"/>
      <c r="I205" s="106"/>
      <c r="J205" s="106"/>
      <c r="K205" s="102">
        <v>3490</v>
      </c>
      <c r="L205" s="146" t="s">
        <v>886</v>
      </c>
      <c r="M205" s="146"/>
      <c r="N205" s="146"/>
      <c r="O205" s="155"/>
      <c r="P205" s="150">
        <f>900+700+50+400+150</f>
        <v>2200</v>
      </c>
      <c r="Q205" s="48"/>
      <c r="R205" s="88"/>
      <c r="S205" s="88"/>
      <c r="T205" s="48"/>
      <c r="U205" s="48"/>
      <c r="V205" s="48"/>
      <c r="W205" s="83"/>
      <c r="X205" s="83"/>
    </row>
    <row r="206" spans="1:24" ht="120" x14ac:dyDescent="0.25">
      <c r="A206" s="82" t="s">
        <v>887</v>
      </c>
      <c r="B206" s="129" t="s">
        <v>888</v>
      </c>
      <c r="C206" s="129" t="s">
        <v>889</v>
      </c>
      <c r="D206" s="84">
        <f>D$108+D$133+D$67+D$102+D$140+D$42+D$41+D$44+D$164+D$30+D$182</f>
        <v>30220</v>
      </c>
      <c r="E206" s="128">
        <f>E$108+E$133+E$129+E$67+E$102+E$140+E$42+E$41+E$44+E$164+E$30+E$182</f>
        <v>17493.831111111111</v>
      </c>
      <c r="F206" s="86" t="s">
        <v>199</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90" x14ac:dyDescent="0.25">
      <c r="A207" s="82" t="s">
        <v>890</v>
      </c>
      <c r="B207" s="129" t="s">
        <v>891</v>
      </c>
      <c r="C207" s="129" t="s">
        <v>892</v>
      </c>
      <c r="D207" s="84">
        <f>D$108+D$133+D$67+D$102+D$140+D$42+D59+D$41+D$44+D$164</f>
        <v>23680</v>
      </c>
      <c r="E207" s="128">
        <f>E$108+E$133+E$67+E$102+E$140+E$42+E59+E$41+E$44+E$164</f>
        <v>12590.360522875815</v>
      </c>
      <c r="F207" s="86" t="s">
        <v>199</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5" x14ac:dyDescent="0.25">
      <c r="A208" s="82" t="s">
        <v>893</v>
      </c>
      <c r="B208" s="129" t="s">
        <v>894</v>
      </c>
      <c r="C208" s="129" t="s">
        <v>895</v>
      </c>
      <c r="D208" s="84">
        <f>D$109+D$133+D$67+D$102+D$140+D$42+D$41+D$44+D$164+D$30+D$182</f>
        <v>26780</v>
      </c>
      <c r="E208" s="128">
        <f>E$109+E$133+E$129+E$67+E$102+E$140+E$42+E$41+E$44+E$164+E$30+E$182</f>
        <v>15343.831111111109</v>
      </c>
      <c r="F208" s="86" t="s">
        <v>199</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90" x14ac:dyDescent="0.25">
      <c r="A209" s="82" t="s">
        <v>896</v>
      </c>
      <c r="B209" s="129" t="s">
        <v>897</v>
      </c>
      <c r="C209" s="129" t="s">
        <v>898</v>
      </c>
      <c r="D209" s="84">
        <f>D$109+D$133+D$67+D$102+D$140+D$42+D61+D$41+D$44+D$164</f>
        <v>20590</v>
      </c>
      <c r="E209" s="128">
        <f>E$109+E$133+E$67+E$102+E$140+E$42+E61+E$41+E$44+E$164</f>
        <v>10641.831111111109</v>
      </c>
      <c r="F209" s="86" t="s">
        <v>199</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5" x14ac:dyDescent="0.25">
      <c r="A210" s="82" t="s">
        <v>899</v>
      </c>
      <c r="B210" s="83" t="s">
        <v>900</v>
      </c>
      <c r="C210" s="129" t="s">
        <v>901</v>
      </c>
      <c r="D210" s="84">
        <f>D$133+D$118+D$139</f>
        <v>9630</v>
      </c>
      <c r="E210" s="128">
        <f>E$133+E$118+E$139</f>
        <v>4443.0294117647063</v>
      </c>
      <c r="F210" s="86" t="s">
        <v>178</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30" x14ac:dyDescent="0.25">
      <c r="A211" s="82" t="s">
        <v>902</v>
      </c>
      <c r="B211" s="83" t="s">
        <v>903</v>
      </c>
      <c r="C211" s="82" t="s">
        <v>904</v>
      </c>
      <c r="D211" s="84">
        <f>D$127+D$76+D$110+D$98+D$137+D$164</f>
        <v>8060</v>
      </c>
      <c r="E211" s="128">
        <f>E$127+E$76+E$110+E$98+E$137+E$164</f>
        <v>4025.9303921568626</v>
      </c>
      <c r="F211" s="86" t="s">
        <v>199</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30" x14ac:dyDescent="0.25">
      <c r="A212" s="82" t="s">
        <v>905</v>
      </c>
      <c r="B212" s="83" t="s">
        <v>906</v>
      </c>
      <c r="C212" s="82" t="s">
        <v>904</v>
      </c>
      <c r="D212" s="84">
        <f>D$127+D$97+D$110+D$98+D$137+D$164</f>
        <v>7740</v>
      </c>
      <c r="E212" s="128">
        <f>E$127+E$97+E$110+E$98+E$137+E$164</f>
        <v>3838.3137254901958</v>
      </c>
      <c r="F212" s="86" t="s">
        <v>199</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30" x14ac:dyDescent="0.25">
      <c r="A213" s="107" t="s">
        <v>907</v>
      </c>
      <c r="B213" s="108" t="s">
        <v>908</v>
      </c>
      <c r="C213" s="107" t="s">
        <v>909</v>
      </c>
      <c r="D213" s="84">
        <f>IF(E213&lt;20, ROUNDUP(E213/0.3,0), ROUNDUP(E213/0.3,-1))</f>
        <v>2</v>
      </c>
      <c r="E213" s="128">
        <f>P213+Q213+T213+V213</f>
        <v>0.5</v>
      </c>
      <c r="F213" s="86" t="s">
        <v>178</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910</v>
      </c>
      <c r="M213" s="146"/>
      <c r="N213" s="146"/>
      <c r="O213" s="155"/>
      <c r="P213" s="150">
        <v>0.5</v>
      </c>
      <c r="Q213" s="83"/>
      <c r="R213" s="83"/>
      <c r="S213" s="83"/>
      <c r="T213" s="83"/>
      <c r="U213" s="83"/>
      <c r="V213" s="83"/>
      <c r="W213" s="83"/>
      <c r="X213" s="83" t="s">
        <v>771</v>
      </c>
    </row>
    <row r="214" spans="1:24" x14ac:dyDescent="0.25">
      <c r="A214" s="130"/>
    </row>
    <row r="215" spans="1:24" x14ac:dyDescent="0.25">
      <c r="A215" s="130"/>
    </row>
    <row r="216" spans="1:24" x14ac:dyDescent="0.25">
      <c r="A216" s="130"/>
    </row>
    <row r="217" spans="1:24" x14ac:dyDescent="0.25">
      <c r="A217" s="130"/>
    </row>
    <row r="218" spans="1:24" x14ac:dyDescent="0.25">
      <c r="A218" s="130"/>
    </row>
    <row r="219" spans="1:24" x14ac:dyDescent="0.25">
      <c r="A219" s="130"/>
    </row>
    <row r="220" spans="1:24" x14ac:dyDescent="0.25">
      <c r="A220" s="130"/>
    </row>
    <row r="221" spans="1:24" x14ac:dyDescent="0.25">
      <c r="A221" s="130"/>
    </row>
    <row r="222" spans="1:24" x14ac:dyDescent="0.25">
      <c r="A222" s="130"/>
    </row>
    <row r="223" spans="1:24" x14ac:dyDescent="0.25">
      <c r="A223" s="130"/>
    </row>
    <row r="224" spans="1:24" x14ac:dyDescent="0.25">
      <c r="A224" s="130"/>
    </row>
    <row r="225" spans="1:1" x14ac:dyDescent="0.25">
      <c r="A225" s="130"/>
    </row>
    <row r="226" spans="1:1" x14ac:dyDescent="0.25">
      <c r="A226" s="130"/>
    </row>
    <row r="227" spans="1:1" x14ac:dyDescent="0.25">
      <c r="A227" s="130"/>
    </row>
    <row r="228" spans="1:1" x14ac:dyDescent="0.25">
      <c r="A228" s="130"/>
    </row>
    <row r="229" spans="1:1" x14ac:dyDescent="0.25">
      <c r="A229" s="130"/>
    </row>
    <row r="230" spans="1:1" x14ac:dyDescent="0.25">
      <c r="A230" s="130"/>
    </row>
    <row r="231" spans="1:1" x14ac:dyDescent="0.25">
      <c r="A231" s="130"/>
    </row>
    <row r="232" spans="1:1" x14ac:dyDescent="0.25">
      <c r="A232" s="130"/>
    </row>
    <row r="233" spans="1:1" x14ac:dyDescent="0.25">
      <c r="A233" s="130"/>
    </row>
    <row r="234" spans="1:1" x14ac:dyDescent="0.25">
      <c r="A234" s="130"/>
    </row>
    <row r="235" spans="1:1" x14ac:dyDescent="0.25">
      <c r="A235" s="130"/>
    </row>
    <row r="236" spans="1:1" x14ac:dyDescent="0.25">
      <c r="A236" s="130"/>
    </row>
    <row r="237" spans="1:1" x14ac:dyDescent="0.25">
      <c r="A237" s="130"/>
    </row>
    <row r="238" spans="1:1" x14ac:dyDescent="0.25">
      <c r="A238" s="130"/>
    </row>
    <row r="239" spans="1:1" x14ac:dyDescent="0.25">
      <c r="A239" s="130"/>
    </row>
    <row r="240" spans="1:1" x14ac:dyDescent="0.25">
      <c r="A240" s="130"/>
    </row>
    <row r="241" spans="1:1" x14ac:dyDescent="0.25">
      <c r="A241" s="130"/>
    </row>
    <row r="242" spans="1:1" x14ac:dyDescent="0.25">
      <c r="A242" s="130"/>
    </row>
    <row r="243" spans="1:1" x14ac:dyDescent="0.25">
      <c r="A243" s="130"/>
    </row>
    <row r="244" spans="1:1" x14ac:dyDescent="0.25">
      <c r="A244" s="130"/>
    </row>
    <row r="245" spans="1:1" x14ac:dyDescent="0.25">
      <c r="A245" s="130"/>
    </row>
    <row r="246" spans="1:1" x14ac:dyDescent="0.25">
      <c r="A246" s="130"/>
    </row>
    <row r="247" spans="1:1" x14ac:dyDescent="0.25">
      <c r="A247" s="130"/>
    </row>
    <row r="248" spans="1:1" x14ac:dyDescent="0.25">
      <c r="A248" s="130"/>
    </row>
    <row r="249" spans="1:1" x14ac:dyDescent="0.25">
      <c r="A249" s="130"/>
    </row>
    <row r="250" spans="1:1" x14ac:dyDescent="0.25">
      <c r="A250" s="130"/>
    </row>
    <row r="251" spans="1:1" x14ac:dyDescent="0.25">
      <c r="A251" s="130"/>
    </row>
    <row r="252" spans="1:1" x14ac:dyDescent="0.25">
      <c r="A252" s="130"/>
    </row>
    <row r="253" spans="1:1" x14ac:dyDescent="0.25">
      <c r="A253" s="130"/>
    </row>
    <row r="254" spans="1:1" x14ac:dyDescent="0.25">
      <c r="A254" s="130"/>
    </row>
    <row r="255" spans="1:1" x14ac:dyDescent="0.25">
      <c r="A255" s="130"/>
    </row>
    <row r="256" spans="1:1" x14ac:dyDescent="0.25">
      <c r="A256" s="130"/>
    </row>
    <row r="257" spans="1:1" x14ac:dyDescent="0.25">
      <c r="A257" s="130"/>
    </row>
    <row r="258" spans="1:1" x14ac:dyDescent="0.25">
      <c r="A258" s="130"/>
    </row>
    <row r="259" spans="1:1" x14ac:dyDescent="0.25">
      <c r="A259" s="130"/>
    </row>
    <row r="260" spans="1:1" x14ac:dyDescent="0.25">
      <c r="A260" s="130"/>
    </row>
    <row r="261" spans="1:1" x14ac:dyDescent="0.25">
      <c r="A261" s="130"/>
    </row>
    <row r="262" spans="1:1" x14ac:dyDescent="0.25">
      <c r="A262" s="130"/>
    </row>
    <row r="263" spans="1:1" x14ac:dyDescent="0.25">
      <c r="A263" s="130"/>
    </row>
    <row r="264" spans="1:1" x14ac:dyDescent="0.25">
      <c r="A264" s="130"/>
    </row>
    <row r="265" spans="1:1" x14ac:dyDescent="0.25">
      <c r="A265" s="130"/>
    </row>
    <row r="266" spans="1:1" x14ac:dyDescent="0.25">
      <c r="A266" s="130"/>
    </row>
    <row r="267" spans="1:1" x14ac:dyDescent="0.25">
      <c r="A267" s="130"/>
    </row>
    <row r="268" spans="1:1" x14ac:dyDescent="0.25">
      <c r="A268" s="130"/>
    </row>
    <row r="269" spans="1:1" x14ac:dyDescent="0.25">
      <c r="A269" s="130"/>
    </row>
    <row r="270" spans="1:1" x14ac:dyDescent="0.25">
      <c r="A270" s="130"/>
    </row>
    <row r="271" spans="1:1" x14ac:dyDescent="0.25">
      <c r="A271" s="130"/>
    </row>
    <row r="272" spans="1:1" x14ac:dyDescent="0.25">
      <c r="A272" s="130"/>
    </row>
    <row r="273" spans="1:1" x14ac:dyDescent="0.25">
      <c r="A273" s="130"/>
    </row>
    <row r="274" spans="1:1" x14ac:dyDescent="0.25">
      <c r="A274" s="130"/>
    </row>
    <row r="275" spans="1:1" x14ac:dyDescent="0.25">
      <c r="A275" s="130"/>
    </row>
    <row r="276" spans="1:1" x14ac:dyDescent="0.25">
      <c r="A276" s="130"/>
    </row>
    <row r="277" spans="1:1" x14ac:dyDescent="0.25">
      <c r="A277" s="130"/>
    </row>
    <row r="278" spans="1:1" x14ac:dyDescent="0.25">
      <c r="A278" s="130"/>
    </row>
    <row r="279" spans="1:1" x14ac:dyDescent="0.25">
      <c r="A279" s="130"/>
    </row>
    <row r="280" spans="1:1" x14ac:dyDescent="0.25">
      <c r="A280" s="130"/>
    </row>
    <row r="281" spans="1:1" x14ac:dyDescent="0.25">
      <c r="A281" s="130"/>
    </row>
    <row r="282" spans="1:1" x14ac:dyDescent="0.25">
      <c r="A282" s="130"/>
    </row>
    <row r="283" spans="1:1" x14ac:dyDescent="0.25">
      <c r="A283" s="130"/>
    </row>
    <row r="284" spans="1:1" x14ac:dyDescent="0.25">
      <c r="A284" s="130"/>
    </row>
    <row r="285" spans="1:1" x14ac:dyDescent="0.25">
      <c r="A285" s="130"/>
    </row>
    <row r="286" spans="1:1" x14ac:dyDescent="0.25">
      <c r="A286" s="130"/>
    </row>
    <row r="287" spans="1:1" x14ac:dyDescent="0.25">
      <c r="A287" s="130"/>
    </row>
    <row r="288" spans="1:1" x14ac:dyDescent="0.25">
      <c r="A288" s="130"/>
    </row>
    <row r="289" spans="1:1" x14ac:dyDescent="0.25">
      <c r="A289" s="130"/>
    </row>
    <row r="290" spans="1:1" x14ac:dyDescent="0.25">
      <c r="A290" s="130"/>
    </row>
    <row r="291" spans="1:1" x14ac:dyDescent="0.25">
      <c r="A291" s="130"/>
    </row>
    <row r="292" spans="1:1" x14ac:dyDescent="0.25">
      <c r="A292" s="130"/>
    </row>
    <row r="293" spans="1:1" x14ac:dyDescent="0.25">
      <c r="A293" s="130"/>
    </row>
    <row r="294" spans="1:1" x14ac:dyDescent="0.25">
      <c r="A294" s="130"/>
    </row>
    <row r="295" spans="1:1" x14ac:dyDescent="0.25">
      <c r="A295" s="130"/>
    </row>
    <row r="296" spans="1:1" x14ac:dyDescent="0.25">
      <c r="A296" s="130"/>
    </row>
    <row r="297" spans="1:1" x14ac:dyDescent="0.25">
      <c r="A297" s="130"/>
    </row>
    <row r="298" spans="1:1" x14ac:dyDescent="0.25">
      <c r="A298" s="130"/>
    </row>
    <row r="299" spans="1:1" x14ac:dyDescent="0.25">
      <c r="A299" s="130"/>
    </row>
    <row r="300" spans="1:1" x14ac:dyDescent="0.25">
      <c r="A300" s="130"/>
    </row>
    <row r="301" spans="1:1" x14ac:dyDescent="0.25">
      <c r="A301" s="130"/>
    </row>
    <row r="302" spans="1:1" x14ac:dyDescent="0.25">
      <c r="A302" s="130"/>
    </row>
    <row r="303" spans="1:1" x14ac:dyDescent="0.25">
      <c r="A303" s="130"/>
    </row>
    <row r="304" spans="1:1" x14ac:dyDescent="0.25">
      <c r="A304" s="130"/>
    </row>
    <row r="305" spans="1:1" x14ac:dyDescent="0.25">
      <c r="A305" s="130"/>
    </row>
    <row r="306" spans="1:1" x14ac:dyDescent="0.25">
      <c r="A306" s="130"/>
    </row>
    <row r="307" spans="1:1" x14ac:dyDescent="0.25">
      <c r="A307" s="130"/>
    </row>
    <row r="308" spans="1:1" x14ac:dyDescent="0.25">
      <c r="A308" s="130"/>
    </row>
    <row r="309" spans="1:1" x14ac:dyDescent="0.25">
      <c r="A309" s="130"/>
    </row>
    <row r="310" spans="1:1" x14ac:dyDescent="0.25">
      <c r="A310" s="130"/>
    </row>
    <row r="311" spans="1:1" x14ac:dyDescent="0.25">
      <c r="A311" s="130"/>
    </row>
    <row r="312" spans="1:1" x14ac:dyDescent="0.25">
      <c r="A312" s="130"/>
    </row>
    <row r="313" spans="1:1" x14ac:dyDescent="0.25">
      <c r="A313" s="130"/>
    </row>
    <row r="314" spans="1:1" x14ac:dyDescent="0.25">
      <c r="A314" s="130"/>
    </row>
    <row r="315" spans="1:1" x14ac:dyDescent="0.25">
      <c r="A315" s="130"/>
    </row>
    <row r="316" spans="1:1" x14ac:dyDescent="0.25">
      <c r="A316" s="130"/>
    </row>
    <row r="317" spans="1:1" x14ac:dyDescent="0.25">
      <c r="A317" s="130"/>
    </row>
    <row r="318" spans="1:1" x14ac:dyDescent="0.25">
      <c r="A318" s="130"/>
    </row>
    <row r="319" spans="1:1" x14ac:dyDescent="0.25">
      <c r="A319" s="130"/>
    </row>
    <row r="320" spans="1:1" x14ac:dyDescent="0.25">
      <c r="A320" s="130"/>
    </row>
    <row r="321" spans="1:1" x14ac:dyDescent="0.25">
      <c r="A321" s="130"/>
    </row>
    <row r="322" spans="1:1" x14ac:dyDescent="0.25">
      <c r="A322" s="130"/>
    </row>
    <row r="323" spans="1:1" x14ac:dyDescent="0.25">
      <c r="A323" s="130"/>
    </row>
    <row r="324" spans="1:1" x14ac:dyDescent="0.25">
      <c r="A324" s="130"/>
    </row>
    <row r="325" spans="1:1" x14ac:dyDescent="0.25">
      <c r="A325" s="130"/>
    </row>
    <row r="326" spans="1:1" x14ac:dyDescent="0.25">
      <c r="A326" s="130"/>
    </row>
    <row r="327" spans="1:1" x14ac:dyDescent="0.25">
      <c r="A327" s="130"/>
    </row>
    <row r="328" spans="1:1" x14ac:dyDescent="0.25">
      <c r="A328" s="130"/>
    </row>
    <row r="329" spans="1:1" x14ac:dyDescent="0.25">
      <c r="A329" s="130"/>
    </row>
    <row r="330" spans="1:1" x14ac:dyDescent="0.25">
      <c r="A330" s="130"/>
    </row>
    <row r="331" spans="1:1" x14ac:dyDescent="0.25">
      <c r="A331" s="130"/>
    </row>
    <row r="332" spans="1:1" x14ac:dyDescent="0.25">
      <c r="A332" s="130"/>
    </row>
    <row r="333" spans="1:1" x14ac:dyDescent="0.25">
      <c r="A333" s="130"/>
    </row>
    <row r="334" spans="1:1" x14ac:dyDescent="0.25">
      <c r="A334" s="130"/>
    </row>
    <row r="335" spans="1:1" x14ac:dyDescent="0.25">
      <c r="A335" s="130"/>
    </row>
    <row r="336" spans="1:1" x14ac:dyDescent="0.25">
      <c r="A336" s="130"/>
    </row>
    <row r="337" spans="1:1" x14ac:dyDescent="0.25">
      <c r="A337" s="130"/>
    </row>
    <row r="338" spans="1:1" x14ac:dyDescent="0.25">
      <c r="A338" s="130"/>
    </row>
    <row r="339" spans="1:1" x14ac:dyDescent="0.25">
      <c r="A339" s="130"/>
    </row>
    <row r="340" spans="1:1" x14ac:dyDescent="0.25">
      <c r="A340" s="130"/>
    </row>
    <row r="341" spans="1:1" x14ac:dyDescent="0.25">
      <c r="A341" s="130"/>
    </row>
    <row r="342" spans="1:1" x14ac:dyDescent="0.25">
      <c r="A342" s="130"/>
    </row>
    <row r="343" spans="1:1" x14ac:dyDescent="0.25">
      <c r="A343" s="130"/>
    </row>
    <row r="344" spans="1:1" x14ac:dyDescent="0.25">
      <c r="A344" s="130"/>
    </row>
    <row r="345" spans="1:1" x14ac:dyDescent="0.25">
      <c r="A345" s="130"/>
    </row>
    <row r="346" spans="1:1" x14ac:dyDescent="0.25">
      <c r="A346" s="130"/>
    </row>
    <row r="347" spans="1:1" x14ac:dyDescent="0.25">
      <c r="A347" s="130"/>
    </row>
    <row r="348" spans="1:1" x14ac:dyDescent="0.25">
      <c r="A348" s="130"/>
    </row>
    <row r="349" spans="1:1" x14ac:dyDescent="0.25">
      <c r="A349" s="130"/>
    </row>
    <row r="350" spans="1:1" x14ac:dyDescent="0.25">
      <c r="A350" s="130"/>
    </row>
    <row r="351" spans="1:1" x14ac:dyDescent="0.25">
      <c r="A351" s="130"/>
    </row>
    <row r="352" spans="1:1" x14ac:dyDescent="0.25">
      <c r="A352" s="130"/>
    </row>
    <row r="353" spans="1:1" x14ac:dyDescent="0.25">
      <c r="A353" s="130"/>
    </row>
    <row r="354" spans="1:1" x14ac:dyDescent="0.25">
      <c r="A354" s="130"/>
    </row>
    <row r="355" spans="1:1" x14ac:dyDescent="0.25">
      <c r="A355" s="130"/>
    </row>
    <row r="356" spans="1:1" x14ac:dyDescent="0.25">
      <c r="A356" s="130"/>
    </row>
    <row r="357" spans="1:1" x14ac:dyDescent="0.25">
      <c r="A357" s="130"/>
    </row>
    <row r="358" spans="1:1" x14ac:dyDescent="0.25">
      <c r="A358" s="130"/>
    </row>
    <row r="359" spans="1:1" x14ac:dyDescent="0.25">
      <c r="A359" s="130"/>
    </row>
    <row r="360" spans="1:1" x14ac:dyDescent="0.25">
      <c r="A360" s="130"/>
    </row>
    <row r="361" spans="1:1" x14ac:dyDescent="0.25">
      <c r="A361" s="130"/>
    </row>
    <row r="362" spans="1:1" x14ac:dyDescent="0.25">
      <c r="A362" s="130"/>
    </row>
    <row r="363" spans="1:1" x14ac:dyDescent="0.25">
      <c r="A363" s="130"/>
    </row>
    <row r="364" spans="1:1" x14ac:dyDescent="0.25">
      <c r="A364" s="130"/>
    </row>
    <row r="365" spans="1:1" x14ac:dyDescent="0.25">
      <c r="A365" s="130"/>
    </row>
    <row r="366" spans="1:1" x14ac:dyDescent="0.25">
      <c r="A366" s="130"/>
    </row>
    <row r="367" spans="1:1" x14ac:dyDescent="0.25">
      <c r="A367" s="130"/>
    </row>
    <row r="368" spans="1:1" x14ac:dyDescent="0.25">
      <c r="A368" s="130"/>
    </row>
    <row r="369" spans="1:1" x14ac:dyDescent="0.25">
      <c r="A369" s="130"/>
    </row>
    <row r="370" spans="1:1" x14ac:dyDescent="0.25">
      <c r="A370" s="130"/>
    </row>
    <row r="371" spans="1:1" x14ac:dyDescent="0.25">
      <c r="A371" s="130"/>
    </row>
    <row r="372" spans="1:1" x14ac:dyDescent="0.25">
      <c r="A372" s="130"/>
    </row>
    <row r="373" spans="1:1" x14ac:dyDescent="0.25">
      <c r="A373" s="130"/>
    </row>
    <row r="374" spans="1:1" x14ac:dyDescent="0.25">
      <c r="A374" s="130"/>
    </row>
    <row r="375" spans="1:1" x14ac:dyDescent="0.25">
      <c r="A375" s="130"/>
    </row>
    <row r="376" spans="1:1" x14ac:dyDescent="0.25">
      <c r="A376" s="130"/>
    </row>
    <row r="377" spans="1:1" x14ac:dyDescent="0.25">
      <c r="A377" s="130"/>
    </row>
    <row r="378" spans="1:1" x14ac:dyDescent="0.25">
      <c r="A378" s="130"/>
    </row>
    <row r="379" spans="1:1" x14ac:dyDescent="0.25">
      <c r="A379" s="130"/>
    </row>
    <row r="380" spans="1:1" x14ac:dyDescent="0.25">
      <c r="A380" s="130"/>
    </row>
    <row r="381" spans="1:1" x14ac:dyDescent="0.25">
      <c r="A381" s="130"/>
    </row>
    <row r="382" spans="1:1" x14ac:dyDescent="0.25">
      <c r="A382" s="130"/>
    </row>
    <row r="383" spans="1:1" x14ac:dyDescent="0.25">
      <c r="A383" s="130"/>
    </row>
    <row r="384" spans="1:1" x14ac:dyDescent="0.25">
      <c r="A384" s="130"/>
    </row>
    <row r="385" spans="1:1" x14ac:dyDescent="0.25">
      <c r="A385" s="130"/>
    </row>
    <row r="386" spans="1:1" x14ac:dyDescent="0.25">
      <c r="A386" s="130"/>
    </row>
    <row r="387" spans="1:1" x14ac:dyDescent="0.25">
      <c r="A387" s="130"/>
    </row>
    <row r="388" spans="1:1" x14ac:dyDescent="0.25">
      <c r="A388" s="130"/>
    </row>
    <row r="389" spans="1:1" x14ac:dyDescent="0.25">
      <c r="A389" s="130"/>
    </row>
    <row r="390" spans="1:1" x14ac:dyDescent="0.25">
      <c r="A390" s="130"/>
    </row>
    <row r="391" spans="1:1" x14ac:dyDescent="0.25">
      <c r="A391" s="130"/>
    </row>
    <row r="392" spans="1:1" x14ac:dyDescent="0.25">
      <c r="A392" s="130"/>
    </row>
    <row r="393" spans="1:1" x14ac:dyDescent="0.25">
      <c r="A393" s="130"/>
    </row>
    <row r="394" spans="1:1" x14ac:dyDescent="0.25">
      <c r="A394" s="130"/>
    </row>
    <row r="395" spans="1:1" x14ac:dyDescent="0.25">
      <c r="A395" s="130"/>
    </row>
    <row r="396" spans="1:1" x14ac:dyDescent="0.25">
      <c r="A396" s="130"/>
    </row>
    <row r="397" spans="1:1" x14ac:dyDescent="0.25">
      <c r="A397" s="130"/>
    </row>
    <row r="398" spans="1:1" x14ac:dyDescent="0.25">
      <c r="A398" s="130"/>
    </row>
    <row r="399" spans="1:1" x14ac:dyDescent="0.25">
      <c r="A399" s="130"/>
    </row>
    <row r="400" spans="1:1" x14ac:dyDescent="0.25">
      <c r="A400" s="130"/>
    </row>
    <row r="401" spans="1:1" x14ac:dyDescent="0.25">
      <c r="A401" s="130"/>
    </row>
    <row r="402" spans="1:1" x14ac:dyDescent="0.25">
      <c r="A402" s="130"/>
    </row>
    <row r="403" spans="1:1" x14ac:dyDescent="0.25">
      <c r="A403" s="130"/>
    </row>
    <row r="404" spans="1:1" x14ac:dyDescent="0.25">
      <c r="A404" s="130"/>
    </row>
    <row r="405" spans="1:1" x14ac:dyDescent="0.25">
      <c r="A405" s="130"/>
    </row>
    <row r="406" spans="1:1" x14ac:dyDescent="0.25">
      <c r="A406" s="130"/>
    </row>
    <row r="407" spans="1:1" x14ac:dyDescent="0.25">
      <c r="A407" s="130"/>
    </row>
    <row r="408" spans="1:1" x14ac:dyDescent="0.25">
      <c r="A408" s="130"/>
    </row>
    <row r="409" spans="1:1" x14ac:dyDescent="0.25">
      <c r="A409" s="130"/>
    </row>
    <row r="410" spans="1:1" x14ac:dyDescent="0.25">
      <c r="A410" s="130"/>
    </row>
    <row r="411" spans="1:1" x14ac:dyDescent="0.25">
      <c r="A411" s="130"/>
    </row>
    <row r="412" spans="1:1" x14ac:dyDescent="0.25">
      <c r="A412" s="130"/>
    </row>
    <row r="413" spans="1:1" x14ac:dyDescent="0.25">
      <c r="A413" s="130"/>
    </row>
    <row r="414" spans="1:1" x14ac:dyDescent="0.25">
      <c r="A414" s="130"/>
    </row>
    <row r="415" spans="1:1" x14ac:dyDescent="0.25">
      <c r="A415" s="130"/>
    </row>
    <row r="416" spans="1:1" x14ac:dyDescent="0.25">
      <c r="A416" s="130"/>
    </row>
    <row r="417" spans="1:1" x14ac:dyDescent="0.25">
      <c r="A417" s="130"/>
    </row>
    <row r="418" spans="1:1" x14ac:dyDescent="0.25">
      <c r="A418" s="130"/>
    </row>
    <row r="419" spans="1:1" x14ac:dyDescent="0.25">
      <c r="A419" s="130"/>
    </row>
    <row r="420" spans="1:1" x14ac:dyDescent="0.25">
      <c r="A420" s="130"/>
    </row>
    <row r="421" spans="1:1" x14ac:dyDescent="0.25">
      <c r="A421" s="130"/>
    </row>
    <row r="422" spans="1:1" x14ac:dyDescent="0.25">
      <c r="A422" s="130"/>
    </row>
    <row r="423" spans="1:1" x14ac:dyDescent="0.25">
      <c r="A423" s="130"/>
    </row>
    <row r="424" spans="1:1" x14ac:dyDescent="0.25">
      <c r="A424" s="130"/>
    </row>
    <row r="425" spans="1:1" x14ac:dyDescent="0.25">
      <c r="A425" s="130"/>
    </row>
    <row r="426" spans="1:1" x14ac:dyDescent="0.25">
      <c r="A426" s="130"/>
    </row>
    <row r="427" spans="1:1" x14ac:dyDescent="0.25">
      <c r="A427" s="130"/>
    </row>
    <row r="428" spans="1:1" x14ac:dyDescent="0.25">
      <c r="A428" s="130"/>
    </row>
    <row r="429" spans="1:1" x14ac:dyDescent="0.25">
      <c r="A429" s="130"/>
    </row>
    <row r="430" spans="1:1" x14ac:dyDescent="0.25">
      <c r="A430" s="130"/>
    </row>
    <row r="431" spans="1:1" x14ac:dyDescent="0.25">
      <c r="A431" s="130"/>
    </row>
    <row r="432" spans="1:1" x14ac:dyDescent="0.25">
      <c r="A432" s="130"/>
    </row>
    <row r="433" spans="1:1" x14ac:dyDescent="0.25">
      <c r="A433" s="130"/>
    </row>
    <row r="434" spans="1:1" x14ac:dyDescent="0.25">
      <c r="A434" s="130"/>
    </row>
    <row r="435" spans="1:1" x14ac:dyDescent="0.25">
      <c r="A435" s="130"/>
    </row>
    <row r="436" spans="1:1" x14ac:dyDescent="0.25">
      <c r="A436" s="130"/>
    </row>
    <row r="437" spans="1:1" x14ac:dyDescent="0.25">
      <c r="A437" s="130"/>
    </row>
    <row r="438" spans="1:1" x14ac:dyDescent="0.25">
      <c r="A438" s="130"/>
    </row>
    <row r="439" spans="1:1" x14ac:dyDescent="0.25">
      <c r="A439" s="130"/>
    </row>
    <row r="440" spans="1:1" x14ac:dyDescent="0.25">
      <c r="A440" s="130"/>
    </row>
    <row r="441" spans="1:1" x14ac:dyDescent="0.25">
      <c r="A441" s="130"/>
    </row>
    <row r="442" spans="1:1" x14ac:dyDescent="0.25">
      <c r="A442" s="130"/>
    </row>
    <row r="443" spans="1:1" x14ac:dyDescent="0.25">
      <c r="A443" s="130"/>
    </row>
    <row r="444" spans="1:1" x14ac:dyDescent="0.25">
      <c r="A444" s="130"/>
    </row>
    <row r="445" spans="1:1" x14ac:dyDescent="0.25">
      <c r="A445" s="130"/>
    </row>
    <row r="446" spans="1:1" x14ac:dyDescent="0.25">
      <c r="A446" s="130"/>
    </row>
    <row r="447" spans="1:1" x14ac:dyDescent="0.25">
      <c r="A447" s="130"/>
    </row>
    <row r="448" spans="1:1" x14ac:dyDescent="0.25">
      <c r="A448" s="130"/>
    </row>
    <row r="449" spans="1:1" x14ac:dyDescent="0.25">
      <c r="A449" s="130"/>
    </row>
    <row r="450" spans="1:1" x14ac:dyDescent="0.25">
      <c r="A450" s="130"/>
    </row>
    <row r="451" spans="1:1" x14ac:dyDescent="0.25">
      <c r="A451" s="130"/>
    </row>
    <row r="452" spans="1:1" x14ac:dyDescent="0.25">
      <c r="A452" s="130"/>
    </row>
    <row r="453" spans="1:1" x14ac:dyDescent="0.25">
      <c r="A453" s="130"/>
    </row>
    <row r="454" spans="1:1" x14ac:dyDescent="0.25">
      <c r="A454" s="130"/>
    </row>
    <row r="455" spans="1:1" x14ac:dyDescent="0.25">
      <c r="A455" s="130"/>
    </row>
    <row r="456" spans="1:1" x14ac:dyDescent="0.25">
      <c r="A456" s="130"/>
    </row>
    <row r="457" spans="1:1" x14ac:dyDescent="0.25">
      <c r="A457" s="130"/>
    </row>
    <row r="458" spans="1:1" x14ac:dyDescent="0.25">
      <c r="A458" s="130"/>
    </row>
    <row r="459" spans="1:1" x14ac:dyDescent="0.25">
      <c r="A459" s="130"/>
    </row>
    <row r="460" spans="1:1" x14ac:dyDescent="0.25">
      <c r="A460" s="130"/>
    </row>
    <row r="461" spans="1:1" x14ac:dyDescent="0.25">
      <c r="A461" s="130"/>
    </row>
    <row r="462" spans="1:1" x14ac:dyDescent="0.25">
      <c r="A462" s="130"/>
    </row>
    <row r="463" spans="1:1" x14ac:dyDescent="0.25">
      <c r="A463" s="130"/>
    </row>
    <row r="464" spans="1:1" x14ac:dyDescent="0.25">
      <c r="A464" s="130"/>
    </row>
    <row r="465" spans="1:1" x14ac:dyDescent="0.25">
      <c r="A465" s="130"/>
    </row>
    <row r="466" spans="1:1" x14ac:dyDescent="0.25">
      <c r="A466" s="130"/>
    </row>
    <row r="467" spans="1:1" x14ac:dyDescent="0.25">
      <c r="A467" s="130"/>
    </row>
    <row r="468" spans="1:1" x14ac:dyDescent="0.25">
      <c r="A468" s="130"/>
    </row>
    <row r="469" spans="1:1" x14ac:dyDescent="0.25">
      <c r="A469" s="130"/>
    </row>
    <row r="470" spans="1:1" x14ac:dyDescent="0.25">
      <c r="A470" s="130"/>
    </row>
    <row r="471" spans="1:1" x14ac:dyDescent="0.25">
      <c r="A471" s="130"/>
    </row>
    <row r="472" spans="1:1" x14ac:dyDescent="0.25">
      <c r="A472" s="130"/>
    </row>
    <row r="473" spans="1:1" x14ac:dyDescent="0.25">
      <c r="A473" s="130"/>
    </row>
    <row r="474" spans="1:1" x14ac:dyDescent="0.25">
      <c r="A474" s="130"/>
    </row>
    <row r="475" spans="1:1" x14ac:dyDescent="0.25">
      <c r="A475" s="130"/>
    </row>
    <row r="476" spans="1:1" x14ac:dyDescent="0.25">
      <c r="A476" s="130"/>
    </row>
    <row r="477" spans="1:1" x14ac:dyDescent="0.25">
      <c r="A477" s="130"/>
    </row>
    <row r="478" spans="1:1" x14ac:dyDescent="0.25">
      <c r="A478" s="130"/>
    </row>
    <row r="479" spans="1:1" x14ac:dyDescent="0.25">
      <c r="A479" s="130"/>
    </row>
    <row r="480" spans="1:1" x14ac:dyDescent="0.25">
      <c r="A480" s="130"/>
    </row>
    <row r="481" spans="1:1" x14ac:dyDescent="0.25">
      <c r="A481" s="130"/>
    </row>
    <row r="482" spans="1:1" x14ac:dyDescent="0.25">
      <c r="A482" s="130"/>
    </row>
    <row r="483" spans="1:1" x14ac:dyDescent="0.25">
      <c r="A483" s="130"/>
    </row>
    <row r="484" spans="1:1" x14ac:dyDescent="0.25">
      <c r="A484" s="130"/>
    </row>
    <row r="485" spans="1:1" x14ac:dyDescent="0.25">
      <c r="A485" s="130"/>
    </row>
    <row r="486" spans="1:1" x14ac:dyDescent="0.25">
      <c r="A486" s="130"/>
    </row>
    <row r="487" spans="1:1" x14ac:dyDescent="0.25">
      <c r="A487" s="130"/>
    </row>
    <row r="488" spans="1:1" x14ac:dyDescent="0.25">
      <c r="A488" s="130"/>
    </row>
    <row r="489" spans="1:1" x14ac:dyDescent="0.25">
      <c r="A489" s="130"/>
    </row>
    <row r="490" spans="1:1" x14ac:dyDescent="0.25">
      <c r="A490" s="130"/>
    </row>
    <row r="491" spans="1:1" x14ac:dyDescent="0.25">
      <c r="A491" s="130"/>
    </row>
    <row r="492" spans="1:1" x14ac:dyDescent="0.25">
      <c r="A492" s="130"/>
    </row>
    <row r="493" spans="1:1" x14ac:dyDescent="0.25">
      <c r="A493" s="130"/>
    </row>
    <row r="494" spans="1:1" x14ac:dyDescent="0.25">
      <c r="A494" s="130"/>
    </row>
    <row r="495" spans="1:1" x14ac:dyDescent="0.25">
      <c r="A495" s="130"/>
    </row>
    <row r="496" spans="1:1" x14ac:dyDescent="0.25">
      <c r="A496" s="130"/>
    </row>
    <row r="497" spans="1:1" x14ac:dyDescent="0.25">
      <c r="A497" s="130"/>
    </row>
    <row r="498" spans="1:1" x14ac:dyDescent="0.25">
      <c r="A498" s="130"/>
    </row>
    <row r="499" spans="1:1" x14ac:dyDescent="0.25">
      <c r="A499" s="130"/>
    </row>
    <row r="500" spans="1:1" x14ac:dyDescent="0.25">
      <c r="A500" s="130"/>
    </row>
    <row r="501" spans="1:1" x14ac:dyDescent="0.25">
      <c r="A501" s="130"/>
    </row>
    <row r="502" spans="1:1" x14ac:dyDescent="0.25">
      <c r="A502" s="130"/>
    </row>
    <row r="503" spans="1:1" x14ac:dyDescent="0.25">
      <c r="A503" s="130"/>
    </row>
    <row r="504" spans="1:1" x14ac:dyDescent="0.25">
      <c r="A504" s="130"/>
    </row>
    <row r="505" spans="1:1" x14ac:dyDescent="0.25">
      <c r="A505" s="130"/>
    </row>
    <row r="506" spans="1:1" x14ac:dyDescent="0.25">
      <c r="A506" s="130"/>
    </row>
    <row r="507" spans="1:1" x14ac:dyDescent="0.25">
      <c r="A507" s="130"/>
    </row>
    <row r="508" spans="1:1" x14ac:dyDescent="0.25">
      <c r="A508" s="130"/>
    </row>
    <row r="509" spans="1:1" x14ac:dyDescent="0.25">
      <c r="A509" s="130"/>
    </row>
    <row r="510" spans="1:1" x14ac:dyDescent="0.25">
      <c r="A510" s="130"/>
    </row>
    <row r="511" spans="1:1" x14ac:dyDescent="0.25">
      <c r="A511" s="130"/>
    </row>
    <row r="512" spans="1:1" x14ac:dyDescent="0.25">
      <c r="A512" s="130"/>
    </row>
    <row r="513" spans="1:1" x14ac:dyDescent="0.25">
      <c r="A513" s="130"/>
    </row>
    <row r="514" spans="1:1" x14ac:dyDescent="0.25">
      <c r="A514" s="130"/>
    </row>
    <row r="515" spans="1:1" x14ac:dyDescent="0.25">
      <c r="A515" s="130"/>
    </row>
    <row r="516" spans="1:1" x14ac:dyDescent="0.25">
      <c r="A516" s="130"/>
    </row>
    <row r="517" spans="1:1" x14ac:dyDescent="0.25">
      <c r="A517" s="130"/>
    </row>
    <row r="518" spans="1:1" x14ac:dyDescent="0.25">
      <c r="A518" s="130"/>
    </row>
    <row r="519" spans="1:1" x14ac:dyDescent="0.25">
      <c r="A519" s="130"/>
    </row>
    <row r="520" spans="1:1" x14ac:dyDescent="0.25">
      <c r="A520" s="130"/>
    </row>
    <row r="521" spans="1:1" x14ac:dyDescent="0.25">
      <c r="A521" s="130"/>
    </row>
    <row r="522" spans="1:1" x14ac:dyDescent="0.25">
      <c r="A522" s="130"/>
    </row>
    <row r="523" spans="1:1" x14ac:dyDescent="0.25">
      <c r="A523" s="130"/>
    </row>
    <row r="524" spans="1:1" x14ac:dyDescent="0.25">
      <c r="A524" s="130"/>
    </row>
    <row r="525" spans="1:1" x14ac:dyDescent="0.25">
      <c r="A525" s="130"/>
    </row>
    <row r="526" spans="1:1" x14ac:dyDescent="0.25">
      <c r="A526" s="130"/>
    </row>
    <row r="527" spans="1:1" x14ac:dyDescent="0.25">
      <c r="A527" s="130"/>
    </row>
    <row r="528" spans="1:1" x14ac:dyDescent="0.25">
      <c r="A528" s="130"/>
    </row>
    <row r="529" spans="1:1" x14ac:dyDescent="0.25">
      <c r="A529" s="130"/>
    </row>
    <row r="530" spans="1:1" x14ac:dyDescent="0.25">
      <c r="A530" s="130"/>
    </row>
    <row r="531" spans="1:1" x14ac:dyDescent="0.25">
      <c r="A531" s="130"/>
    </row>
    <row r="532" spans="1:1" x14ac:dyDescent="0.25">
      <c r="A532" s="130"/>
    </row>
    <row r="533" spans="1:1" x14ac:dyDescent="0.25">
      <c r="A533" s="130"/>
    </row>
    <row r="534" spans="1:1" x14ac:dyDescent="0.25">
      <c r="A534" s="130"/>
    </row>
    <row r="535" spans="1:1" x14ac:dyDescent="0.25">
      <c r="A535" s="130"/>
    </row>
    <row r="536" spans="1:1" x14ac:dyDescent="0.25">
      <c r="A536" s="130"/>
    </row>
    <row r="537" spans="1:1" x14ac:dyDescent="0.25">
      <c r="A537" s="130"/>
    </row>
    <row r="538" spans="1:1" x14ac:dyDescent="0.25">
      <c r="A538" s="130"/>
    </row>
    <row r="539" spans="1:1" x14ac:dyDescent="0.25">
      <c r="A539" s="130"/>
    </row>
    <row r="540" spans="1:1" x14ac:dyDescent="0.25">
      <c r="A540" s="130"/>
    </row>
    <row r="541" spans="1:1" x14ac:dyDescent="0.25">
      <c r="A541" s="130"/>
    </row>
    <row r="542" spans="1:1" x14ac:dyDescent="0.25">
      <c r="A542" s="130"/>
    </row>
    <row r="543" spans="1:1" x14ac:dyDescent="0.25">
      <c r="A543" s="130"/>
    </row>
    <row r="544" spans="1:1" x14ac:dyDescent="0.25">
      <c r="A544" s="130"/>
    </row>
    <row r="545" spans="1:1" x14ac:dyDescent="0.25">
      <c r="A545" s="130"/>
    </row>
    <row r="546" spans="1:1" x14ac:dyDescent="0.25">
      <c r="A546" s="130"/>
    </row>
    <row r="547" spans="1:1" x14ac:dyDescent="0.25">
      <c r="A547" s="130"/>
    </row>
    <row r="548" spans="1:1" x14ac:dyDescent="0.25">
      <c r="A548" s="130"/>
    </row>
    <row r="549" spans="1:1" x14ac:dyDescent="0.25">
      <c r="A549" s="130"/>
    </row>
    <row r="550" spans="1:1" x14ac:dyDescent="0.25">
      <c r="A550" s="130"/>
    </row>
    <row r="551" spans="1:1" x14ac:dyDescent="0.25">
      <c r="A551" s="130"/>
    </row>
    <row r="552" spans="1:1" x14ac:dyDescent="0.25">
      <c r="A552" s="130"/>
    </row>
    <row r="553" spans="1:1" x14ac:dyDescent="0.25">
      <c r="A553" s="130"/>
    </row>
    <row r="554" spans="1:1" x14ac:dyDescent="0.25">
      <c r="A554" s="130"/>
    </row>
    <row r="555" spans="1:1" x14ac:dyDescent="0.25">
      <c r="A555" s="130"/>
    </row>
    <row r="556" spans="1:1" x14ac:dyDescent="0.25">
      <c r="A556" s="130"/>
    </row>
    <row r="557" spans="1:1" x14ac:dyDescent="0.25">
      <c r="A557" s="130"/>
    </row>
    <row r="558" spans="1:1" x14ac:dyDescent="0.25">
      <c r="A558" s="130"/>
    </row>
    <row r="559" spans="1:1" x14ac:dyDescent="0.25">
      <c r="A559" s="130"/>
    </row>
    <row r="560" spans="1:1" x14ac:dyDescent="0.25">
      <c r="A560" s="130"/>
    </row>
    <row r="561" spans="1:1" x14ac:dyDescent="0.25">
      <c r="A561" s="130"/>
    </row>
    <row r="562" spans="1:1" x14ac:dyDescent="0.25">
      <c r="A562" s="130"/>
    </row>
    <row r="563" spans="1:1" x14ac:dyDescent="0.25">
      <c r="A563" s="130"/>
    </row>
    <row r="564" spans="1:1" x14ac:dyDescent="0.25">
      <c r="A564" s="130"/>
    </row>
    <row r="565" spans="1:1" x14ac:dyDescent="0.25">
      <c r="A565" s="130"/>
    </row>
    <row r="566" spans="1:1" x14ac:dyDescent="0.25">
      <c r="A566" s="130"/>
    </row>
    <row r="567" spans="1:1" x14ac:dyDescent="0.25">
      <c r="A567" s="130"/>
    </row>
    <row r="568" spans="1:1" x14ac:dyDescent="0.25">
      <c r="A568" s="130"/>
    </row>
    <row r="569" spans="1:1" x14ac:dyDescent="0.25">
      <c r="A569" s="130"/>
    </row>
    <row r="570" spans="1:1" x14ac:dyDescent="0.25">
      <c r="A570" s="130"/>
    </row>
    <row r="571" spans="1:1" x14ac:dyDescent="0.25">
      <c r="A571" s="130"/>
    </row>
    <row r="572" spans="1:1" x14ac:dyDescent="0.25">
      <c r="A572" s="130"/>
    </row>
    <row r="573" spans="1:1" x14ac:dyDescent="0.25">
      <c r="A573" s="130"/>
    </row>
    <row r="574" spans="1:1" x14ac:dyDescent="0.25">
      <c r="A574" s="130"/>
    </row>
    <row r="575" spans="1:1" x14ac:dyDescent="0.25">
      <c r="A575" s="130"/>
    </row>
    <row r="576" spans="1:1" x14ac:dyDescent="0.25">
      <c r="A576" s="130"/>
    </row>
    <row r="577" spans="1:1" x14ac:dyDescent="0.25">
      <c r="A577" s="130"/>
    </row>
    <row r="578" spans="1:1" x14ac:dyDescent="0.25">
      <c r="A578" s="130"/>
    </row>
    <row r="579" spans="1:1" x14ac:dyDescent="0.25">
      <c r="A579" s="130"/>
    </row>
    <row r="580" spans="1:1" x14ac:dyDescent="0.25">
      <c r="A580" s="130"/>
    </row>
    <row r="581" spans="1:1" x14ac:dyDescent="0.25">
      <c r="A581" s="130"/>
    </row>
    <row r="582" spans="1:1" x14ac:dyDescent="0.25">
      <c r="A582" s="130"/>
    </row>
    <row r="583" spans="1:1" x14ac:dyDescent="0.25">
      <c r="A583" s="130"/>
    </row>
  </sheetData>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5" x14ac:dyDescent="0.25"/>
  <cols>
    <col min="1" max="1" width="23.5703125" bestFit="1" customWidth="1"/>
    <col min="2" max="2" width="8.140625" bestFit="1" customWidth="1"/>
  </cols>
  <sheetData>
    <row r="1" spans="1:2" x14ac:dyDescent="0.25">
      <c r="A1" t="s">
        <v>92</v>
      </c>
      <c r="B1" t="s">
        <v>911</v>
      </c>
    </row>
    <row r="2" spans="1:2" x14ac:dyDescent="0.25">
      <c r="A2" t="s">
        <v>176</v>
      </c>
      <c r="B2">
        <v>957.60000000000014</v>
      </c>
    </row>
    <row r="3" spans="1:2" x14ac:dyDescent="0.25">
      <c r="A3" t="s">
        <v>181</v>
      </c>
      <c r="B3">
        <v>1702.4</v>
      </c>
    </row>
    <row r="4" spans="1:2" x14ac:dyDescent="0.25">
      <c r="A4" t="s">
        <v>184</v>
      </c>
      <c r="B4">
        <v>397.6</v>
      </c>
    </row>
    <row r="5" spans="1:2" x14ac:dyDescent="0.25">
      <c r="A5" t="s">
        <v>217</v>
      </c>
      <c r="B5">
        <v>7011.2000000000007</v>
      </c>
    </row>
    <row r="6" spans="1:2" x14ac:dyDescent="0.25">
      <c r="A6" t="s">
        <v>220</v>
      </c>
      <c r="B6">
        <v>3740.8</v>
      </c>
    </row>
    <row r="7" spans="1:2" x14ac:dyDescent="0.25">
      <c r="A7" t="s">
        <v>222</v>
      </c>
      <c r="B7">
        <v>70011.200000000012</v>
      </c>
    </row>
    <row r="8" spans="1:2" x14ac:dyDescent="0.25">
      <c r="A8" t="s">
        <v>225</v>
      </c>
      <c r="B8">
        <v>39681.600000000006</v>
      </c>
    </row>
    <row r="9" spans="1:2" x14ac:dyDescent="0.25">
      <c r="A9" t="s">
        <v>190</v>
      </c>
      <c r="B9">
        <v>9172.7999999999993</v>
      </c>
    </row>
    <row r="10" spans="1:2" x14ac:dyDescent="0.25">
      <c r="A10" t="s">
        <v>193</v>
      </c>
      <c r="B10">
        <v>14957.600000000002</v>
      </c>
    </row>
    <row r="11" spans="1:2" x14ac:dyDescent="0.25">
      <c r="A11" t="s">
        <v>228</v>
      </c>
      <c r="B11">
        <v>23346.400000000001</v>
      </c>
    </row>
    <row r="12" spans="1:2" x14ac:dyDescent="0.25">
      <c r="A12" t="s">
        <v>213</v>
      </c>
      <c r="B12">
        <v>2822.4</v>
      </c>
    </row>
    <row r="13" spans="1:2" x14ac:dyDescent="0.25">
      <c r="A13" t="s">
        <v>231</v>
      </c>
      <c r="B13">
        <v>14011.2</v>
      </c>
    </row>
    <row r="14" spans="1:2" x14ac:dyDescent="0.25">
      <c r="A14" t="s">
        <v>323</v>
      </c>
      <c r="B14">
        <v>79</v>
      </c>
    </row>
    <row r="15" spans="1:2" x14ac:dyDescent="0.25">
      <c r="A15" t="s">
        <v>241</v>
      </c>
      <c r="B15">
        <v>221.2</v>
      </c>
    </row>
    <row r="16" spans="1:2" x14ac:dyDescent="0.25">
      <c r="A16" t="s">
        <v>245</v>
      </c>
      <c r="B16">
        <v>426.6</v>
      </c>
    </row>
    <row r="17" spans="1:2" x14ac:dyDescent="0.25">
      <c r="A17" t="s">
        <v>617</v>
      </c>
      <c r="B17">
        <v>197.5</v>
      </c>
    </row>
    <row r="18" spans="1:2" x14ac:dyDescent="0.25">
      <c r="A18" t="s">
        <v>269</v>
      </c>
      <c r="B18">
        <v>3276.0000000000005</v>
      </c>
    </row>
    <row r="19" spans="1:2" x14ac:dyDescent="0.25">
      <c r="A19" t="s">
        <v>273</v>
      </c>
      <c r="B19">
        <v>414.4</v>
      </c>
    </row>
    <row r="20" spans="1:2" x14ac:dyDescent="0.25">
      <c r="A20" t="s">
        <v>318</v>
      </c>
      <c r="B20">
        <v>663.6</v>
      </c>
    </row>
    <row r="21" spans="1:2" x14ac:dyDescent="0.25">
      <c r="A21" t="s">
        <v>331</v>
      </c>
      <c r="B21">
        <v>71.099999999999994</v>
      </c>
    </row>
    <row r="22" spans="1:2" x14ac:dyDescent="0.25">
      <c r="A22" t="s">
        <v>340</v>
      </c>
      <c r="B22">
        <v>671.5</v>
      </c>
    </row>
    <row r="23" spans="1:2" x14ac:dyDescent="0.25">
      <c r="A23" t="s">
        <v>355</v>
      </c>
      <c r="B23">
        <v>292.3</v>
      </c>
    </row>
    <row r="24" spans="1:2" x14ac:dyDescent="0.25">
      <c r="A24" t="s">
        <v>335</v>
      </c>
      <c r="B24">
        <v>1011.2</v>
      </c>
    </row>
    <row r="25" spans="1:2" x14ac:dyDescent="0.25">
      <c r="A25" t="s">
        <v>337</v>
      </c>
      <c r="B25">
        <v>2038.2</v>
      </c>
    </row>
    <row r="26" spans="1:2" x14ac:dyDescent="0.25">
      <c r="A26" t="s">
        <v>359</v>
      </c>
      <c r="B26">
        <v>189.60000000000002</v>
      </c>
    </row>
    <row r="27" spans="1:2" x14ac:dyDescent="0.25">
      <c r="A27" t="s">
        <v>363</v>
      </c>
      <c r="B27">
        <v>1406.2</v>
      </c>
    </row>
    <row r="28" spans="1:2" x14ac:dyDescent="0.25">
      <c r="A28" t="s">
        <v>373</v>
      </c>
      <c r="B28">
        <v>718.9</v>
      </c>
    </row>
    <row r="29" spans="1:2" x14ac:dyDescent="0.25">
      <c r="A29" t="s">
        <v>378</v>
      </c>
      <c r="B29">
        <v>229.10000000000002</v>
      </c>
    </row>
    <row r="30" spans="1:2" x14ac:dyDescent="0.25">
      <c r="A30" t="s">
        <v>368</v>
      </c>
      <c r="B30">
        <v>576.70000000000005</v>
      </c>
    </row>
    <row r="31" spans="1:2" x14ac:dyDescent="0.25">
      <c r="A31" t="s">
        <v>400</v>
      </c>
      <c r="B31">
        <v>718.9</v>
      </c>
    </row>
    <row r="32" spans="1:2" x14ac:dyDescent="0.25">
      <c r="A32" t="s">
        <v>390</v>
      </c>
      <c r="B32">
        <v>221.2</v>
      </c>
    </row>
    <row r="33" spans="1:2" x14ac:dyDescent="0.25">
      <c r="A33" t="s">
        <v>394</v>
      </c>
      <c r="B33">
        <v>363.4</v>
      </c>
    </row>
    <row r="34" spans="1:2" x14ac:dyDescent="0.25">
      <c r="A34" t="s">
        <v>403</v>
      </c>
      <c r="B34">
        <v>924.3</v>
      </c>
    </row>
    <row r="35" spans="1:2" x14ac:dyDescent="0.25">
      <c r="A35" t="s">
        <v>417</v>
      </c>
      <c r="B35">
        <v>1532.6</v>
      </c>
    </row>
    <row r="36" spans="1:2" x14ac:dyDescent="0.25">
      <c r="A36" t="s">
        <v>413</v>
      </c>
      <c r="B36">
        <v>1398.3</v>
      </c>
    </row>
    <row r="37" spans="1:2" x14ac:dyDescent="0.25">
      <c r="A37" t="s">
        <v>429</v>
      </c>
      <c r="B37">
        <v>1192.9000000000001</v>
      </c>
    </row>
    <row r="38" spans="1:2" x14ac:dyDescent="0.25">
      <c r="A38" t="s">
        <v>427</v>
      </c>
      <c r="B38">
        <v>1050.7</v>
      </c>
    </row>
    <row r="39" spans="1:2" x14ac:dyDescent="0.25">
      <c r="A39" t="s">
        <v>445</v>
      </c>
      <c r="B39">
        <v>1050.7</v>
      </c>
    </row>
    <row r="40" spans="1:2" x14ac:dyDescent="0.25">
      <c r="A40" t="s">
        <v>441</v>
      </c>
      <c r="B40">
        <v>916.40000000000009</v>
      </c>
    </row>
    <row r="41" spans="1:2" x14ac:dyDescent="0.25">
      <c r="A41" t="s">
        <v>452</v>
      </c>
      <c r="B41">
        <v>402.9</v>
      </c>
    </row>
    <row r="42" spans="1:2" x14ac:dyDescent="0.25">
      <c r="A42" t="s">
        <v>456</v>
      </c>
      <c r="B42">
        <v>1113.9000000000001</v>
      </c>
    </row>
    <row r="43" spans="1:2" x14ac:dyDescent="0.25">
      <c r="A43" t="s">
        <v>471</v>
      </c>
      <c r="B43">
        <v>142.19999999999999</v>
      </c>
    </row>
    <row r="44" spans="1:2" x14ac:dyDescent="0.25">
      <c r="A44" t="s">
        <v>475</v>
      </c>
      <c r="B44">
        <v>126.4</v>
      </c>
    </row>
    <row r="45" spans="1:2" x14ac:dyDescent="0.25">
      <c r="A45" t="s">
        <v>479</v>
      </c>
      <c r="B45">
        <v>126.4</v>
      </c>
    </row>
    <row r="46" spans="1:2" x14ac:dyDescent="0.25">
      <c r="A46" t="s">
        <v>482</v>
      </c>
      <c r="B46">
        <v>173.8</v>
      </c>
    </row>
    <row r="47" spans="1:2" x14ac:dyDescent="0.25">
      <c r="A47" t="s">
        <v>492</v>
      </c>
      <c r="B47">
        <v>1422</v>
      </c>
    </row>
    <row r="48" spans="1:2" x14ac:dyDescent="0.25">
      <c r="A48" t="s">
        <v>508</v>
      </c>
      <c r="B48">
        <v>1003.3</v>
      </c>
    </row>
    <row r="49" spans="1:2" x14ac:dyDescent="0.25">
      <c r="A49" t="s">
        <v>513</v>
      </c>
      <c r="B49">
        <v>2788.7</v>
      </c>
    </row>
    <row r="50" spans="1:2" x14ac:dyDescent="0.25">
      <c r="A50" t="s">
        <v>517</v>
      </c>
      <c r="B50">
        <v>1824.9</v>
      </c>
    </row>
    <row r="51" spans="1:2" x14ac:dyDescent="0.25">
      <c r="A51" t="s">
        <v>524</v>
      </c>
      <c r="B51">
        <v>797.90000000000009</v>
      </c>
    </row>
    <row r="52" spans="1:2" x14ac:dyDescent="0.25">
      <c r="A52" t="s">
        <v>525</v>
      </c>
      <c r="B52">
        <v>102.7</v>
      </c>
    </row>
    <row r="53" spans="1:2" x14ac:dyDescent="0.25">
      <c r="A53" t="s">
        <v>534</v>
      </c>
      <c r="B53">
        <v>189.60000000000002</v>
      </c>
    </row>
    <row r="54" spans="1:2" x14ac:dyDescent="0.25">
      <c r="A54" t="s">
        <v>542</v>
      </c>
      <c r="B54">
        <v>426.6</v>
      </c>
    </row>
    <row r="55" spans="1:2" x14ac:dyDescent="0.25">
      <c r="A55" t="s">
        <v>530</v>
      </c>
      <c r="B55">
        <v>252.8</v>
      </c>
    </row>
    <row r="56" spans="1:2" x14ac:dyDescent="0.25">
      <c r="A56" t="s">
        <v>538</v>
      </c>
      <c r="B56">
        <v>505.6</v>
      </c>
    </row>
    <row r="57" spans="1:2" x14ac:dyDescent="0.25">
      <c r="A57" t="s">
        <v>550</v>
      </c>
      <c r="B57">
        <v>948</v>
      </c>
    </row>
    <row r="58" spans="1:2" x14ac:dyDescent="0.25">
      <c r="A58" t="s">
        <v>554</v>
      </c>
      <c r="B58">
        <v>3681.4</v>
      </c>
    </row>
    <row r="59" spans="1:2" x14ac:dyDescent="0.25">
      <c r="A59" t="s">
        <v>557</v>
      </c>
      <c r="B59">
        <v>711</v>
      </c>
    </row>
    <row r="60" spans="1:2" x14ac:dyDescent="0.25">
      <c r="A60" t="s">
        <v>561</v>
      </c>
      <c r="B60">
        <v>948</v>
      </c>
    </row>
    <row r="61" spans="1:2" x14ac:dyDescent="0.25">
      <c r="A61" t="s">
        <v>565</v>
      </c>
      <c r="B61">
        <v>10988.9</v>
      </c>
    </row>
    <row r="62" spans="1:2" x14ac:dyDescent="0.25">
      <c r="A62" t="s">
        <v>570</v>
      </c>
      <c r="B62">
        <v>3278.5</v>
      </c>
    </row>
    <row r="63" spans="1:2" x14ac:dyDescent="0.25">
      <c r="A63" t="s">
        <v>575</v>
      </c>
      <c r="B63">
        <v>3551.05</v>
      </c>
    </row>
    <row r="64" spans="1:2" x14ac:dyDescent="0.25">
      <c r="A64" t="s">
        <v>568</v>
      </c>
      <c r="B64">
        <v>8271.2999999999993</v>
      </c>
    </row>
    <row r="65" spans="1:2" x14ac:dyDescent="0.25">
      <c r="A65" t="s">
        <v>588</v>
      </c>
      <c r="B65">
        <v>102.7</v>
      </c>
    </row>
    <row r="66" spans="1:2" x14ac:dyDescent="0.25">
      <c r="A66" t="s">
        <v>601</v>
      </c>
      <c r="B66">
        <v>837.40000000000009</v>
      </c>
    </row>
    <row r="67" spans="1:2" x14ac:dyDescent="0.25">
      <c r="A67" t="s">
        <v>591</v>
      </c>
      <c r="B67">
        <v>1023.0500000000001</v>
      </c>
    </row>
    <row r="68" spans="1:2" x14ac:dyDescent="0.25">
      <c r="A68" t="s">
        <v>581</v>
      </c>
      <c r="B68">
        <v>1576.0500000000002</v>
      </c>
    </row>
    <row r="69" spans="1:2" x14ac:dyDescent="0.25">
      <c r="A69" t="s">
        <v>585</v>
      </c>
      <c r="B69">
        <v>1738</v>
      </c>
    </row>
    <row r="70" spans="1:2" x14ac:dyDescent="0.25">
      <c r="A70" t="s">
        <v>605</v>
      </c>
      <c r="B70">
        <v>3942.1000000000004</v>
      </c>
    </row>
    <row r="71" spans="1:2" x14ac:dyDescent="0.25">
      <c r="A71" t="s">
        <v>595</v>
      </c>
      <c r="B71">
        <v>545.1</v>
      </c>
    </row>
    <row r="72" spans="1:2" x14ac:dyDescent="0.25">
      <c r="A72" t="s">
        <v>197</v>
      </c>
      <c r="B72">
        <v>6888.8</v>
      </c>
    </row>
    <row r="73" spans="1:2" x14ac:dyDescent="0.25">
      <c r="A73" t="s">
        <v>202</v>
      </c>
      <c r="B73">
        <v>20626.900000000001</v>
      </c>
    </row>
    <row r="74" spans="1:2" x14ac:dyDescent="0.25">
      <c r="A74" t="s">
        <v>206</v>
      </c>
      <c r="B74">
        <v>13761.8</v>
      </c>
    </row>
    <row r="75" spans="1:2" x14ac:dyDescent="0.25">
      <c r="A75" t="s">
        <v>210</v>
      </c>
      <c r="B75">
        <v>9638</v>
      </c>
    </row>
    <row r="76" spans="1:2" x14ac:dyDescent="0.25">
      <c r="A76" t="s">
        <v>448</v>
      </c>
      <c r="B76">
        <v>481.9</v>
      </c>
    </row>
    <row r="77" spans="1:2" x14ac:dyDescent="0.25">
      <c r="A77" t="s">
        <v>633</v>
      </c>
      <c r="B77">
        <v>750.40000000000009</v>
      </c>
    </row>
    <row r="78" spans="1:2" x14ac:dyDescent="0.25">
      <c r="A78" t="s">
        <v>639</v>
      </c>
      <c r="B78">
        <v>1495.2</v>
      </c>
    </row>
    <row r="79" spans="1:2" x14ac:dyDescent="0.25">
      <c r="A79" t="s">
        <v>642</v>
      </c>
      <c r="B79">
        <v>280</v>
      </c>
    </row>
    <row r="80" spans="1:2" x14ac:dyDescent="0.25">
      <c r="A80" t="s">
        <v>646</v>
      </c>
      <c r="B80">
        <v>750.40000000000009</v>
      </c>
    </row>
    <row r="81" spans="1:2" x14ac:dyDescent="0.25">
      <c r="A81" t="s">
        <v>653</v>
      </c>
      <c r="B81">
        <v>2240</v>
      </c>
    </row>
    <row r="82" spans="1:2" x14ac:dyDescent="0.25">
      <c r="A82" t="s">
        <v>657</v>
      </c>
      <c r="B82">
        <v>3735.2000000000003</v>
      </c>
    </row>
    <row r="83" spans="1:2" x14ac:dyDescent="0.25">
      <c r="A83" t="s">
        <v>661</v>
      </c>
      <c r="B83">
        <v>1400.0000000000002</v>
      </c>
    </row>
    <row r="84" spans="1:2" x14ac:dyDescent="0.25">
      <c r="A84" t="s">
        <v>665</v>
      </c>
      <c r="B84">
        <v>5600.0000000000009</v>
      </c>
    </row>
    <row r="85" spans="1:2" x14ac:dyDescent="0.25">
      <c r="A85" t="s">
        <v>912</v>
      </c>
      <c r="B85">
        <v>1960.0000000000002</v>
      </c>
    </row>
    <row r="86" spans="1:2" x14ac:dyDescent="0.25">
      <c r="A86" t="s">
        <v>667</v>
      </c>
      <c r="B86">
        <v>190.4</v>
      </c>
    </row>
    <row r="87" spans="1:2" x14ac:dyDescent="0.25">
      <c r="A87" t="s">
        <v>673</v>
      </c>
      <c r="B87">
        <v>470.40000000000003</v>
      </c>
    </row>
    <row r="88" spans="1:2" x14ac:dyDescent="0.25">
      <c r="A88" t="s">
        <v>693</v>
      </c>
      <c r="B88">
        <v>1848.0000000000002</v>
      </c>
    </row>
    <row r="89" spans="1:2" x14ac:dyDescent="0.25">
      <c r="A89" t="s">
        <v>677</v>
      </c>
      <c r="B89">
        <v>560</v>
      </c>
    </row>
    <row r="90" spans="1:2" x14ac:dyDescent="0.25">
      <c r="A90" t="s">
        <v>685</v>
      </c>
      <c r="B90">
        <v>560</v>
      </c>
    </row>
    <row r="91" spans="1:2" x14ac:dyDescent="0.25">
      <c r="A91" t="s">
        <v>669</v>
      </c>
      <c r="B91">
        <v>560</v>
      </c>
    </row>
    <row r="92" spans="1:2" x14ac:dyDescent="0.25">
      <c r="A92" t="s">
        <v>744</v>
      </c>
      <c r="B92">
        <v>655.20000000000005</v>
      </c>
    </row>
    <row r="93" spans="1:2" x14ac:dyDescent="0.25">
      <c r="A93" t="s">
        <v>740</v>
      </c>
      <c r="B93">
        <v>280</v>
      </c>
    </row>
    <row r="94" spans="1:2" x14ac:dyDescent="0.25">
      <c r="A94" t="s">
        <v>748</v>
      </c>
      <c r="B94">
        <v>470.40000000000003</v>
      </c>
    </row>
    <row r="95" spans="1:2" x14ac:dyDescent="0.25">
      <c r="A95" t="s">
        <v>187</v>
      </c>
      <c r="B95">
        <v>8422.4000000000015</v>
      </c>
    </row>
    <row r="96" spans="1:2" x14ac:dyDescent="0.25">
      <c r="A96" t="s">
        <v>776</v>
      </c>
      <c r="B96">
        <v>470.40000000000003</v>
      </c>
    </row>
    <row r="97" spans="1:2" x14ac:dyDescent="0.25">
      <c r="A97" t="s">
        <v>780</v>
      </c>
      <c r="B97">
        <v>280</v>
      </c>
    </row>
    <row r="98" spans="1:2" x14ac:dyDescent="0.25">
      <c r="A98" t="s">
        <v>716</v>
      </c>
      <c r="B98">
        <v>1103.2</v>
      </c>
    </row>
    <row r="99" spans="1:2" x14ac:dyDescent="0.25">
      <c r="A99" t="s">
        <v>726</v>
      </c>
      <c r="B99">
        <v>2055.1999999999998</v>
      </c>
    </row>
    <row r="100" spans="1:2" x14ac:dyDescent="0.25">
      <c r="A100" t="s">
        <v>835</v>
      </c>
      <c r="B100">
        <v>3863.1000000000004</v>
      </c>
    </row>
    <row r="101" spans="1:2" x14ac:dyDescent="0.25">
      <c r="A101" t="s">
        <v>838</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5" outlineLevelCol="1" x14ac:dyDescent="0.25"/>
  <cols>
    <col min="1" max="1" width="13.5703125" style="12" bestFit="1" customWidth="1"/>
    <col min="2" max="2" width="39" bestFit="1" customWidth="1"/>
    <col min="3" max="3" width="14.5703125" bestFit="1" customWidth="1"/>
    <col min="4" max="4" width="11" hidden="1" customWidth="1" outlineLevel="1"/>
    <col min="5" max="5" width="15.5703125" hidden="1" customWidth="1" outlineLevel="1"/>
    <col min="6" max="6" width="12.5703125" hidden="1" customWidth="1" outlineLevel="1"/>
    <col min="7" max="7" width="10.5703125" hidden="1" customWidth="1" outlineLevel="1"/>
    <col min="8" max="8" width="21.5703125" style="2" bestFit="1" customWidth="1" collapsed="1"/>
    <col min="9" max="9" width="13.42578125" bestFit="1" customWidth="1"/>
    <col min="10" max="10" width="7.5703125" bestFit="1" customWidth="1"/>
  </cols>
  <sheetData>
    <row r="1" spans="1:10" ht="15.75" thickBot="1" x14ac:dyDescent="0.3">
      <c r="A1" s="67" t="s">
        <v>913</v>
      </c>
      <c r="B1" s="68" t="s">
        <v>93</v>
      </c>
      <c r="C1" s="68" t="s">
        <v>914</v>
      </c>
      <c r="D1" s="68" t="s">
        <v>915</v>
      </c>
      <c r="E1" s="68" t="s">
        <v>916</v>
      </c>
      <c r="F1" s="68" t="s">
        <v>917</v>
      </c>
      <c r="G1" s="68" t="s">
        <v>918</v>
      </c>
      <c r="H1" s="68" t="s">
        <v>919</v>
      </c>
      <c r="I1" s="69" t="s">
        <v>88</v>
      </c>
      <c r="J1" s="70" t="s">
        <v>84</v>
      </c>
    </row>
    <row r="2" spans="1:10" x14ac:dyDescent="0.25">
      <c r="A2" s="71" t="s">
        <v>920</v>
      </c>
      <c r="B2" s="72" t="s">
        <v>921</v>
      </c>
      <c r="C2" s="73" t="s">
        <v>922</v>
      </c>
      <c r="D2" s="74">
        <v>0.18</v>
      </c>
      <c r="E2" s="74">
        <v>0.4</v>
      </c>
      <c r="F2" s="75"/>
      <c r="G2" s="75"/>
      <c r="H2" s="75"/>
      <c r="I2" s="76" t="s">
        <v>923</v>
      </c>
      <c r="J2" s="75" t="s">
        <v>144</v>
      </c>
    </row>
    <row r="3" spans="1:10" x14ac:dyDescent="0.25">
      <c r="A3" s="77" t="s">
        <v>56</v>
      </c>
      <c r="B3" s="78" t="s">
        <v>924</v>
      </c>
      <c r="C3" s="73" t="s">
        <v>922</v>
      </c>
      <c r="D3" s="74">
        <v>0.2</v>
      </c>
      <c r="E3" s="74">
        <v>0.44</v>
      </c>
      <c r="F3" s="79"/>
      <c r="G3" s="79"/>
      <c r="H3" s="79"/>
      <c r="I3" s="80" t="s">
        <v>925</v>
      </c>
      <c r="J3" s="79" t="s">
        <v>144</v>
      </c>
    </row>
    <row r="4" spans="1:10" x14ac:dyDescent="0.25">
      <c r="A4" s="77" t="s">
        <v>926</v>
      </c>
      <c r="B4" s="78" t="s">
        <v>927</v>
      </c>
      <c r="C4" s="73" t="s">
        <v>922</v>
      </c>
      <c r="D4" s="74">
        <v>0.18</v>
      </c>
      <c r="E4" s="74">
        <v>0.4</v>
      </c>
      <c r="F4" s="79"/>
      <c r="G4" s="79"/>
      <c r="H4" s="79"/>
      <c r="I4" s="80" t="s">
        <v>928</v>
      </c>
      <c r="J4" s="79" t="s">
        <v>146</v>
      </c>
    </row>
    <row r="5" spans="1:10" x14ac:dyDescent="0.25">
      <c r="A5" s="77" t="s">
        <v>929</v>
      </c>
      <c r="B5" s="78" t="s">
        <v>930</v>
      </c>
      <c r="C5" s="73" t="s">
        <v>922</v>
      </c>
      <c r="D5" s="74">
        <v>0.18</v>
      </c>
      <c r="E5" s="74">
        <v>0.37</v>
      </c>
      <c r="F5" s="79"/>
      <c r="G5" s="79"/>
      <c r="H5" s="79"/>
      <c r="I5" s="80" t="s">
        <v>928</v>
      </c>
      <c r="J5" s="79" t="s">
        <v>146</v>
      </c>
    </row>
    <row r="6" spans="1:10" x14ac:dyDescent="0.25">
      <c r="A6" s="77" t="s">
        <v>931</v>
      </c>
      <c r="B6" s="78" t="s">
        <v>932</v>
      </c>
      <c r="C6" s="73" t="s">
        <v>922</v>
      </c>
      <c r="D6" s="74">
        <v>0.16</v>
      </c>
      <c r="E6" s="74">
        <v>0.35</v>
      </c>
      <c r="F6" s="79"/>
      <c r="G6" s="79"/>
      <c r="H6" s="79"/>
      <c r="I6" s="80" t="s">
        <v>925</v>
      </c>
      <c r="J6" s="79" t="s">
        <v>144</v>
      </c>
    </row>
    <row r="7" spans="1:10" x14ac:dyDescent="0.25">
      <c r="A7" s="77" t="s">
        <v>933</v>
      </c>
      <c r="B7" s="78" t="s">
        <v>934</v>
      </c>
      <c r="C7" s="73" t="s">
        <v>922</v>
      </c>
      <c r="D7" s="74">
        <v>0.12</v>
      </c>
      <c r="E7" s="74">
        <v>0.3</v>
      </c>
      <c r="F7" s="79"/>
      <c r="G7" s="79"/>
      <c r="H7" s="79"/>
      <c r="I7" s="80" t="s">
        <v>928</v>
      </c>
      <c r="J7" s="79" t="s">
        <v>146</v>
      </c>
    </row>
    <row r="8" spans="1:10" x14ac:dyDescent="0.25">
      <c r="A8" s="77" t="s">
        <v>935</v>
      </c>
      <c r="B8" s="78" t="s">
        <v>936</v>
      </c>
      <c r="C8" s="73" t="s">
        <v>922</v>
      </c>
      <c r="D8" s="74">
        <v>0.1</v>
      </c>
      <c r="E8" s="74">
        <v>0.25</v>
      </c>
      <c r="F8" s="79"/>
      <c r="G8" s="79"/>
      <c r="H8" s="79"/>
      <c r="I8" s="80" t="s">
        <v>928</v>
      </c>
      <c r="J8" s="79" t="s">
        <v>146</v>
      </c>
    </row>
    <row r="9" spans="1:10" x14ac:dyDescent="0.25">
      <c r="A9" s="77" t="s">
        <v>135</v>
      </c>
      <c r="B9" s="78" t="s">
        <v>135</v>
      </c>
      <c r="C9" s="73" t="s">
        <v>922</v>
      </c>
      <c r="D9" s="74">
        <v>0.22</v>
      </c>
      <c r="E9" s="74">
        <v>0.46</v>
      </c>
      <c r="F9" s="79"/>
      <c r="G9" s="79"/>
      <c r="H9" s="79"/>
      <c r="I9" s="80" t="s">
        <v>928</v>
      </c>
      <c r="J9" s="79" t="s">
        <v>146</v>
      </c>
    </row>
    <row r="10" spans="1:10" x14ac:dyDescent="0.25">
      <c r="A10" s="77" t="s">
        <v>160</v>
      </c>
      <c r="B10" s="78" t="s">
        <v>160</v>
      </c>
      <c r="C10" s="73" t="s">
        <v>160</v>
      </c>
      <c r="D10" s="74"/>
      <c r="E10" s="74"/>
      <c r="F10" s="79"/>
      <c r="G10" s="79"/>
      <c r="H10" s="79" t="s">
        <v>937</v>
      </c>
      <c r="I10" s="80" t="s">
        <v>928</v>
      </c>
      <c r="J10" s="79" t="s">
        <v>146</v>
      </c>
    </row>
    <row r="11" spans="1:10" x14ac:dyDescent="0.25">
      <c r="A11" s="77" t="s">
        <v>162</v>
      </c>
      <c r="B11" s="78" t="s">
        <v>938</v>
      </c>
      <c r="C11" s="73" t="s">
        <v>162</v>
      </c>
      <c r="D11" s="73"/>
      <c r="E11" s="73"/>
      <c r="F11" s="73"/>
      <c r="G11" s="73"/>
      <c r="H11" s="79" t="s">
        <v>939</v>
      </c>
      <c r="I11" s="80" t="s">
        <v>928</v>
      </c>
      <c r="J11" s="79" t="s">
        <v>146</v>
      </c>
    </row>
    <row r="12" spans="1:10" x14ac:dyDescent="0.25">
      <c r="A12" s="77" t="s">
        <v>158</v>
      </c>
      <c r="B12" s="78" t="s">
        <v>158</v>
      </c>
      <c r="C12" s="73" t="s">
        <v>158</v>
      </c>
      <c r="D12" s="74"/>
      <c r="E12" s="74"/>
      <c r="F12" s="79"/>
      <c r="G12" s="79"/>
      <c r="H12" s="79" t="s">
        <v>940</v>
      </c>
      <c r="I12" s="80" t="s">
        <v>928</v>
      </c>
      <c r="J12" s="79" t="s">
        <v>146</v>
      </c>
    </row>
    <row r="13" spans="1:10" x14ac:dyDescent="0.25">
      <c r="A13" s="77" t="s">
        <v>164</v>
      </c>
      <c r="B13" s="78" t="s">
        <v>164</v>
      </c>
      <c r="C13" s="73" t="s">
        <v>164</v>
      </c>
      <c r="D13" s="74"/>
      <c r="E13" s="74"/>
      <c r="F13" s="79"/>
      <c r="G13" s="79"/>
      <c r="H13" s="79" t="s">
        <v>941</v>
      </c>
      <c r="I13" s="80" t="s">
        <v>928</v>
      </c>
      <c r="J13" s="79" t="s">
        <v>146</v>
      </c>
    </row>
    <row r="14" spans="1:10" x14ac:dyDescent="0.25">
      <c r="A14" s="77" t="s">
        <v>942</v>
      </c>
      <c r="B14" s="78" t="s">
        <v>943</v>
      </c>
      <c r="C14" s="73" t="s">
        <v>944</v>
      </c>
      <c r="D14" s="74"/>
      <c r="E14" s="74"/>
      <c r="F14" s="79">
        <v>0.2</v>
      </c>
      <c r="G14" s="79">
        <v>0.3</v>
      </c>
      <c r="H14" s="79"/>
      <c r="I14" s="80" t="s">
        <v>928</v>
      </c>
      <c r="J14" s="79" t="s">
        <v>146</v>
      </c>
    </row>
    <row r="15" spans="1:10" x14ac:dyDescent="0.25">
      <c r="A15" s="77" t="s">
        <v>945</v>
      </c>
      <c r="B15" s="78" t="s">
        <v>946</v>
      </c>
      <c r="C15" s="73" t="s">
        <v>922</v>
      </c>
      <c r="D15" s="74">
        <v>0.21</v>
      </c>
      <c r="E15" s="74">
        <v>0.44</v>
      </c>
      <c r="F15" s="79"/>
      <c r="G15" s="79"/>
      <c r="H15" s="79"/>
      <c r="I15" s="80" t="s">
        <v>928</v>
      </c>
      <c r="J15" s="79" t="s">
        <v>146</v>
      </c>
    </row>
    <row r="16" spans="1:10" x14ac:dyDescent="0.25">
      <c r="A16" s="77" t="s">
        <v>947</v>
      </c>
      <c r="B16" s="78" t="s">
        <v>948</v>
      </c>
      <c r="C16" s="73" t="s">
        <v>922</v>
      </c>
      <c r="D16" s="74">
        <v>0.18</v>
      </c>
      <c r="E16" s="74">
        <v>0.37</v>
      </c>
      <c r="F16" s="79"/>
      <c r="G16" s="79"/>
      <c r="H16" s="79"/>
      <c r="I16" s="80" t="s">
        <v>928</v>
      </c>
      <c r="J16" s="79" t="s">
        <v>146</v>
      </c>
    </row>
    <row r="17" spans="1:10" x14ac:dyDescent="0.25">
      <c r="A17" s="77" t="s">
        <v>949</v>
      </c>
      <c r="B17" s="78" t="s">
        <v>950</v>
      </c>
      <c r="C17" s="73" t="s">
        <v>922</v>
      </c>
      <c r="D17" s="74">
        <v>0.15</v>
      </c>
      <c r="E17" s="74">
        <v>0.3</v>
      </c>
      <c r="F17" s="79"/>
      <c r="G17" s="79"/>
      <c r="H17" s="79"/>
      <c r="I17" s="80" t="s">
        <v>928</v>
      </c>
      <c r="J17" s="79" t="s">
        <v>146</v>
      </c>
    </row>
    <row r="18" spans="1:10" x14ac:dyDescent="0.25">
      <c r="A18" s="77" t="s">
        <v>951</v>
      </c>
      <c r="B18" s="78" t="s">
        <v>952</v>
      </c>
      <c r="C18" s="73" t="s">
        <v>922</v>
      </c>
      <c r="D18" s="74">
        <v>0.24</v>
      </c>
      <c r="E18" s="74">
        <v>0.51</v>
      </c>
      <c r="F18" s="79"/>
      <c r="G18" s="79"/>
      <c r="H18" s="79"/>
      <c r="I18" s="80" t="s">
        <v>928</v>
      </c>
      <c r="J18" s="79" t="s">
        <v>146</v>
      </c>
    </row>
    <row r="19" spans="1:10" x14ac:dyDescent="0.25">
      <c r="A19" s="77" t="s">
        <v>953</v>
      </c>
      <c r="B19" s="78" t="s">
        <v>954</v>
      </c>
      <c r="C19" s="73" t="s">
        <v>922</v>
      </c>
      <c r="D19" s="74">
        <v>0.08</v>
      </c>
      <c r="E19" s="74">
        <v>0.1</v>
      </c>
      <c r="F19" s="79"/>
      <c r="G19" s="79"/>
      <c r="H19" s="79"/>
      <c r="I19" s="80" t="s">
        <v>955</v>
      </c>
      <c r="J19" s="73" t="s">
        <v>142</v>
      </c>
    </row>
    <row r="20" spans="1:10" x14ac:dyDescent="0.25">
      <c r="A20" s="77" t="s">
        <v>956</v>
      </c>
      <c r="B20" s="78" t="s">
        <v>957</v>
      </c>
      <c r="C20" s="73" t="s">
        <v>922</v>
      </c>
      <c r="D20" s="74">
        <v>0.02</v>
      </c>
      <c r="E20" s="74">
        <v>0.02</v>
      </c>
      <c r="F20" s="79"/>
      <c r="G20" s="79"/>
      <c r="H20" s="79"/>
      <c r="I20" s="80" t="s">
        <v>955</v>
      </c>
      <c r="J20" s="73" t="s">
        <v>142</v>
      </c>
    </row>
    <row r="21" spans="1:10" x14ac:dyDescent="0.25">
      <c r="A21" s="77" t="s">
        <v>958</v>
      </c>
      <c r="B21" s="78" t="s">
        <v>959</v>
      </c>
      <c r="C21" s="73" t="s">
        <v>922</v>
      </c>
      <c r="D21" s="74">
        <v>0.05</v>
      </c>
      <c r="E21" s="74">
        <v>0.06</v>
      </c>
      <c r="F21" s="79"/>
      <c r="G21" s="79"/>
      <c r="H21" s="79"/>
      <c r="I21" s="80" t="s">
        <v>955</v>
      </c>
      <c r="J21" s="73" t="s">
        <v>142</v>
      </c>
    </row>
    <row r="22" spans="1:10" x14ac:dyDescent="0.25">
      <c r="A22" s="77" t="s">
        <v>960</v>
      </c>
      <c r="B22" s="78" t="s">
        <v>961</v>
      </c>
      <c r="C22" s="73" t="s">
        <v>922</v>
      </c>
      <c r="D22" s="74">
        <v>0.12</v>
      </c>
      <c r="E22" s="74">
        <v>0.22</v>
      </c>
      <c r="F22" s="79"/>
      <c r="G22" s="79"/>
      <c r="H22" s="79"/>
      <c r="I22" s="80" t="s">
        <v>925</v>
      </c>
      <c r="J22" s="79" t="s">
        <v>144</v>
      </c>
    </row>
  </sheetData>
  <sheetProtection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Manager/>
  <Company>Biometrics4ALL,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subject/>
  <dc:creator>Edward Chen</dc:creator>
  <cp:keywords>Sales Price Quote</cp:keywords>
  <dc:description>Biometrics4ALL company confidential and proprietary.  Document Class:  Company Trade Secret</dc:description>
  <cp:lastModifiedBy>Mekaeel Ahmad</cp:lastModifiedBy>
  <cp:revision/>
  <dcterms:created xsi:type="dcterms:W3CDTF">2015-11-06T23:24:43Z</dcterms:created>
  <dcterms:modified xsi:type="dcterms:W3CDTF">2023-08-04T16:08:36Z</dcterms:modified>
  <cp:category>Sales</cp:category>
  <cp:contentStatus/>
</cp:coreProperties>
</file>